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lpassalacqua\Downloads\Publicación anterior\"/>
    </mc:Choice>
  </mc:AlternateContent>
  <xr:revisionPtr revIDLastSave="0" documentId="13_ncr:1_{80DA4235-A18C-4568-8575-F78C0008293E}" xr6:coauthVersionLast="47" xr6:coauthVersionMax="47" xr10:uidLastSave="{00000000-0000-0000-0000-000000000000}"/>
  <bookViews>
    <workbookView xWindow="11970" yWindow="1755" windowWidth="16830" windowHeight="11385" xr2:uid="{1E92F9D0-A38A-43A0-93D0-63A0EAA27885}"/>
  </bookViews>
  <sheets>
    <sheet name="ASESP" sheetId="19" r:id="rId1"/>
    <sheet name="H. EVANGELICO" sheetId="40" r:id="rId2"/>
    <sheet name="CASMU" sheetId="1" r:id="rId3"/>
    <sheet name="CCOU" sheetId="3" r:id="rId4"/>
    <sheet name="CUDAM" sheetId="4" r:id="rId5"/>
    <sheet name="COSEM" sheetId="23" r:id="rId6"/>
    <sheet name="GREMCA" sheetId="5" r:id="rId7"/>
    <sheet name="MUCAM" sheetId="41" r:id="rId8"/>
    <sheet name="SMI" sheetId="6" r:id="rId9"/>
    <sheet name="UNIVERSAL" sheetId="7" r:id="rId10"/>
    <sheet name="GREMEDA" sheetId="20" r:id="rId11"/>
    <sheet name="CAAMEPA" sheetId="24" r:id="rId12"/>
    <sheet name="CRAMI" sheetId="26" r:id="rId13"/>
    <sheet name="COMECA" sheetId="42" r:id="rId14"/>
    <sheet name="CAMCEL" sheetId="27" r:id="rId15"/>
    <sheet name="CAMEC" sheetId="8" r:id="rId16"/>
    <sheet name="CAMOC" sheetId="9" r:id="rId17"/>
    <sheet name="CAMEDUR" sheetId="28" r:id="rId18"/>
    <sheet name="COMEFLO" sheetId="25" r:id="rId19"/>
    <sheet name="COMEF" sheetId="10" r:id="rId20"/>
    <sheet name="CAMDEL" sheetId="11" r:id="rId21"/>
    <sheet name="AMDM" sheetId="29" r:id="rId22"/>
    <sheet name="CRAME" sheetId="30" r:id="rId23"/>
    <sheet name="COMEPA" sheetId="39" r:id="rId24"/>
    <sheet name="AMEDRIN" sheetId="12" r:id="rId25"/>
    <sheet name="CAMY" sheetId="31" r:id="rId26"/>
    <sheet name="CASMER" sheetId="32" r:id="rId27"/>
    <sheet name="COMERI" sheetId="37" r:id="rId28"/>
    <sheet name="COMERO" sheetId="38" r:id="rId29"/>
    <sheet name="SMQS" sheetId="36" r:id="rId30"/>
    <sheet name="AMSJ" sheetId="35" r:id="rId31"/>
    <sheet name="CAMS" sheetId="34" r:id="rId32"/>
    <sheet name="COMTA" sheetId="33" r:id="rId33"/>
    <sheet name="IAC" sheetId="21" r:id="rId34"/>
    <sheet name="MONTEVIDEO" sheetId="15" r:id="rId35"/>
    <sheet name="INTERIOR" sheetId="16" r:id="rId36"/>
    <sheet name="TOTAL PAIS" sheetId="18"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9" i="15" l="1"/>
  <c r="D111" i="15"/>
  <c r="G165" i="40"/>
  <c r="D157" i="40"/>
  <c r="D159" i="40" s="1"/>
  <c r="G154" i="40"/>
  <c r="G156" i="40" s="1"/>
  <c r="D141" i="40"/>
  <c r="D143" i="40" s="1"/>
  <c r="G140" i="40"/>
  <c r="G142" i="40" s="1"/>
  <c r="D124" i="40"/>
  <c r="D126" i="40" s="1"/>
  <c r="D122" i="40"/>
  <c r="D117" i="40"/>
  <c r="D116" i="40"/>
  <c r="D114" i="40"/>
  <c r="D110" i="40"/>
  <c r="D112" i="40" s="1"/>
  <c r="G106" i="40"/>
  <c r="G103" i="40"/>
  <c r="G100" i="40"/>
  <c r="G102" i="40" s="1"/>
  <c r="D100" i="40"/>
  <c r="D96" i="40"/>
  <c r="G94" i="40"/>
  <c r="G96" i="40" s="1"/>
  <c r="G78" i="40"/>
  <c r="G80" i="40" s="1"/>
  <c r="D61" i="40"/>
  <c r="G56" i="40"/>
  <c r="G58" i="40" s="1"/>
  <c r="D51" i="40"/>
  <c r="D53" i="40" s="1"/>
  <c r="G47" i="40"/>
  <c r="G41" i="40" s="1"/>
  <c r="D46" i="40"/>
  <c r="D48" i="40" s="1"/>
  <c r="G40" i="40"/>
  <c r="G34" i="40"/>
  <c r="G49" i="40" s="1"/>
  <c r="D34" i="40"/>
  <c r="D30" i="40" s="1"/>
  <c r="G33" i="40"/>
  <c r="G28" i="40"/>
  <c r="D28" i="40"/>
  <c r="D22" i="40" s="1"/>
  <c r="G20" i="40"/>
  <c r="D19" i="40"/>
  <c r="D21" i="40" s="1"/>
  <c r="D7" i="40"/>
  <c r="D85" i="40" s="1"/>
  <c r="F3" i="40"/>
  <c r="F2" i="40"/>
  <c r="D36" i="40" l="1"/>
  <c r="D54" i="40" s="1"/>
  <c r="D62" i="40" s="1"/>
  <c r="D160" i="40"/>
  <c r="G157" i="40"/>
  <c r="G107" i="40"/>
  <c r="D127" i="40"/>
  <c r="G7" i="40"/>
  <c r="G131" i="40"/>
  <c r="G161" i="40" s="1"/>
  <c r="D131" i="40"/>
  <c r="G109" i="40" l="1"/>
  <c r="D129" i="40" s="1"/>
  <c r="G159" i="40" s="1"/>
  <c r="G167" i="40" s="1"/>
  <c r="D141" i="39"/>
  <c r="G164" i="18" l="1"/>
  <c r="G163" i="18"/>
  <c r="G162" i="18"/>
  <c r="D155" i="18"/>
  <c r="D154" i="18"/>
  <c r="G153" i="18"/>
  <c r="D153" i="18"/>
  <c r="D152" i="18"/>
  <c r="G151" i="18"/>
  <c r="D151" i="18"/>
  <c r="G150" i="18"/>
  <c r="D150" i="18"/>
  <c r="D148" i="18"/>
  <c r="G147" i="18"/>
  <c r="D147" i="18"/>
  <c r="G146" i="18"/>
  <c r="D146" i="18"/>
  <c r="G145" i="18"/>
  <c r="G144" i="18"/>
  <c r="D144" i="18"/>
  <c r="G139" i="18"/>
  <c r="D139" i="18"/>
  <c r="G138" i="18"/>
  <c r="D138" i="18"/>
  <c r="G137" i="18"/>
  <c r="G136" i="18"/>
  <c r="G135" i="18"/>
  <c r="G133" i="18"/>
  <c r="D133" i="18"/>
  <c r="D132" i="18"/>
  <c r="D121" i="18"/>
  <c r="D120" i="18"/>
  <c r="D119" i="18"/>
  <c r="D118" i="18"/>
  <c r="D113" i="18"/>
  <c r="D109" i="18"/>
  <c r="D107" i="18"/>
  <c r="G105" i="18"/>
  <c r="G104" i="18"/>
  <c r="D101" i="18"/>
  <c r="D97" i="18"/>
  <c r="D94" i="18"/>
  <c r="G93" i="18"/>
  <c r="D92" i="18"/>
  <c r="D90" i="18"/>
  <c r="G89" i="18"/>
  <c r="G88" i="18"/>
  <c r="D87" i="18"/>
  <c r="G81" i="18"/>
  <c r="G79" i="18"/>
  <c r="G77" i="18"/>
  <c r="G76" i="18"/>
  <c r="G74" i="18"/>
  <c r="G72" i="18"/>
  <c r="G63" i="18"/>
  <c r="G59" i="18"/>
  <c r="D59" i="18"/>
  <c r="D58" i="18"/>
  <c r="G53" i="18"/>
  <c r="G52" i="18"/>
  <c r="G50" i="18"/>
  <c r="D50" i="18"/>
  <c r="D47" i="18"/>
  <c r="G46" i="18"/>
  <c r="G45" i="18"/>
  <c r="D45" i="18"/>
  <c r="G44" i="18"/>
  <c r="G43" i="18"/>
  <c r="G42" i="18"/>
  <c r="D42" i="18"/>
  <c r="D41" i="18"/>
  <c r="D40" i="18"/>
  <c r="G39" i="18"/>
  <c r="D39" i="18"/>
  <c r="G38" i="18"/>
  <c r="G37" i="18"/>
  <c r="G36" i="18"/>
  <c r="G35" i="18"/>
  <c r="D35" i="18"/>
  <c r="D29" i="18"/>
  <c r="D27" i="18"/>
  <c r="G25" i="18"/>
  <c r="D20" i="18"/>
  <c r="G19" i="18"/>
  <c r="G18" i="18"/>
  <c r="D18" i="18"/>
  <c r="D17" i="18"/>
  <c r="D16" i="18"/>
  <c r="D15" i="18"/>
  <c r="G10" i="18"/>
  <c r="G9" i="18"/>
  <c r="G164" i="16"/>
  <c r="G163" i="16"/>
  <c r="G162" i="16"/>
  <c r="D155" i="16"/>
  <c r="D154" i="16"/>
  <c r="G153" i="16"/>
  <c r="D153" i="16"/>
  <c r="D152" i="16"/>
  <c r="G151" i="16"/>
  <c r="D151" i="16"/>
  <c r="G150" i="16"/>
  <c r="D150" i="16"/>
  <c r="D148" i="16"/>
  <c r="G147" i="16"/>
  <c r="D147" i="16"/>
  <c r="G146" i="16"/>
  <c r="D146" i="16"/>
  <c r="G145" i="16"/>
  <c r="G144" i="16"/>
  <c r="D144" i="16"/>
  <c r="G139" i="16"/>
  <c r="D139" i="16"/>
  <c r="G138" i="16"/>
  <c r="D138" i="16"/>
  <c r="G137" i="16"/>
  <c r="G136" i="16"/>
  <c r="G135" i="16"/>
  <c r="G133" i="16"/>
  <c r="D133" i="16"/>
  <c r="D132" i="16"/>
  <c r="D121" i="16"/>
  <c r="D120" i="16"/>
  <c r="D119" i="16"/>
  <c r="D118" i="16"/>
  <c r="D113" i="16"/>
  <c r="D109" i="16"/>
  <c r="D107" i="16"/>
  <c r="G105" i="16"/>
  <c r="G104" i="16"/>
  <c r="D101" i="16"/>
  <c r="D97" i="16"/>
  <c r="D94" i="16"/>
  <c r="G93" i="16"/>
  <c r="D92" i="16"/>
  <c r="D90" i="16"/>
  <c r="G89" i="16"/>
  <c r="G88" i="16"/>
  <c r="D87" i="16"/>
  <c r="G81" i="16"/>
  <c r="G79" i="16"/>
  <c r="G77" i="16"/>
  <c r="G76" i="16"/>
  <c r="G74" i="16"/>
  <c r="G72" i="16"/>
  <c r="G63" i="16"/>
  <c r="G59" i="16"/>
  <c r="D59" i="16"/>
  <c r="D58" i="16"/>
  <c r="G53" i="16"/>
  <c r="G52" i="16"/>
  <c r="G50" i="16"/>
  <c r="D50" i="16"/>
  <c r="D47" i="16"/>
  <c r="G46" i="16"/>
  <c r="G45" i="16"/>
  <c r="D45" i="16"/>
  <c r="G44" i="16"/>
  <c r="G43" i="16"/>
  <c r="G42" i="16"/>
  <c r="D42" i="16"/>
  <c r="D41" i="16"/>
  <c r="D40" i="16"/>
  <c r="G39" i="16"/>
  <c r="D39" i="16"/>
  <c r="G38" i="16"/>
  <c r="G37" i="16"/>
  <c r="G36" i="16"/>
  <c r="G35" i="16"/>
  <c r="D35" i="16"/>
  <c r="D29" i="16"/>
  <c r="D27" i="16"/>
  <c r="G25" i="16"/>
  <c r="D20" i="16"/>
  <c r="G19" i="16"/>
  <c r="G18" i="16"/>
  <c r="D18" i="16"/>
  <c r="D17" i="16"/>
  <c r="D16" i="16"/>
  <c r="D15" i="16"/>
  <c r="G10" i="16"/>
  <c r="G9" i="16"/>
  <c r="D158" i="15"/>
  <c r="D156" i="15"/>
  <c r="D155" i="15"/>
  <c r="D154" i="15"/>
  <c r="D153" i="15"/>
  <c r="D152" i="15"/>
  <c r="D151" i="15"/>
  <c r="D150" i="15"/>
  <c r="D149" i="15"/>
  <c r="D148" i="15"/>
  <c r="D147" i="15"/>
  <c r="D146" i="15"/>
  <c r="D145" i="15"/>
  <c r="D144" i="15"/>
  <c r="D142" i="15"/>
  <c r="D140" i="15"/>
  <c r="D139" i="15"/>
  <c r="D138" i="15"/>
  <c r="D137" i="15"/>
  <c r="D136" i="15"/>
  <c r="D135" i="15"/>
  <c r="D134" i="15"/>
  <c r="D133" i="15"/>
  <c r="D132" i="15"/>
  <c r="D125" i="15"/>
  <c r="D123" i="15"/>
  <c r="D121" i="15"/>
  <c r="D120" i="15"/>
  <c r="D119" i="15"/>
  <c r="D118" i="15"/>
  <c r="D115" i="15"/>
  <c r="D113" i="15"/>
  <c r="D108" i="15"/>
  <c r="D107" i="15"/>
  <c r="D106" i="15"/>
  <c r="D105" i="15"/>
  <c r="D104" i="15"/>
  <c r="D103" i="15"/>
  <c r="D102" i="15"/>
  <c r="D101" i="15"/>
  <c r="D99" i="15"/>
  <c r="D98" i="15"/>
  <c r="D97" i="15"/>
  <c r="D95" i="15"/>
  <c r="D94" i="15"/>
  <c r="D93" i="15"/>
  <c r="D92" i="15"/>
  <c r="D91" i="15"/>
  <c r="D90" i="15"/>
  <c r="D89" i="15"/>
  <c r="D88" i="15"/>
  <c r="D87" i="15"/>
  <c r="D86" i="15"/>
  <c r="G164" i="15"/>
  <c r="G163" i="15"/>
  <c r="G162" i="15"/>
  <c r="G155" i="15"/>
  <c r="G153" i="15"/>
  <c r="G152" i="15"/>
  <c r="G151" i="15"/>
  <c r="G150" i="15"/>
  <c r="G149" i="15"/>
  <c r="G148" i="15"/>
  <c r="G147" i="15"/>
  <c r="G146" i="15"/>
  <c r="G145" i="15"/>
  <c r="G144" i="15"/>
  <c r="G143" i="15"/>
  <c r="G141" i="15"/>
  <c r="G139" i="15"/>
  <c r="G138" i="15"/>
  <c r="G137" i="15"/>
  <c r="G136" i="15"/>
  <c r="G135" i="15"/>
  <c r="G134" i="15"/>
  <c r="G133" i="15"/>
  <c r="G132" i="15"/>
  <c r="G105" i="15"/>
  <c r="G104" i="15"/>
  <c r="G101" i="15"/>
  <c r="G99" i="15"/>
  <c r="G98" i="15"/>
  <c r="G97" i="15"/>
  <c r="G95" i="15"/>
  <c r="G93" i="15"/>
  <c r="G92" i="15"/>
  <c r="G91" i="15"/>
  <c r="G90" i="15"/>
  <c r="G89" i="15"/>
  <c r="G88" i="15"/>
  <c r="G87" i="15"/>
  <c r="G86" i="15"/>
  <c r="G85" i="15"/>
  <c r="G84" i="15"/>
  <c r="G83" i="15"/>
  <c r="G82" i="15"/>
  <c r="G81" i="15"/>
  <c r="G79" i="15"/>
  <c r="G77" i="15"/>
  <c r="G76" i="15"/>
  <c r="G75" i="15"/>
  <c r="G74" i="15"/>
  <c r="G73" i="15"/>
  <c r="G72" i="15"/>
  <c r="G71" i="15"/>
  <c r="G70" i="15"/>
  <c r="G69" i="15"/>
  <c r="G68" i="15"/>
  <c r="G67" i="15"/>
  <c r="G66" i="15"/>
  <c r="G65" i="15"/>
  <c r="G64" i="15"/>
  <c r="G63" i="15"/>
  <c r="G62" i="15"/>
  <c r="G61" i="15"/>
  <c r="G60" i="15"/>
  <c r="G59" i="15"/>
  <c r="G57" i="15"/>
  <c r="G55" i="15"/>
  <c r="G54" i="15"/>
  <c r="G53" i="15"/>
  <c r="G52" i="15"/>
  <c r="G51" i="15"/>
  <c r="G50" i="15"/>
  <c r="G48" i="15"/>
  <c r="G46" i="15"/>
  <c r="G45" i="15"/>
  <c r="G44" i="15"/>
  <c r="G43" i="15"/>
  <c r="G42" i="15"/>
  <c r="G39" i="15"/>
  <c r="G38" i="15"/>
  <c r="G37" i="15"/>
  <c r="G36" i="15"/>
  <c r="G35" i="15"/>
  <c r="G32" i="15"/>
  <c r="G31" i="15"/>
  <c r="G30" i="15"/>
  <c r="G29" i="15"/>
  <c r="G27" i="15"/>
  <c r="G26" i="15"/>
  <c r="G25" i="15"/>
  <c r="G24" i="15"/>
  <c r="G23" i="15"/>
  <c r="G22" i="15"/>
  <c r="G21" i="15"/>
  <c r="G19" i="15"/>
  <c r="G18" i="15"/>
  <c r="G17" i="15"/>
  <c r="G16" i="15"/>
  <c r="G15" i="15"/>
  <c r="G14" i="15"/>
  <c r="G13" i="15"/>
  <c r="G12" i="15"/>
  <c r="G11" i="15"/>
  <c r="G10" i="15"/>
  <c r="G9" i="15"/>
  <c r="G8" i="15"/>
  <c r="D60" i="15"/>
  <c r="D59" i="15"/>
  <c r="D58" i="15"/>
  <c r="D57" i="15"/>
  <c r="D52" i="15"/>
  <c r="D50" i="15"/>
  <c r="D47" i="15"/>
  <c r="D45" i="15"/>
  <c r="D44" i="15"/>
  <c r="D43" i="15"/>
  <c r="D42" i="15"/>
  <c r="D41" i="15"/>
  <c r="D40" i="15"/>
  <c r="D39" i="15"/>
  <c r="D38" i="15"/>
  <c r="D37" i="15"/>
  <c r="D35" i="15"/>
  <c r="D33" i="15"/>
  <c r="D32" i="15"/>
  <c r="D31" i="15"/>
  <c r="D29" i="15"/>
  <c r="D27" i="15"/>
  <c r="D26" i="15"/>
  <c r="D25" i="15"/>
  <c r="D24" i="15"/>
  <c r="D23" i="15"/>
  <c r="D9" i="15"/>
  <c r="D10" i="15"/>
  <c r="D11" i="15"/>
  <c r="D12" i="15"/>
  <c r="D13" i="15"/>
  <c r="D14" i="15"/>
  <c r="D15" i="15"/>
  <c r="D16" i="15"/>
  <c r="D17" i="15"/>
  <c r="D18" i="15"/>
  <c r="D20" i="15"/>
  <c r="D8" i="15"/>
  <c r="E4" i="16"/>
  <c r="E4" i="18"/>
  <c r="E4" i="15"/>
  <c r="G165" i="34"/>
  <c r="D157" i="34"/>
  <c r="D159" i="34" s="1"/>
  <c r="G154" i="34"/>
  <c r="G156" i="34" s="1"/>
  <c r="D141" i="34"/>
  <c r="D143" i="34" s="1"/>
  <c r="G140" i="34"/>
  <c r="G142" i="34" s="1"/>
  <c r="D124" i="34"/>
  <c r="D126" i="34" s="1"/>
  <c r="D122" i="34"/>
  <c r="D117" i="34"/>
  <c r="D114" i="34"/>
  <c r="D116" i="34" s="1"/>
  <c r="D110" i="34"/>
  <c r="D112" i="34" s="1"/>
  <c r="G106" i="34"/>
  <c r="G103" i="34"/>
  <c r="G100" i="34"/>
  <c r="G102" i="34" s="1"/>
  <c r="D100" i="34"/>
  <c r="D96" i="34"/>
  <c r="G94" i="34"/>
  <c r="G96" i="34" s="1"/>
  <c r="G78" i="34"/>
  <c r="G80" i="34" s="1"/>
  <c r="D61" i="34"/>
  <c r="G56" i="34"/>
  <c r="G58" i="34" s="1"/>
  <c r="D51" i="34"/>
  <c r="D53" i="34" s="1"/>
  <c r="G47" i="34"/>
  <c r="G41" i="34" s="1"/>
  <c r="D46" i="34"/>
  <c r="D48" i="34" s="1"/>
  <c r="G40" i="34"/>
  <c r="G34" i="34" s="1"/>
  <c r="D34" i="34"/>
  <c r="D30" i="34" s="1"/>
  <c r="G33" i="34"/>
  <c r="G28" i="34"/>
  <c r="D28" i="34"/>
  <c r="D22" i="34" s="1"/>
  <c r="G20" i="34"/>
  <c r="D19" i="34"/>
  <c r="D21" i="34" s="1"/>
  <c r="D7" i="34"/>
  <c r="G131" i="34" s="1"/>
  <c r="G161" i="34" s="1"/>
  <c r="F3" i="34"/>
  <c r="F2" i="34"/>
  <c r="G165" i="18" l="1"/>
  <c r="G157" i="34"/>
  <c r="D36" i="34"/>
  <c r="D54" i="34" s="1"/>
  <c r="D62" i="34" s="1"/>
  <c r="G49" i="34"/>
  <c r="G107" i="34" s="1"/>
  <c r="D160" i="34"/>
  <c r="D127" i="34"/>
  <c r="G7" i="34"/>
  <c r="D131" i="34"/>
  <c r="D85" i="34"/>
  <c r="G109" i="34" l="1"/>
  <c r="D129" i="34" s="1"/>
  <c r="G159" i="34" s="1"/>
  <c r="G167" i="34" l="1"/>
  <c r="G165" i="33"/>
  <c r="D158" i="33"/>
  <c r="D157" i="33"/>
  <c r="D159" i="33" s="1"/>
  <c r="G154" i="33"/>
  <c r="G156" i="33" s="1"/>
  <c r="G141" i="33"/>
  <c r="D141" i="33"/>
  <c r="D143" i="33" s="1"/>
  <c r="G140" i="33"/>
  <c r="G139" i="33"/>
  <c r="G133" i="33"/>
  <c r="D124" i="33"/>
  <c r="D126" i="33" s="1"/>
  <c r="D122" i="33"/>
  <c r="D117" i="33"/>
  <c r="D114" i="33"/>
  <c r="D116" i="33" s="1"/>
  <c r="D110" i="33"/>
  <c r="D112" i="33" s="1"/>
  <c r="G106" i="33"/>
  <c r="G103" i="33"/>
  <c r="G100" i="33"/>
  <c r="D100" i="33"/>
  <c r="G98" i="33"/>
  <c r="G94" i="33"/>
  <c r="G96" i="33" s="1"/>
  <c r="D90" i="33"/>
  <c r="D96" i="33" s="1"/>
  <c r="G78" i="33"/>
  <c r="G80" i="33" s="1"/>
  <c r="D61" i="33"/>
  <c r="G56" i="33"/>
  <c r="G55" i="33"/>
  <c r="D51" i="33"/>
  <c r="D53" i="33" s="1"/>
  <c r="G47" i="33"/>
  <c r="G41" i="33" s="1"/>
  <c r="D46" i="33"/>
  <c r="D48" i="33" s="1"/>
  <c r="G40" i="33"/>
  <c r="G34" i="33" s="1"/>
  <c r="D34" i="33"/>
  <c r="D30" i="33" s="1"/>
  <c r="G33" i="33"/>
  <c r="G28" i="33"/>
  <c r="D28" i="33"/>
  <c r="D22" i="33" s="1"/>
  <c r="G20" i="33"/>
  <c r="D19" i="33"/>
  <c r="D21" i="33" s="1"/>
  <c r="D7" i="33"/>
  <c r="D85" i="33" s="1"/>
  <c r="F3" i="33"/>
  <c r="F2" i="33"/>
  <c r="D36" i="33" l="1"/>
  <c r="D54" i="33" s="1"/>
  <c r="D62" i="33" s="1"/>
  <c r="D127" i="33"/>
  <c r="D160" i="33"/>
  <c r="G49" i="33"/>
  <c r="G58" i="33"/>
  <c r="G142" i="33"/>
  <c r="G157" i="33" s="1"/>
  <c r="G102" i="33"/>
  <c r="D131" i="33"/>
  <c r="G7" i="33"/>
  <c r="G131" i="33"/>
  <c r="G161" i="33" s="1"/>
  <c r="G107" i="33" l="1"/>
  <c r="G109" i="33" s="1"/>
  <c r="D129" i="33" s="1"/>
  <c r="G159" i="33" s="1"/>
  <c r="G167" i="33" l="1"/>
  <c r="G165" i="37"/>
  <c r="D157" i="37"/>
  <c r="D159" i="37" s="1"/>
  <c r="G154" i="37"/>
  <c r="G156" i="37" s="1"/>
  <c r="D141" i="37"/>
  <c r="D143" i="37" s="1"/>
  <c r="G140" i="37"/>
  <c r="G142" i="37" s="1"/>
  <c r="D124" i="37"/>
  <c r="D126" i="37" s="1"/>
  <c r="D122" i="37"/>
  <c r="D117" i="37"/>
  <c r="D114" i="37"/>
  <c r="D116" i="37" s="1"/>
  <c r="D110" i="37"/>
  <c r="D112" i="37" s="1"/>
  <c r="G106" i="37"/>
  <c r="G103" i="37"/>
  <c r="G100" i="37"/>
  <c r="G102" i="37" s="1"/>
  <c r="D100" i="37"/>
  <c r="D96" i="37"/>
  <c r="G94" i="37"/>
  <c r="G96" i="37" s="1"/>
  <c r="G78" i="37"/>
  <c r="G80" i="37" s="1"/>
  <c r="D61" i="37"/>
  <c r="G56" i="37"/>
  <c r="G58" i="37" s="1"/>
  <c r="D51" i="37"/>
  <c r="D53" i="37" s="1"/>
  <c r="G47" i="37"/>
  <c r="G41" i="37" s="1"/>
  <c r="D47" i="37"/>
  <c r="D46" i="37"/>
  <c r="G40" i="37"/>
  <c r="G34" i="37" s="1"/>
  <c r="D34" i="37"/>
  <c r="D30" i="37" s="1"/>
  <c r="G33" i="37"/>
  <c r="G28" i="37"/>
  <c r="D28" i="37"/>
  <c r="D22" i="37" s="1"/>
  <c r="G20" i="37"/>
  <c r="D19" i="37"/>
  <c r="D21" i="37" s="1"/>
  <c r="D7" i="37"/>
  <c r="G131" i="37" s="1"/>
  <c r="G161" i="37" s="1"/>
  <c r="F3" i="37"/>
  <c r="F2" i="37"/>
  <c r="D160" i="37" l="1"/>
  <c r="G7" i="37"/>
  <c r="G157" i="37"/>
  <c r="G49" i="37"/>
  <c r="G107" i="37" s="1"/>
  <c r="D36" i="37"/>
  <c r="D48" i="37"/>
  <c r="D54" i="37" s="1"/>
  <c r="D62" i="37" s="1"/>
  <c r="D127" i="37"/>
  <c r="D131" i="37"/>
  <c r="D85" i="37"/>
  <c r="G109" i="37" l="1"/>
  <c r="D129" i="37" s="1"/>
  <c r="G159" i="37" s="1"/>
  <c r="G165" i="36"/>
  <c r="D157" i="36"/>
  <c r="D159" i="36" s="1"/>
  <c r="G154" i="36"/>
  <c r="G156" i="36" s="1"/>
  <c r="D141" i="36"/>
  <c r="D143" i="36" s="1"/>
  <c r="G140" i="36"/>
  <c r="G142" i="36" s="1"/>
  <c r="D124" i="36"/>
  <c r="D126" i="36" s="1"/>
  <c r="D122" i="36"/>
  <c r="D117" i="36"/>
  <c r="D114" i="36"/>
  <c r="D116" i="36" s="1"/>
  <c r="D110" i="36"/>
  <c r="D112" i="36" s="1"/>
  <c r="G106" i="36"/>
  <c r="G103" i="36"/>
  <c r="G100" i="36"/>
  <c r="G102" i="36" s="1"/>
  <c r="D100" i="36"/>
  <c r="D96" i="36"/>
  <c r="G94" i="36"/>
  <c r="G96" i="36" s="1"/>
  <c r="G78" i="36"/>
  <c r="G80" i="36" s="1"/>
  <c r="D61" i="36"/>
  <c r="G56" i="36"/>
  <c r="G58" i="36" s="1"/>
  <c r="D51" i="36"/>
  <c r="D53" i="36" s="1"/>
  <c r="G47" i="36"/>
  <c r="G41" i="36" s="1"/>
  <c r="D46" i="36"/>
  <c r="D48" i="36" s="1"/>
  <c r="G40" i="36"/>
  <c r="G34" i="36" s="1"/>
  <c r="D34" i="36"/>
  <c r="D30" i="36" s="1"/>
  <c r="G33" i="36"/>
  <c r="G28" i="36"/>
  <c r="D28" i="36"/>
  <c r="D22" i="36" s="1"/>
  <c r="G20" i="36"/>
  <c r="D19" i="36"/>
  <c r="D21" i="36" s="1"/>
  <c r="D7" i="36"/>
  <c r="G131" i="36" s="1"/>
  <c r="G161" i="36" s="1"/>
  <c r="F3" i="36"/>
  <c r="F2" i="36"/>
  <c r="G167" i="37" l="1"/>
  <c r="G157" i="36"/>
  <c r="D36" i="36"/>
  <c r="D54" i="36" s="1"/>
  <c r="D62" i="36" s="1"/>
  <c r="D160" i="36"/>
  <c r="G7" i="36"/>
  <c r="D127" i="36"/>
  <c r="G49" i="36"/>
  <c r="G107" i="36" s="1"/>
  <c r="D85" i="36"/>
  <c r="D131" i="36"/>
  <c r="G109" i="36" l="1"/>
  <c r="D129" i="36" s="1"/>
  <c r="G159" i="36" s="1"/>
  <c r="G167" i="36" l="1"/>
  <c r="G165" i="32"/>
  <c r="D157" i="32"/>
  <c r="D159" i="32" s="1"/>
  <c r="G154" i="32"/>
  <c r="G156" i="32" s="1"/>
  <c r="D141" i="32"/>
  <c r="D143" i="32" s="1"/>
  <c r="G140" i="32"/>
  <c r="G142" i="32" s="1"/>
  <c r="D124" i="32"/>
  <c r="D126" i="32" s="1"/>
  <c r="D122" i="32"/>
  <c r="D117" i="32"/>
  <c r="D114" i="32"/>
  <c r="D116" i="32" s="1"/>
  <c r="D110" i="32"/>
  <c r="D112" i="32" s="1"/>
  <c r="G106" i="32"/>
  <c r="G103" i="32"/>
  <c r="G100" i="32"/>
  <c r="G102" i="32" s="1"/>
  <c r="D100" i="32"/>
  <c r="D96" i="32"/>
  <c r="G94" i="32"/>
  <c r="G96" i="32" s="1"/>
  <c r="G78" i="32"/>
  <c r="G80" i="32" s="1"/>
  <c r="D61" i="32"/>
  <c r="G56" i="32"/>
  <c r="G58" i="32" s="1"/>
  <c r="D51" i="32"/>
  <c r="D53" i="32" s="1"/>
  <c r="G47" i="32"/>
  <c r="G41" i="32" s="1"/>
  <c r="D46" i="32"/>
  <c r="D43" i="32"/>
  <c r="G40" i="32"/>
  <c r="G34" i="32" s="1"/>
  <c r="D34" i="32"/>
  <c r="D30" i="32" s="1"/>
  <c r="G33" i="32"/>
  <c r="D28" i="32"/>
  <c r="D22" i="32" s="1"/>
  <c r="G24" i="32"/>
  <c r="G28" i="32" s="1"/>
  <c r="G20" i="32"/>
  <c r="D20" i="32"/>
  <c r="D19" i="32"/>
  <c r="D7" i="32"/>
  <c r="G131" i="32" s="1"/>
  <c r="G161" i="32" s="1"/>
  <c r="F3" i="32"/>
  <c r="F2" i="32"/>
  <c r="G157" i="32" l="1"/>
  <c r="D48" i="32"/>
  <c r="D21" i="32"/>
  <c r="D160" i="32"/>
  <c r="D36" i="32"/>
  <c r="D127" i="32"/>
  <c r="G49" i="32"/>
  <c r="G107" i="32" s="1"/>
  <c r="D131" i="32"/>
  <c r="G7" i="32"/>
  <c r="D85" i="32"/>
  <c r="D54" i="32" l="1"/>
  <c r="D62" i="32" s="1"/>
  <c r="G109" i="32" s="1"/>
  <c r="D129" i="32" s="1"/>
  <c r="G159" i="32" s="1"/>
  <c r="G167" i="32" l="1"/>
  <c r="G165" i="31"/>
  <c r="D157" i="31"/>
  <c r="D159" i="31" s="1"/>
  <c r="G154" i="31"/>
  <c r="G147" i="31"/>
  <c r="D141" i="31"/>
  <c r="D143" i="31" s="1"/>
  <c r="G140" i="31"/>
  <c r="G132" i="31"/>
  <c r="D124" i="31"/>
  <c r="D126" i="31" s="1"/>
  <c r="D122" i="31"/>
  <c r="D117" i="31"/>
  <c r="D114" i="31"/>
  <c r="D116" i="31" s="1"/>
  <c r="D110" i="31"/>
  <c r="D112" i="31" s="1"/>
  <c r="G106" i="31"/>
  <c r="G103" i="31"/>
  <c r="D102" i="31"/>
  <c r="G100" i="31"/>
  <c r="G102" i="31" s="1"/>
  <c r="D100" i="31"/>
  <c r="D95" i="31"/>
  <c r="G94" i="31"/>
  <c r="G96" i="31" s="1"/>
  <c r="D87" i="31"/>
  <c r="G78" i="31"/>
  <c r="G80" i="31" s="1"/>
  <c r="D61" i="31"/>
  <c r="G56" i="31"/>
  <c r="G51" i="31"/>
  <c r="D51" i="31"/>
  <c r="D53" i="31" s="1"/>
  <c r="G47" i="31"/>
  <c r="G41" i="31" s="1"/>
  <c r="D46" i="31"/>
  <c r="D43" i="31"/>
  <c r="D41" i="31"/>
  <c r="G40" i="31"/>
  <c r="G34" i="31" s="1"/>
  <c r="D34" i="31"/>
  <c r="D30" i="31" s="1"/>
  <c r="G33" i="31"/>
  <c r="G30" i="31"/>
  <c r="D28" i="31"/>
  <c r="D22" i="31" s="1"/>
  <c r="G24" i="31"/>
  <c r="G28" i="31" s="1"/>
  <c r="D19" i="31"/>
  <c r="G17" i="31"/>
  <c r="G20" i="31" s="1"/>
  <c r="D9" i="31"/>
  <c r="D7" i="31"/>
  <c r="G131" i="31" s="1"/>
  <c r="G161" i="31" s="1"/>
  <c r="F3" i="31"/>
  <c r="F2" i="31"/>
  <c r="D160" i="31" l="1"/>
  <c r="G142" i="31"/>
  <c r="G7" i="31"/>
  <c r="G156" i="31"/>
  <c r="G157" i="31" s="1"/>
  <c r="D21" i="31"/>
  <c r="G58" i="31"/>
  <c r="D48" i="31"/>
  <c r="D96" i="31"/>
  <c r="D127" i="31" s="1"/>
  <c r="G49" i="31"/>
  <c r="G107" i="31" s="1"/>
  <c r="D36" i="31"/>
  <c r="D85" i="31"/>
  <c r="D131" i="31"/>
  <c r="D54" i="31" l="1"/>
  <c r="D62" i="31" s="1"/>
  <c r="G109" i="31"/>
  <c r="D129" i="31" s="1"/>
  <c r="G159" i="31" s="1"/>
  <c r="G165" i="38"/>
  <c r="D157" i="38"/>
  <c r="D159" i="38" s="1"/>
  <c r="G154" i="38"/>
  <c r="G156" i="38" s="1"/>
  <c r="D141" i="38"/>
  <c r="D143" i="38" s="1"/>
  <c r="G140" i="38"/>
  <c r="G142" i="38" s="1"/>
  <c r="D124" i="38"/>
  <c r="D126" i="38" s="1"/>
  <c r="D122" i="38"/>
  <c r="D117" i="38"/>
  <c r="D114" i="38"/>
  <c r="D116" i="38" s="1"/>
  <c r="D110" i="38"/>
  <c r="D112" i="38" s="1"/>
  <c r="G106" i="38"/>
  <c r="G103" i="38"/>
  <c r="G100" i="38"/>
  <c r="G102" i="38" s="1"/>
  <c r="D100" i="38"/>
  <c r="D96" i="38"/>
  <c r="G94" i="38"/>
  <c r="G96" i="38" s="1"/>
  <c r="G78" i="38"/>
  <c r="G80" i="38" s="1"/>
  <c r="D61" i="38"/>
  <c r="G56" i="38"/>
  <c r="G58" i="38" s="1"/>
  <c r="D51" i="38"/>
  <c r="D53" i="38" s="1"/>
  <c r="G47" i="38"/>
  <c r="G41" i="38" s="1"/>
  <c r="D46" i="38"/>
  <c r="D48" i="38" s="1"/>
  <c r="G40" i="38"/>
  <c r="G34" i="38" s="1"/>
  <c r="D34" i="38"/>
  <c r="D30" i="38" s="1"/>
  <c r="G33" i="38"/>
  <c r="G28" i="38"/>
  <c r="D28" i="38"/>
  <c r="D22" i="38" s="1"/>
  <c r="G20" i="38"/>
  <c r="D19" i="38"/>
  <c r="D21" i="38" s="1"/>
  <c r="D7" i="38"/>
  <c r="G131" i="38" s="1"/>
  <c r="G161" i="38" s="1"/>
  <c r="F3" i="38"/>
  <c r="F2" i="38"/>
  <c r="G167" i="31" l="1"/>
  <c r="D160" i="38"/>
  <c r="D36" i="38"/>
  <c r="D54" i="38" s="1"/>
  <c r="D62" i="38" s="1"/>
  <c r="G49" i="38"/>
  <c r="G107" i="38" s="1"/>
  <c r="G157" i="38"/>
  <c r="D127" i="38"/>
  <c r="G7" i="38"/>
  <c r="D131" i="38"/>
  <c r="D85" i="38"/>
  <c r="G109" i="38" l="1"/>
  <c r="D129" i="38" s="1"/>
  <c r="G159" i="38" s="1"/>
  <c r="G167" i="38" l="1"/>
  <c r="G165" i="30"/>
  <c r="D157" i="30"/>
  <c r="D159" i="30" s="1"/>
  <c r="G154" i="30"/>
  <c r="G156" i="30" s="1"/>
  <c r="D141" i="30"/>
  <c r="D143" i="30" s="1"/>
  <c r="G140" i="30"/>
  <c r="G142" i="30" s="1"/>
  <c r="D124" i="30"/>
  <c r="D126" i="30" s="1"/>
  <c r="D122" i="30"/>
  <c r="D117" i="30"/>
  <c r="D115" i="30"/>
  <c r="D114" i="30"/>
  <c r="D110" i="30"/>
  <c r="D112" i="30" s="1"/>
  <c r="G106" i="30"/>
  <c r="G103" i="30"/>
  <c r="G100" i="30"/>
  <c r="D100" i="30"/>
  <c r="G98" i="30"/>
  <c r="G97" i="30"/>
  <c r="G95" i="30"/>
  <c r="G94" i="30"/>
  <c r="D87" i="30"/>
  <c r="D96" i="30" s="1"/>
  <c r="G78" i="30"/>
  <c r="G80" i="30" s="1"/>
  <c r="D61" i="30"/>
  <c r="G56" i="30"/>
  <c r="G51" i="30"/>
  <c r="D51" i="30"/>
  <c r="D53" i="30" s="1"/>
  <c r="G47" i="30"/>
  <c r="G41" i="30" s="1"/>
  <c r="D46" i="30"/>
  <c r="D43" i="30" s="1"/>
  <c r="G40" i="30"/>
  <c r="G34" i="30" s="1"/>
  <c r="D34" i="30"/>
  <c r="D30" i="30" s="1"/>
  <c r="G33" i="30"/>
  <c r="G28" i="30"/>
  <c r="D28" i="30"/>
  <c r="D22" i="30" s="1"/>
  <c r="D20" i="30"/>
  <c r="D19" i="30"/>
  <c r="G17" i="30"/>
  <c r="G16" i="30"/>
  <c r="G15" i="30"/>
  <c r="G14" i="30"/>
  <c r="G12" i="30"/>
  <c r="G10" i="30"/>
  <c r="D7" i="30"/>
  <c r="G131" i="30" s="1"/>
  <c r="G161" i="30" s="1"/>
  <c r="F3" i="30"/>
  <c r="F2" i="30"/>
  <c r="G49" i="30" l="1"/>
  <c r="D116" i="30"/>
  <c r="G102" i="30"/>
  <c r="G157" i="30"/>
  <c r="D48" i="30"/>
  <c r="D43" i="16"/>
  <c r="D43" i="18"/>
  <c r="G96" i="30"/>
  <c r="D160" i="30"/>
  <c r="D21" i="30"/>
  <c r="G58" i="30"/>
  <c r="G20" i="30"/>
  <c r="D36" i="30"/>
  <c r="D127" i="30"/>
  <c r="D85" i="30"/>
  <c r="D131" i="30"/>
  <c r="G7" i="30"/>
  <c r="G107" i="30" l="1"/>
  <c r="D54" i="30"/>
  <c r="D62" i="30" s="1"/>
  <c r="G109" i="30" l="1"/>
  <c r="D129" i="30" s="1"/>
  <c r="G159" i="30" s="1"/>
  <c r="G167" i="30" s="1"/>
  <c r="G165" i="29"/>
  <c r="D157" i="29"/>
  <c r="G154" i="29"/>
  <c r="D149" i="29"/>
  <c r="G144" i="29"/>
  <c r="G143" i="29"/>
  <c r="D142" i="29"/>
  <c r="G141" i="29"/>
  <c r="D141" i="29"/>
  <c r="D143" i="29" s="1"/>
  <c r="G140" i="29"/>
  <c r="G139" i="29"/>
  <c r="G132" i="29"/>
  <c r="D124" i="29"/>
  <c r="D126" i="29" s="1"/>
  <c r="D122" i="29"/>
  <c r="D121" i="29"/>
  <c r="D117" i="29"/>
  <c r="D114" i="29"/>
  <c r="D116" i="29" s="1"/>
  <c r="D111" i="29"/>
  <c r="D110" i="29"/>
  <c r="D109" i="29"/>
  <c r="G106" i="29"/>
  <c r="G103" i="29"/>
  <c r="G101" i="29"/>
  <c r="G100" i="29"/>
  <c r="D100" i="29"/>
  <c r="D96" i="29"/>
  <c r="G94" i="29"/>
  <c r="G92" i="29"/>
  <c r="G90" i="29"/>
  <c r="G78" i="29"/>
  <c r="G72" i="29"/>
  <c r="G64" i="29"/>
  <c r="D61" i="29"/>
  <c r="G56" i="29"/>
  <c r="D52" i="29"/>
  <c r="G51" i="29"/>
  <c r="D51" i="29"/>
  <c r="G47" i="29"/>
  <c r="G41" i="29" s="1"/>
  <c r="D46" i="29"/>
  <c r="D42" i="29"/>
  <c r="G40" i="29"/>
  <c r="G34" i="29" s="1"/>
  <c r="D34" i="29"/>
  <c r="D30" i="29" s="1"/>
  <c r="G32" i="29"/>
  <c r="G31" i="29"/>
  <c r="G33" i="29" s="1"/>
  <c r="D28" i="29"/>
  <c r="D22" i="29" s="1"/>
  <c r="G24" i="29"/>
  <c r="G28" i="29" s="1"/>
  <c r="D23" i="29"/>
  <c r="G20" i="29"/>
  <c r="D20" i="29"/>
  <c r="D19" i="29"/>
  <c r="D15" i="29"/>
  <c r="D7" i="29"/>
  <c r="G7" i="29" s="1"/>
  <c r="F3" i="29"/>
  <c r="F2" i="29"/>
  <c r="G156" i="29" l="1"/>
  <c r="D48" i="29"/>
  <c r="D36" i="29"/>
  <c r="G49" i="29"/>
  <c r="D53" i="29"/>
  <c r="G58" i="29"/>
  <c r="G102" i="29"/>
  <c r="D21" i="29"/>
  <c r="D54" i="29" s="1"/>
  <c r="D62" i="29" s="1"/>
  <c r="D159" i="29"/>
  <c r="D160" i="29" s="1"/>
  <c r="G80" i="29"/>
  <c r="G142" i="29"/>
  <c r="G157" i="29" s="1"/>
  <c r="G96" i="29"/>
  <c r="D112" i="29"/>
  <c r="D127" i="29" s="1"/>
  <c r="D131" i="29"/>
  <c r="D85" i="29"/>
  <c r="G131" i="29"/>
  <c r="G161" i="29" s="1"/>
  <c r="G107" i="29" l="1"/>
  <c r="G109" i="29" s="1"/>
  <c r="D129" i="29" s="1"/>
  <c r="G159" i="29" s="1"/>
  <c r="G165" i="11"/>
  <c r="D157" i="11"/>
  <c r="D159" i="11" s="1"/>
  <c r="G154" i="11"/>
  <c r="G156" i="11" s="1"/>
  <c r="D141" i="11"/>
  <c r="D143" i="11" s="1"/>
  <c r="G140" i="11"/>
  <c r="G142" i="11" s="1"/>
  <c r="D124" i="11"/>
  <c r="D126" i="11" s="1"/>
  <c r="D122" i="11"/>
  <c r="D117" i="11"/>
  <c r="D114" i="11"/>
  <c r="D116" i="11" s="1"/>
  <c r="D110" i="11"/>
  <c r="D112" i="11" s="1"/>
  <c r="G106" i="11"/>
  <c r="G103" i="11"/>
  <c r="G100" i="11"/>
  <c r="G102" i="11" s="1"/>
  <c r="D100" i="11"/>
  <c r="D96" i="11"/>
  <c r="G94" i="11"/>
  <c r="G96" i="11" s="1"/>
  <c r="G78" i="11"/>
  <c r="G80" i="11" s="1"/>
  <c r="D61" i="11"/>
  <c r="G56" i="11"/>
  <c r="G58" i="11" s="1"/>
  <c r="D51" i="11"/>
  <c r="D53" i="11" s="1"/>
  <c r="G47" i="11"/>
  <c r="G41" i="11" s="1"/>
  <c r="D46" i="11"/>
  <c r="D48" i="11" s="1"/>
  <c r="G40" i="11"/>
  <c r="G34" i="11" s="1"/>
  <c r="D34" i="11"/>
  <c r="D30" i="11" s="1"/>
  <c r="G33" i="11"/>
  <c r="G28" i="11"/>
  <c r="D28" i="11"/>
  <c r="D22" i="11" s="1"/>
  <c r="G20" i="11"/>
  <c r="D19" i="11"/>
  <c r="D21" i="11" s="1"/>
  <c r="D7" i="11"/>
  <c r="G131" i="11" s="1"/>
  <c r="G161" i="11" s="1"/>
  <c r="F3" i="11"/>
  <c r="F2" i="11"/>
  <c r="D160" i="11" l="1"/>
  <c r="D36" i="11"/>
  <c r="G167" i="29"/>
  <c r="G157" i="11"/>
  <c r="G49" i="11"/>
  <c r="G107" i="11" s="1"/>
  <c r="D127" i="11"/>
  <c r="D54" i="11"/>
  <c r="D62" i="11" s="1"/>
  <c r="G7" i="11"/>
  <c r="D131" i="11"/>
  <c r="D85" i="11"/>
  <c r="G109" i="11" l="1"/>
  <c r="D129" i="11" s="1"/>
  <c r="G159" i="11" s="1"/>
  <c r="G167" i="11" l="1"/>
  <c r="G165" i="25"/>
  <c r="D157" i="25"/>
  <c r="D159" i="25" s="1"/>
  <c r="G154" i="25"/>
  <c r="G156" i="25" s="1"/>
  <c r="D141" i="25"/>
  <c r="D143" i="25" s="1"/>
  <c r="G140" i="25"/>
  <c r="G142" i="25" s="1"/>
  <c r="D124" i="25"/>
  <c r="D126" i="25" s="1"/>
  <c r="D122" i="25"/>
  <c r="D117" i="25"/>
  <c r="D114" i="25"/>
  <c r="D116" i="25" s="1"/>
  <c r="D110" i="25"/>
  <c r="D112" i="25" s="1"/>
  <c r="G106" i="25"/>
  <c r="G103" i="25"/>
  <c r="G100" i="25"/>
  <c r="G102" i="25" s="1"/>
  <c r="D100" i="25"/>
  <c r="D96" i="25"/>
  <c r="G94" i="25"/>
  <c r="G96" i="25" s="1"/>
  <c r="G78" i="25"/>
  <c r="G80" i="25" s="1"/>
  <c r="D61" i="25"/>
  <c r="G56" i="25"/>
  <c r="G58" i="25" s="1"/>
  <c r="D51" i="25"/>
  <c r="D53" i="25" s="1"/>
  <c r="G47" i="25"/>
  <c r="G41" i="25" s="1"/>
  <c r="D46" i="25"/>
  <c r="D48" i="25" s="1"/>
  <c r="G40" i="25"/>
  <c r="G34" i="25" s="1"/>
  <c r="D34" i="25"/>
  <c r="D30" i="25" s="1"/>
  <c r="G33" i="25"/>
  <c r="G28" i="25"/>
  <c r="D28" i="25"/>
  <c r="D22" i="25" s="1"/>
  <c r="G20" i="25"/>
  <c r="D19" i="25"/>
  <c r="D21" i="25" s="1"/>
  <c r="D7" i="25"/>
  <c r="D131" i="25" s="1"/>
  <c r="F3" i="25"/>
  <c r="F2" i="25"/>
  <c r="D160" i="25" l="1"/>
  <c r="D36" i="25"/>
  <c r="D54" i="25" s="1"/>
  <c r="D62" i="25" s="1"/>
  <c r="G157" i="25"/>
  <c r="G49" i="25"/>
  <c r="G107" i="25" s="1"/>
  <c r="D127" i="25"/>
  <c r="D85" i="25"/>
  <c r="G7" i="25"/>
  <c r="G131" i="25"/>
  <c r="G161" i="25" s="1"/>
  <c r="G109" i="25" l="1"/>
  <c r="D129" i="25" s="1"/>
  <c r="G159" i="25" s="1"/>
  <c r="G167" i="25" l="1"/>
  <c r="G165" i="26"/>
  <c r="D157" i="26"/>
  <c r="D159" i="26" s="1"/>
  <c r="G154" i="26"/>
  <c r="G156" i="26" s="1"/>
  <c r="D141" i="26"/>
  <c r="D143" i="26" s="1"/>
  <c r="G140" i="26"/>
  <c r="G142" i="26" s="1"/>
  <c r="D124" i="26"/>
  <c r="D126" i="26" s="1"/>
  <c r="D122" i="26"/>
  <c r="D117" i="26"/>
  <c r="D114" i="26"/>
  <c r="D116" i="26" s="1"/>
  <c r="D110" i="26"/>
  <c r="D112" i="26" s="1"/>
  <c r="G106" i="26"/>
  <c r="G103" i="26"/>
  <c r="G100" i="26"/>
  <c r="G102" i="26" s="1"/>
  <c r="D100" i="26"/>
  <c r="D96" i="26"/>
  <c r="G94" i="26"/>
  <c r="G96" i="26" s="1"/>
  <c r="G78" i="26"/>
  <c r="G80" i="26" s="1"/>
  <c r="D61" i="26"/>
  <c r="G56" i="26"/>
  <c r="G58" i="26" s="1"/>
  <c r="D51" i="26"/>
  <c r="D53" i="26" s="1"/>
  <c r="G47" i="26"/>
  <c r="G41" i="26" s="1"/>
  <c r="D46" i="26"/>
  <c r="D48" i="26" s="1"/>
  <c r="G40" i="26"/>
  <c r="G34" i="26" s="1"/>
  <c r="D34" i="26"/>
  <c r="D30" i="26" s="1"/>
  <c r="G33" i="26"/>
  <c r="G28" i="26"/>
  <c r="D28" i="26"/>
  <c r="D22" i="26" s="1"/>
  <c r="G20" i="26"/>
  <c r="D19" i="26"/>
  <c r="D21" i="26" s="1"/>
  <c r="D7" i="26"/>
  <c r="G131" i="26" s="1"/>
  <c r="G161" i="26" s="1"/>
  <c r="F3" i="26"/>
  <c r="F2" i="26"/>
  <c r="G157" i="26" l="1"/>
  <c r="D160" i="26"/>
  <c r="D36" i="26"/>
  <c r="D54" i="26" s="1"/>
  <c r="D62" i="26" s="1"/>
  <c r="G49" i="26"/>
  <c r="G107" i="26" s="1"/>
  <c r="D127" i="26"/>
  <c r="G7" i="26"/>
  <c r="D131" i="26"/>
  <c r="D85" i="26"/>
  <c r="G109" i="26" l="1"/>
  <c r="D129" i="26" s="1"/>
  <c r="G159" i="26" s="1"/>
  <c r="G167" i="26" l="1"/>
  <c r="G165" i="41"/>
  <c r="D157" i="41"/>
  <c r="D159" i="41" s="1"/>
  <c r="G154" i="41"/>
  <c r="G156" i="41" s="1"/>
  <c r="D141" i="41"/>
  <c r="D143" i="41" s="1"/>
  <c r="G140" i="41"/>
  <c r="G132" i="41"/>
  <c r="D124" i="41"/>
  <c r="D126" i="41" s="1"/>
  <c r="D119" i="41"/>
  <c r="D122" i="41" s="1"/>
  <c r="D117" i="41"/>
  <c r="D114" i="41"/>
  <c r="D116" i="41" s="1"/>
  <c r="D110" i="41"/>
  <c r="G106" i="41"/>
  <c r="G103" i="41"/>
  <c r="G100" i="41"/>
  <c r="G102" i="41" s="1"/>
  <c r="D100" i="41"/>
  <c r="G94" i="41"/>
  <c r="G92" i="41"/>
  <c r="G91" i="41"/>
  <c r="D90" i="41"/>
  <c r="D96" i="41" s="1"/>
  <c r="G78" i="41"/>
  <c r="G80" i="41" s="1"/>
  <c r="D61" i="41"/>
  <c r="G56" i="41"/>
  <c r="D52" i="41"/>
  <c r="D51" i="41"/>
  <c r="D53" i="41" s="1"/>
  <c r="G50" i="41"/>
  <c r="G47" i="41"/>
  <c r="G41" i="41" s="1"/>
  <c r="D46" i="41"/>
  <c r="D43" i="41"/>
  <c r="G40" i="41"/>
  <c r="G34" i="41" s="1"/>
  <c r="D34" i="41"/>
  <c r="D30" i="41" s="1"/>
  <c r="G33" i="41"/>
  <c r="D31" i="41"/>
  <c r="D28" i="41"/>
  <c r="D22" i="41" s="1"/>
  <c r="D27" i="41"/>
  <c r="G24" i="41"/>
  <c r="G28" i="41" s="1"/>
  <c r="D20" i="41"/>
  <c r="D19" i="41"/>
  <c r="D21" i="41" s="1"/>
  <c r="G17" i="41"/>
  <c r="G16" i="41"/>
  <c r="G13" i="41"/>
  <c r="G20" i="41" s="1"/>
  <c r="D7" i="41"/>
  <c r="G131" i="41" s="1"/>
  <c r="G161" i="41" s="1"/>
  <c r="F3" i="41"/>
  <c r="F2" i="41"/>
  <c r="D112" i="41" l="1"/>
  <c r="G49" i="41"/>
  <c r="G96" i="41"/>
  <c r="G142" i="41"/>
  <c r="G157" i="41" s="1"/>
  <c r="D48" i="41"/>
  <c r="G7" i="41"/>
  <c r="D131" i="41"/>
  <c r="G58" i="41"/>
  <c r="D127" i="41"/>
  <c r="D36" i="41"/>
  <c r="D54" i="41" s="1"/>
  <c r="D62" i="41" s="1"/>
  <c r="D160" i="41"/>
  <c r="D85" i="41"/>
  <c r="G107" i="41" l="1"/>
  <c r="G109" i="41" s="1"/>
  <c r="D129" i="41" s="1"/>
  <c r="G159" i="41" s="1"/>
  <c r="G167" i="41" l="1"/>
  <c r="G165" i="1"/>
  <c r="D157" i="1"/>
  <c r="D159" i="1" s="1"/>
  <c r="G154" i="1"/>
  <c r="G156" i="1" s="1"/>
  <c r="D141" i="1"/>
  <c r="D143" i="1" s="1"/>
  <c r="G140" i="1"/>
  <c r="G142" i="1" s="1"/>
  <c r="D124" i="1"/>
  <c r="D126" i="1" s="1"/>
  <c r="D122" i="1"/>
  <c r="D117" i="1"/>
  <c r="D114" i="1"/>
  <c r="D116" i="1" s="1"/>
  <c r="D110" i="1"/>
  <c r="D112" i="1" s="1"/>
  <c r="G106" i="1"/>
  <c r="G103" i="1"/>
  <c r="G100" i="1"/>
  <c r="G102" i="1" s="1"/>
  <c r="D100" i="1"/>
  <c r="D96" i="1"/>
  <c r="G94" i="1"/>
  <c r="G96" i="1" s="1"/>
  <c r="G78" i="1"/>
  <c r="G80" i="1" s="1"/>
  <c r="D61" i="1"/>
  <c r="G56" i="1"/>
  <c r="G58" i="1" s="1"/>
  <c r="D51" i="1"/>
  <c r="D53" i="1" s="1"/>
  <c r="G47" i="1"/>
  <c r="G41" i="1" s="1"/>
  <c r="D46" i="1"/>
  <c r="D48" i="1" s="1"/>
  <c r="G40" i="1"/>
  <c r="G34" i="1" s="1"/>
  <c r="D34" i="1"/>
  <c r="D30" i="1" s="1"/>
  <c r="G33" i="1"/>
  <c r="G28" i="1"/>
  <c r="D28" i="1"/>
  <c r="D22" i="1" s="1"/>
  <c r="G20" i="1"/>
  <c r="D19" i="1"/>
  <c r="D21" i="1" s="1"/>
  <c r="D7" i="1"/>
  <c r="G131" i="1" s="1"/>
  <c r="G161" i="1" s="1"/>
  <c r="F3" i="1"/>
  <c r="F2" i="1"/>
  <c r="D36" i="1" l="1"/>
  <c r="D54" i="1" s="1"/>
  <c r="D62" i="1" s="1"/>
  <c r="G157" i="1"/>
  <c r="G49" i="1"/>
  <c r="G107" i="1" s="1"/>
  <c r="D160" i="1"/>
  <c r="D127" i="1"/>
  <c r="G7" i="1"/>
  <c r="D131" i="1"/>
  <c r="D85" i="1"/>
  <c r="G109" i="1" l="1"/>
  <c r="D129" i="1" s="1"/>
  <c r="G159" i="1" s="1"/>
  <c r="G167" i="1" l="1"/>
  <c r="G165" i="21" l="1"/>
  <c r="D157" i="21"/>
  <c r="D159" i="21" s="1"/>
  <c r="G154" i="21"/>
  <c r="G156" i="21" s="1"/>
  <c r="D141" i="21"/>
  <c r="D143" i="21" s="1"/>
  <c r="G140" i="21"/>
  <c r="G142" i="21" s="1"/>
  <c r="D124" i="21"/>
  <c r="D126" i="21" s="1"/>
  <c r="D122" i="21"/>
  <c r="D117" i="21"/>
  <c r="D114" i="21"/>
  <c r="D116" i="21" s="1"/>
  <c r="D110" i="21"/>
  <c r="D112" i="21" s="1"/>
  <c r="G106" i="21"/>
  <c r="G103" i="21"/>
  <c r="G100" i="21"/>
  <c r="G102" i="21" s="1"/>
  <c r="D100" i="21"/>
  <c r="D96" i="21"/>
  <c r="G94" i="21"/>
  <c r="G96" i="21" s="1"/>
  <c r="G78" i="21"/>
  <c r="G80" i="21" s="1"/>
  <c r="D61" i="21"/>
  <c r="G56" i="21"/>
  <c r="G58" i="21" s="1"/>
  <c r="D51" i="21"/>
  <c r="D53" i="21" s="1"/>
  <c r="G47" i="21"/>
  <c r="G41" i="21" s="1"/>
  <c r="D46" i="21"/>
  <c r="D48" i="21" s="1"/>
  <c r="G40" i="21"/>
  <c r="G34" i="21" s="1"/>
  <c r="D34" i="21"/>
  <c r="D30" i="21" s="1"/>
  <c r="G33" i="21"/>
  <c r="G28" i="21"/>
  <c r="D28" i="21"/>
  <c r="D22" i="21" s="1"/>
  <c r="G20" i="21"/>
  <c r="D19" i="21"/>
  <c r="D21" i="21" s="1"/>
  <c r="D7" i="21"/>
  <c r="F3" i="21"/>
  <c r="F2" i="21"/>
  <c r="G131" i="21" l="1"/>
  <c r="G161" i="21" s="1"/>
  <c r="D7" i="15"/>
  <c r="D7" i="18"/>
  <c r="D7" i="16"/>
  <c r="G49" i="21"/>
  <c r="G107" i="21" s="1"/>
  <c r="G7" i="21"/>
  <c r="G157" i="21"/>
  <c r="D160" i="21"/>
  <c r="D36" i="21"/>
  <c r="D54" i="21" s="1"/>
  <c r="D62" i="21" s="1"/>
  <c r="D127" i="21"/>
  <c r="D131" i="21"/>
  <c r="D85" i="21"/>
  <c r="D85" i="16" l="1"/>
  <c r="G7" i="16"/>
  <c r="D85" i="15"/>
  <c r="G7" i="15"/>
  <c r="G7" i="18"/>
  <c r="D85" i="18"/>
  <c r="G109" i="21"/>
  <c r="D129" i="21" s="1"/>
  <c r="G159" i="21" s="1"/>
  <c r="D131" i="15" l="1"/>
  <c r="G161" i="15" s="1"/>
  <c r="G131" i="15"/>
  <c r="D131" i="18"/>
  <c r="G131" i="18"/>
  <c r="D131" i="16"/>
  <c r="G161" i="16" s="1"/>
  <c r="G131" i="16"/>
  <c r="G167" i="21"/>
  <c r="G165" i="35"/>
  <c r="D157" i="35"/>
  <c r="D159" i="35" s="1"/>
  <c r="G154" i="35"/>
  <c r="G156" i="35" s="1"/>
  <c r="D141" i="35"/>
  <c r="D143" i="35" s="1"/>
  <c r="G140" i="35"/>
  <c r="G142" i="35" s="1"/>
  <c r="D124" i="35"/>
  <c r="D126" i="35" s="1"/>
  <c r="D122" i="35"/>
  <c r="D117" i="35"/>
  <c r="D114" i="35"/>
  <c r="D116" i="35" s="1"/>
  <c r="D110" i="35"/>
  <c r="D112" i="35" s="1"/>
  <c r="G106" i="35"/>
  <c r="G103" i="35"/>
  <c r="G100" i="35"/>
  <c r="G102" i="35" s="1"/>
  <c r="D100" i="35"/>
  <c r="D96" i="35"/>
  <c r="G94" i="35"/>
  <c r="G96" i="35" s="1"/>
  <c r="G78" i="35"/>
  <c r="G80" i="35" s="1"/>
  <c r="D61" i="35"/>
  <c r="G56" i="35"/>
  <c r="G58" i="35" s="1"/>
  <c r="D51" i="35"/>
  <c r="D53" i="35" s="1"/>
  <c r="G47" i="35"/>
  <c r="G41" i="35" s="1"/>
  <c r="D46" i="35"/>
  <c r="D48" i="35" s="1"/>
  <c r="G40" i="35"/>
  <c r="G34" i="35" s="1"/>
  <c r="D34" i="35"/>
  <c r="D30" i="35" s="1"/>
  <c r="G33" i="35"/>
  <c r="G28" i="35"/>
  <c r="D28" i="35"/>
  <c r="D22" i="35" s="1"/>
  <c r="G20" i="35"/>
  <c r="D19" i="35"/>
  <c r="D21" i="35" s="1"/>
  <c r="D7" i="35"/>
  <c r="G131" i="35" s="1"/>
  <c r="G161" i="35" s="1"/>
  <c r="F3" i="35"/>
  <c r="F2" i="35"/>
  <c r="D36" i="35" l="1"/>
  <c r="G161" i="18"/>
  <c r="D160" i="35"/>
  <c r="G49" i="35"/>
  <c r="G107" i="35" s="1"/>
  <c r="G157" i="35"/>
  <c r="D127" i="35"/>
  <c r="D54" i="35"/>
  <c r="D62" i="35" s="1"/>
  <c r="G7" i="35"/>
  <c r="D131" i="35"/>
  <c r="D85" i="35"/>
  <c r="G109" i="35" l="1"/>
  <c r="D129" i="35" s="1"/>
  <c r="G159" i="35" s="1"/>
  <c r="G167" i="35" l="1"/>
  <c r="G165" i="12"/>
  <c r="D157" i="12"/>
  <c r="D156" i="12"/>
  <c r="G154" i="12"/>
  <c r="G156" i="12" s="1"/>
  <c r="G153" i="12"/>
  <c r="G147" i="12"/>
  <c r="D142" i="12"/>
  <c r="D141" i="12"/>
  <c r="D143" i="12" s="1"/>
  <c r="G140" i="12"/>
  <c r="G134" i="12"/>
  <c r="D124" i="12"/>
  <c r="D126" i="12" s="1"/>
  <c r="D119" i="12"/>
  <c r="D118" i="12"/>
  <c r="D117" i="12"/>
  <c r="D114" i="12"/>
  <c r="D116" i="12" s="1"/>
  <c r="D110" i="12"/>
  <c r="D109" i="12"/>
  <c r="G106" i="12"/>
  <c r="G103" i="12"/>
  <c r="G100" i="12"/>
  <c r="G102" i="12" s="1"/>
  <c r="D98" i="12"/>
  <c r="D100" i="12" s="1"/>
  <c r="G94" i="12"/>
  <c r="G96" i="12" s="1"/>
  <c r="D87" i="12"/>
  <c r="D96" i="12" s="1"/>
  <c r="G78" i="12"/>
  <c r="G71" i="12"/>
  <c r="D61" i="12"/>
  <c r="G56" i="12"/>
  <c r="G58" i="12" s="1"/>
  <c r="D51" i="12"/>
  <c r="D53" i="12" s="1"/>
  <c r="G47" i="12"/>
  <c r="G41" i="12" s="1"/>
  <c r="D46" i="12"/>
  <c r="D48" i="12" s="1"/>
  <c r="D43" i="12"/>
  <c r="G40" i="12"/>
  <c r="G35" i="12"/>
  <c r="D34" i="12"/>
  <c r="D30" i="12" s="1"/>
  <c r="G31" i="12"/>
  <c r="G29" i="12"/>
  <c r="G33" i="12" s="1"/>
  <c r="D28" i="12"/>
  <c r="D22" i="12" s="1"/>
  <c r="G23" i="12"/>
  <c r="G28" i="12" s="1"/>
  <c r="G22" i="12"/>
  <c r="G20" i="12"/>
  <c r="D20" i="12"/>
  <c r="D19" i="12"/>
  <c r="D7" i="12"/>
  <c r="D85" i="12" s="1"/>
  <c r="F3" i="12"/>
  <c r="F2" i="12"/>
  <c r="G34" i="12" l="1"/>
  <c r="G49" i="12" s="1"/>
  <c r="G142" i="12"/>
  <c r="D21" i="12"/>
  <c r="D112" i="12"/>
  <c r="D127" i="12" s="1"/>
  <c r="G80" i="12"/>
  <c r="D36" i="12"/>
  <c r="D122" i="12"/>
  <c r="D159" i="12"/>
  <c r="G7" i="12"/>
  <c r="G157" i="12"/>
  <c r="D54" i="12"/>
  <c r="D62" i="12" s="1"/>
  <c r="D160" i="12"/>
  <c r="D131" i="12"/>
  <c r="G131" i="12"/>
  <c r="G161" i="12" s="1"/>
  <c r="G107" i="12" l="1"/>
  <c r="G109" i="12"/>
  <c r="D129" i="12" s="1"/>
  <c r="G159" i="12" s="1"/>
  <c r="G165" i="39"/>
  <c r="D158" i="39"/>
  <c r="D157" i="39"/>
  <c r="G154" i="39"/>
  <c r="G153" i="39"/>
  <c r="D142" i="39"/>
  <c r="G140" i="39"/>
  <c r="D134" i="39"/>
  <c r="D124" i="39"/>
  <c r="D122" i="39"/>
  <c r="D117" i="39"/>
  <c r="D115" i="39"/>
  <c r="D114" i="39"/>
  <c r="D111" i="39"/>
  <c r="D110" i="39"/>
  <c r="G105" i="39"/>
  <c r="G106" i="39" s="1"/>
  <c r="G103" i="39"/>
  <c r="G100" i="39"/>
  <c r="D100" i="39"/>
  <c r="D96" i="39"/>
  <c r="G95" i="39"/>
  <c r="G94" i="39"/>
  <c r="G79" i="39"/>
  <c r="G78" i="39"/>
  <c r="D61" i="39"/>
  <c r="G56" i="39"/>
  <c r="D51" i="39"/>
  <c r="G48" i="39"/>
  <c r="G47" i="39"/>
  <c r="D46" i="39"/>
  <c r="G40" i="39"/>
  <c r="D34" i="39"/>
  <c r="G33" i="39"/>
  <c r="G28" i="39"/>
  <c r="D28" i="39"/>
  <c r="G20" i="39"/>
  <c r="D20" i="39"/>
  <c r="D19" i="39"/>
  <c r="D7" i="39"/>
  <c r="D85" i="39" s="1"/>
  <c r="F3" i="39"/>
  <c r="F2" i="39"/>
  <c r="D126" i="39" l="1"/>
  <c r="D30" i="39"/>
  <c r="G102" i="39"/>
  <c r="G34" i="39"/>
  <c r="G142" i="39"/>
  <c r="D48" i="39"/>
  <c r="D21" i="39"/>
  <c r="G58" i="39"/>
  <c r="D116" i="39"/>
  <c r="G41" i="39"/>
  <c r="D53" i="39"/>
  <c r="D22" i="39"/>
  <c r="G167" i="12"/>
  <c r="D143" i="39"/>
  <c r="D112" i="39"/>
  <c r="G80" i="39"/>
  <c r="G96" i="39"/>
  <c r="G156" i="39"/>
  <c r="D159" i="39"/>
  <c r="G7" i="39"/>
  <c r="D131" i="39"/>
  <c r="G131" i="39"/>
  <c r="G49" i="39" l="1"/>
  <c r="D127" i="39"/>
  <c r="G157" i="39"/>
  <c r="G107" i="39"/>
  <c r="D36" i="39"/>
  <c r="G161" i="39"/>
  <c r="D160" i="39"/>
  <c r="D54" i="39" l="1"/>
  <c r="G165" i="10"/>
  <c r="D157" i="10"/>
  <c r="D159" i="10" s="1"/>
  <c r="G154" i="10"/>
  <c r="G156" i="10" s="1"/>
  <c r="D141" i="10"/>
  <c r="D143" i="10" s="1"/>
  <c r="G140" i="10"/>
  <c r="G133" i="10"/>
  <c r="D124" i="10"/>
  <c r="D123" i="10"/>
  <c r="D122" i="10"/>
  <c r="D117" i="10"/>
  <c r="D114" i="10"/>
  <c r="D116" i="10" s="1"/>
  <c r="D110" i="10"/>
  <c r="D112" i="10" s="1"/>
  <c r="G106" i="10"/>
  <c r="G103" i="10"/>
  <c r="D102" i="10"/>
  <c r="G100" i="10"/>
  <c r="D100" i="10"/>
  <c r="G97" i="10"/>
  <c r="G94" i="10"/>
  <c r="D90" i="10"/>
  <c r="D96" i="10" s="1"/>
  <c r="G87" i="10"/>
  <c r="G78" i="10"/>
  <c r="G80" i="10" s="1"/>
  <c r="G76" i="10"/>
  <c r="D61" i="10"/>
  <c r="G59" i="10"/>
  <c r="G56" i="10"/>
  <c r="G58" i="10" s="1"/>
  <c r="G51" i="10"/>
  <c r="D51" i="10"/>
  <c r="D53" i="10" s="1"/>
  <c r="G47" i="10"/>
  <c r="G41" i="10" s="1"/>
  <c r="D46" i="10"/>
  <c r="D43" i="10"/>
  <c r="D42" i="10"/>
  <c r="G40" i="10"/>
  <c r="G34" i="10" s="1"/>
  <c r="D37" i="10"/>
  <c r="D34" i="10"/>
  <c r="D30" i="10" s="1"/>
  <c r="G33" i="10"/>
  <c r="D28" i="10"/>
  <c r="D22" i="10" s="1"/>
  <c r="G24" i="10"/>
  <c r="G22" i="10"/>
  <c r="D19" i="10"/>
  <c r="G18" i="10"/>
  <c r="G20" i="10" s="1"/>
  <c r="D12" i="10"/>
  <c r="D11" i="10"/>
  <c r="D10" i="10"/>
  <c r="D9" i="10"/>
  <c r="D8" i="10"/>
  <c r="D7" i="10"/>
  <c r="D131" i="10" s="1"/>
  <c r="F3" i="10"/>
  <c r="F2" i="10"/>
  <c r="D62" i="39" l="1"/>
  <c r="G49" i="10"/>
  <c r="G96" i="10"/>
  <c r="D48" i="10"/>
  <c r="G142" i="10"/>
  <c r="G157" i="10" s="1"/>
  <c r="D21" i="10"/>
  <c r="D36" i="10"/>
  <c r="D126" i="10"/>
  <c r="D127" i="10" s="1"/>
  <c r="G28" i="10"/>
  <c r="G102" i="10"/>
  <c r="D160" i="10"/>
  <c r="D85" i="10"/>
  <c r="G131" i="10"/>
  <c r="G161" i="10" s="1"/>
  <c r="G7" i="10"/>
  <c r="D54" i="10" l="1"/>
  <c r="D62" i="10" s="1"/>
  <c r="G109" i="39"/>
  <c r="G107" i="10"/>
  <c r="G109" i="10" l="1"/>
  <c r="D129" i="10" s="1"/>
  <c r="G159" i="10" s="1"/>
  <c r="G167" i="10" s="1"/>
  <c r="D129" i="39"/>
  <c r="G159" i="39" l="1"/>
  <c r="G165" i="28"/>
  <c r="D157" i="28"/>
  <c r="D159" i="28" s="1"/>
  <c r="G154" i="28"/>
  <c r="G156" i="28" s="1"/>
  <c r="D141" i="28"/>
  <c r="D143" i="28" s="1"/>
  <c r="G140" i="28"/>
  <c r="G142" i="28" s="1"/>
  <c r="D124" i="28"/>
  <c r="D126" i="28" s="1"/>
  <c r="D122" i="28"/>
  <c r="D117" i="28"/>
  <c r="D114" i="28"/>
  <c r="D116" i="28" s="1"/>
  <c r="D110" i="28"/>
  <c r="D112" i="28" s="1"/>
  <c r="D109" i="28"/>
  <c r="G106" i="28"/>
  <c r="G103" i="28"/>
  <c r="G100" i="28"/>
  <c r="G102" i="28" s="1"/>
  <c r="D100" i="28"/>
  <c r="D96" i="28"/>
  <c r="G94" i="28"/>
  <c r="G96" i="28" s="1"/>
  <c r="G78" i="28"/>
  <c r="G80" i="28" s="1"/>
  <c r="D61" i="28"/>
  <c r="G56" i="28"/>
  <c r="G53" i="28"/>
  <c r="G58" i="28" s="1"/>
  <c r="D51" i="28"/>
  <c r="D53" i="28" s="1"/>
  <c r="G47" i="28"/>
  <c r="G41" i="28" s="1"/>
  <c r="D46" i="28"/>
  <c r="D48" i="28" s="1"/>
  <c r="G40" i="28"/>
  <c r="G34" i="28" s="1"/>
  <c r="D34" i="28"/>
  <c r="D30" i="28" s="1"/>
  <c r="G33" i="28"/>
  <c r="G28" i="28"/>
  <c r="D28" i="28"/>
  <c r="D22" i="28" s="1"/>
  <c r="G20" i="28"/>
  <c r="D19" i="28"/>
  <c r="D8" i="28"/>
  <c r="D7" i="28"/>
  <c r="G131" i="28" s="1"/>
  <c r="G161" i="28" s="1"/>
  <c r="F3" i="28"/>
  <c r="F2" i="28"/>
  <c r="D21" i="28" l="1"/>
  <c r="G167" i="39"/>
  <c r="G157" i="28"/>
  <c r="D160" i="28"/>
  <c r="D36" i="28"/>
  <c r="D54" i="28" s="1"/>
  <c r="D62" i="28" s="1"/>
  <c r="D127" i="28"/>
  <c r="G49" i="28"/>
  <c r="G107" i="28" s="1"/>
  <c r="D85" i="28"/>
  <c r="D131" i="28"/>
  <c r="G7" i="28"/>
  <c r="G109" i="28" l="1"/>
  <c r="D129" i="28" s="1"/>
  <c r="G159" i="28" s="1"/>
  <c r="G167" i="28" l="1"/>
  <c r="G165" i="9" l="1"/>
  <c r="D157" i="9"/>
  <c r="D159" i="9" s="1"/>
  <c r="G155" i="9"/>
  <c r="G154" i="9"/>
  <c r="G156" i="9" s="1"/>
  <c r="D141" i="9"/>
  <c r="D143" i="9" s="1"/>
  <c r="G140" i="9"/>
  <c r="G142" i="9" s="1"/>
  <c r="D124" i="9"/>
  <c r="D126" i="9" s="1"/>
  <c r="D122" i="9"/>
  <c r="D117" i="9"/>
  <c r="D114" i="9"/>
  <c r="D116" i="9" s="1"/>
  <c r="D110" i="9"/>
  <c r="D112" i="9" s="1"/>
  <c r="G106" i="9"/>
  <c r="G103" i="9"/>
  <c r="G100" i="9"/>
  <c r="G102" i="9" s="1"/>
  <c r="D100" i="9"/>
  <c r="D96" i="9"/>
  <c r="G94" i="9"/>
  <c r="G96" i="9" s="1"/>
  <c r="G78" i="9"/>
  <c r="G80" i="9" s="1"/>
  <c r="D61" i="9"/>
  <c r="G56" i="9"/>
  <c r="G58" i="9" s="1"/>
  <c r="D51" i="9"/>
  <c r="D53" i="9" s="1"/>
  <c r="G47" i="9"/>
  <c r="G41" i="9" s="1"/>
  <c r="D46" i="9"/>
  <c r="D48" i="9" s="1"/>
  <c r="G40" i="9"/>
  <c r="G34" i="9" s="1"/>
  <c r="D34" i="9"/>
  <c r="D30" i="9" s="1"/>
  <c r="G33" i="9"/>
  <c r="G28" i="9"/>
  <c r="D22" i="9"/>
  <c r="G20" i="9"/>
  <c r="D20" i="9"/>
  <c r="D21" i="9" s="1"/>
  <c r="D7" i="9"/>
  <c r="G131" i="9" s="1"/>
  <c r="G161" i="9" s="1"/>
  <c r="D160" i="9" l="1"/>
  <c r="D127" i="9"/>
  <c r="D36" i="9"/>
  <c r="D54" i="9" s="1"/>
  <c r="D62" i="9" s="1"/>
  <c r="G157" i="9"/>
  <c r="G49" i="9"/>
  <c r="G107" i="9" s="1"/>
  <c r="G7" i="9"/>
  <c r="D131" i="9"/>
  <c r="D85" i="9"/>
  <c r="G109" i="9" l="1"/>
  <c r="D129" i="9" s="1"/>
  <c r="G159" i="9" s="1"/>
  <c r="G167" i="9" l="1"/>
  <c r="G165" i="8" l="1"/>
  <c r="D157" i="8"/>
  <c r="D159" i="8" s="1"/>
  <c r="G154" i="8"/>
  <c r="G156" i="8" s="1"/>
  <c r="G141" i="8"/>
  <c r="D141" i="8"/>
  <c r="D143" i="8" s="1"/>
  <c r="G140" i="8"/>
  <c r="G142" i="8" s="1"/>
  <c r="D124" i="8"/>
  <c r="D126" i="8" s="1"/>
  <c r="D122" i="8"/>
  <c r="D121" i="8"/>
  <c r="D117" i="8"/>
  <c r="D114" i="8"/>
  <c r="D116" i="8" s="1"/>
  <c r="D110" i="8"/>
  <c r="D112" i="8" s="1"/>
  <c r="G106" i="8"/>
  <c r="G103" i="8"/>
  <c r="G100" i="8"/>
  <c r="D100" i="8"/>
  <c r="G98" i="8"/>
  <c r="D96" i="8"/>
  <c r="G94" i="8"/>
  <c r="G87" i="8"/>
  <c r="G78" i="8"/>
  <c r="G80" i="8" s="1"/>
  <c r="D61" i="8"/>
  <c r="G56" i="8"/>
  <c r="G58" i="8" s="1"/>
  <c r="D51" i="8"/>
  <c r="D53" i="8" s="1"/>
  <c r="G47" i="8"/>
  <c r="G41" i="8" s="1"/>
  <c r="D46" i="8"/>
  <c r="D43" i="8"/>
  <c r="G40" i="8"/>
  <c r="G34" i="8" s="1"/>
  <c r="D34" i="8"/>
  <c r="G33" i="8"/>
  <c r="D31" i="8"/>
  <c r="G28" i="8"/>
  <c r="D28" i="8"/>
  <c r="D23" i="8"/>
  <c r="G20" i="8"/>
  <c r="D19" i="8"/>
  <c r="D21" i="8" s="1"/>
  <c r="D7" i="8"/>
  <c r="G131" i="8" s="1"/>
  <c r="G161" i="8" s="1"/>
  <c r="F3" i="8"/>
  <c r="F2" i="8"/>
  <c r="G157" i="8" l="1"/>
  <c r="G102" i="8"/>
  <c r="D160" i="8"/>
  <c r="D30" i="8"/>
  <c r="G96" i="8"/>
  <c r="G49" i="8"/>
  <c r="G107" i="8" s="1"/>
  <c r="D127" i="8"/>
  <c r="D48" i="8"/>
  <c r="G7" i="8"/>
  <c r="D22" i="8"/>
  <c r="D85" i="8"/>
  <c r="D131" i="8"/>
  <c r="D36" i="8" l="1"/>
  <c r="D54" i="8" s="1"/>
  <c r="D62" i="8" s="1"/>
  <c r="G109" i="8"/>
  <c r="D129" i="8" s="1"/>
  <c r="G159" i="8" s="1"/>
  <c r="G167" i="8" l="1"/>
  <c r="G165" i="27"/>
  <c r="D157" i="27"/>
  <c r="G154" i="27"/>
  <c r="G156" i="27" s="1"/>
  <c r="D144" i="27"/>
  <c r="D141" i="27"/>
  <c r="D143" i="27" s="1"/>
  <c r="G140" i="27"/>
  <c r="G139" i="27"/>
  <c r="D124" i="27"/>
  <c r="D126" i="27" s="1"/>
  <c r="D122" i="27"/>
  <c r="D117" i="27"/>
  <c r="D114" i="27"/>
  <c r="D116" i="27" s="1"/>
  <c r="D110" i="27"/>
  <c r="D109" i="27"/>
  <c r="G106" i="27"/>
  <c r="D106" i="27"/>
  <c r="D105" i="27"/>
  <c r="G103" i="27"/>
  <c r="D103" i="27"/>
  <c r="G100" i="27"/>
  <c r="D100" i="27"/>
  <c r="G97" i="27"/>
  <c r="G94" i="27"/>
  <c r="G96" i="27" s="1"/>
  <c r="G90" i="27"/>
  <c r="D88" i="27"/>
  <c r="D96" i="27" s="1"/>
  <c r="G78" i="27"/>
  <c r="G80" i="27" s="1"/>
  <c r="D61" i="27"/>
  <c r="G56" i="27"/>
  <c r="G58" i="27" s="1"/>
  <c r="D51" i="27"/>
  <c r="D53" i="27" s="1"/>
  <c r="G47" i="27"/>
  <c r="G41" i="27" s="1"/>
  <c r="D46" i="27"/>
  <c r="D43" i="27"/>
  <c r="G40" i="27"/>
  <c r="G34" i="27" s="1"/>
  <c r="D34" i="27"/>
  <c r="D30" i="27" s="1"/>
  <c r="G33" i="27"/>
  <c r="D33" i="27"/>
  <c r="G28" i="27"/>
  <c r="D28" i="27"/>
  <c r="D24" i="27"/>
  <c r="D23" i="27"/>
  <c r="D20" i="27"/>
  <c r="D19" i="27"/>
  <c r="D21" i="27" s="1"/>
  <c r="G12" i="27"/>
  <c r="G20" i="27" s="1"/>
  <c r="D7" i="27"/>
  <c r="G7" i="27" s="1"/>
  <c r="F3" i="27"/>
  <c r="F2" i="27"/>
  <c r="G49" i="27" l="1"/>
  <c r="G102" i="27"/>
  <c r="G107" i="27" s="1"/>
  <c r="D48" i="27"/>
  <c r="D22" i="27"/>
  <c r="D36" i="27" s="1"/>
  <c r="D54" i="27" s="1"/>
  <c r="D62" i="27" s="1"/>
  <c r="D159" i="27"/>
  <c r="D160" i="27" s="1"/>
  <c r="D112" i="27"/>
  <c r="D127" i="27" s="1"/>
  <c r="G142" i="27"/>
  <c r="G157" i="27" s="1"/>
  <c r="D85" i="27"/>
  <c r="D131" i="27"/>
  <c r="G131" i="27"/>
  <c r="G161" i="27" s="1"/>
  <c r="G109" i="27" l="1"/>
  <c r="D129" i="27" s="1"/>
  <c r="G159" i="27" s="1"/>
  <c r="G167" i="27" l="1"/>
  <c r="G165" i="42" l="1"/>
  <c r="D157" i="42"/>
  <c r="D159" i="42" s="1"/>
  <c r="G154" i="42"/>
  <c r="G156" i="42" s="1"/>
  <c r="D141" i="42"/>
  <c r="D143" i="42" s="1"/>
  <c r="G140" i="42"/>
  <c r="G142" i="42" s="1"/>
  <c r="D124" i="42"/>
  <c r="D126" i="42" s="1"/>
  <c r="D122" i="42"/>
  <c r="D117" i="42"/>
  <c r="D114" i="42"/>
  <c r="D116" i="42" s="1"/>
  <c r="D110" i="42"/>
  <c r="D112" i="42" s="1"/>
  <c r="G106" i="42"/>
  <c r="G103" i="42"/>
  <c r="G102" i="42"/>
  <c r="D100" i="42"/>
  <c r="D96" i="42"/>
  <c r="G94" i="42"/>
  <c r="G96" i="42" s="1"/>
  <c r="G78" i="42"/>
  <c r="G80" i="42" s="1"/>
  <c r="D61" i="42"/>
  <c r="G56" i="42"/>
  <c r="G58" i="42" s="1"/>
  <c r="D51" i="42"/>
  <c r="D53" i="42" s="1"/>
  <c r="G47" i="42"/>
  <c r="G41" i="42" s="1"/>
  <c r="D46" i="42"/>
  <c r="D48" i="42" s="1"/>
  <c r="G40" i="42"/>
  <c r="G34" i="42" s="1"/>
  <c r="D34" i="42"/>
  <c r="D30" i="42" s="1"/>
  <c r="G33" i="42"/>
  <c r="D28" i="42"/>
  <c r="D22" i="42" s="1"/>
  <c r="G24" i="42"/>
  <c r="G28" i="42" s="1"/>
  <c r="D19" i="42"/>
  <c r="D21" i="42" s="1"/>
  <c r="G13" i="42"/>
  <c r="G20" i="42" s="1"/>
  <c r="D7" i="42"/>
  <c r="G131" i="42" s="1"/>
  <c r="G161" i="42" s="1"/>
  <c r="F3" i="42"/>
  <c r="F2" i="42"/>
  <c r="D36" i="42" l="1"/>
  <c r="D54" i="42" s="1"/>
  <c r="D62" i="42" s="1"/>
  <c r="D160" i="42"/>
  <c r="G157" i="42"/>
  <c r="D127" i="42"/>
  <c r="G7" i="42"/>
  <c r="G49" i="42"/>
  <c r="G107" i="42" s="1"/>
  <c r="D131" i="42"/>
  <c r="D85" i="42"/>
  <c r="G109" i="42" l="1"/>
  <c r="D129" i="42" s="1"/>
  <c r="G159" i="42" s="1"/>
  <c r="G167" i="42" l="1"/>
  <c r="G165" i="24"/>
  <c r="D158" i="24"/>
  <c r="D157" i="24"/>
  <c r="D156" i="24"/>
  <c r="G155" i="24"/>
  <c r="G154" i="24"/>
  <c r="G152" i="24"/>
  <c r="G149" i="24"/>
  <c r="D149" i="24"/>
  <c r="G148" i="24"/>
  <c r="D145" i="24"/>
  <c r="G143" i="24"/>
  <c r="D142" i="24"/>
  <c r="G141" i="24"/>
  <c r="D141" i="24"/>
  <c r="G140" i="24"/>
  <c r="D140" i="24"/>
  <c r="G139" i="24"/>
  <c r="D137" i="24"/>
  <c r="D136" i="24"/>
  <c r="D135" i="24"/>
  <c r="G134" i="24"/>
  <c r="D134" i="24"/>
  <c r="G132" i="24"/>
  <c r="D125" i="24"/>
  <c r="D124" i="24"/>
  <c r="D123" i="24"/>
  <c r="D122" i="24"/>
  <c r="D117" i="24"/>
  <c r="D115" i="24"/>
  <c r="D114" i="24"/>
  <c r="D111" i="24"/>
  <c r="D110" i="24"/>
  <c r="D108" i="24"/>
  <c r="G106" i="24"/>
  <c r="D106" i="24"/>
  <c r="D105" i="24"/>
  <c r="D104" i="24"/>
  <c r="G103" i="24"/>
  <c r="D103" i="24"/>
  <c r="D102" i="24"/>
  <c r="G101" i="24"/>
  <c r="G100" i="24"/>
  <c r="G99" i="24"/>
  <c r="D99" i="24"/>
  <c r="G98" i="24"/>
  <c r="D98" i="24"/>
  <c r="G97" i="24"/>
  <c r="G95" i="24"/>
  <c r="D95" i="24"/>
  <c r="G94" i="24"/>
  <c r="D93" i="24"/>
  <c r="G92" i="24"/>
  <c r="G91" i="24"/>
  <c r="D91" i="24"/>
  <c r="G90" i="24"/>
  <c r="D89" i="24"/>
  <c r="D88" i="24"/>
  <c r="G87" i="24"/>
  <c r="G86" i="24"/>
  <c r="D86" i="24"/>
  <c r="G85" i="24"/>
  <c r="G84" i="24"/>
  <c r="G83" i="24"/>
  <c r="G82" i="24"/>
  <c r="G78" i="24"/>
  <c r="G75" i="24"/>
  <c r="G73" i="24"/>
  <c r="G71" i="24"/>
  <c r="G70" i="24"/>
  <c r="G69" i="24"/>
  <c r="G68" i="24"/>
  <c r="G67" i="24"/>
  <c r="G66" i="24"/>
  <c r="G65" i="24"/>
  <c r="G64" i="24"/>
  <c r="G62" i="24"/>
  <c r="G61" i="24"/>
  <c r="G60" i="24"/>
  <c r="D60" i="24"/>
  <c r="G57" i="24"/>
  <c r="D57" i="24"/>
  <c r="G56" i="24"/>
  <c r="G55" i="24"/>
  <c r="G54" i="24"/>
  <c r="D52" i="24"/>
  <c r="G51" i="24"/>
  <c r="D51" i="24"/>
  <c r="G48" i="24"/>
  <c r="G47" i="24"/>
  <c r="G41" i="24" s="1"/>
  <c r="D46" i="24"/>
  <c r="D44" i="24"/>
  <c r="G40" i="24"/>
  <c r="G34" i="24" s="1"/>
  <c r="D38" i="24"/>
  <c r="D37" i="24"/>
  <c r="D34" i="24"/>
  <c r="D33" i="24"/>
  <c r="G32" i="24"/>
  <c r="D32" i="24"/>
  <c r="G31" i="24"/>
  <c r="D31" i="24"/>
  <c r="G30" i="24"/>
  <c r="G29" i="24"/>
  <c r="D28" i="24"/>
  <c r="G27" i="24"/>
  <c r="G26" i="24"/>
  <c r="D26" i="24"/>
  <c r="D25" i="24"/>
  <c r="G24" i="24"/>
  <c r="D24" i="24"/>
  <c r="G23" i="24"/>
  <c r="D23" i="24"/>
  <c r="G22" i="24"/>
  <c r="G21" i="24"/>
  <c r="D19" i="24"/>
  <c r="G17" i="24"/>
  <c r="G16" i="24"/>
  <c r="G15" i="24"/>
  <c r="G14" i="24"/>
  <c r="D14" i="24"/>
  <c r="G13" i="24"/>
  <c r="D13" i="24"/>
  <c r="G12" i="24"/>
  <c r="D12" i="24"/>
  <c r="G11" i="24"/>
  <c r="D11" i="24"/>
  <c r="D10" i="24"/>
  <c r="D9" i="24"/>
  <c r="G8" i="24"/>
  <c r="D8" i="24"/>
  <c r="D7" i="24"/>
  <c r="G131" i="24" s="1"/>
  <c r="G161" i="24" s="1"/>
  <c r="F3" i="24"/>
  <c r="F2" i="24"/>
  <c r="D116" i="24" l="1"/>
  <c r="D136" i="16"/>
  <c r="D136" i="18"/>
  <c r="G149" i="16"/>
  <c r="G149" i="18"/>
  <c r="G29" i="16"/>
  <c r="G29" i="18"/>
  <c r="G75" i="18"/>
  <c r="G75" i="16"/>
  <c r="G152" i="16"/>
  <c r="G152" i="18"/>
  <c r="D11" i="18"/>
  <c r="D11" i="16"/>
  <c r="G21" i="16"/>
  <c r="G21" i="18"/>
  <c r="G30" i="16"/>
  <c r="G30" i="18"/>
  <c r="G61" i="18"/>
  <c r="G61" i="16"/>
  <c r="G91" i="18"/>
  <c r="G91" i="16"/>
  <c r="G101" i="18"/>
  <c r="G101" i="16"/>
  <c r="D115" i="18"/>
  <c r="D115" i="16"/>
  <c r="G22" i="16"/>
  <c r="G22" i="18"/>
  <c r="D31" i="16"/>
  <c r="D31" i="18"/>
  <c r="G48" i="16"/>
  <c r="G48" i="18"/>
  <c r="G62" i="18"/>
  <c r="G62" i="16"/>
  <c r="G82" i="16"/>
  <c r="G82" i="18"/>
  <c r="G92" i="18"/>
  <c r="G92" i="16"/>
  <c r="D102" i="18"/>
  <c r="D102" i="16"/>
  <c r="D140" i="18"/>
  <c r="D140" i="16"/>
  <c r="G155" i="16"/>
  <c r="G155" i="18"/>
  <c r="G64" i="16"/>
  <c r="G64" i="18"/>
  <c r="G83" i="16"/>
  <c r="G83" i="18"/>
  <c r="D93" i="18"/>
  <c r="D93" i="16"/>
  <c r="D103" i="16"/>
  <c r="D103" i="18"/>
  <c r="D156" i="16"/>
  <c r="D156" i="18"/>
  <c r="G23" i="16"/>
  <c r="G23" i="18"/>
  <c r="D32" i="16"/>
  <c r="D32" i="18"/>
  <c r="G51" i="18"/>
  <c r="G51" i="16"/>
  <c r="G65" i="18"/>
  <c r="G65" i="16"/>
  <c r="G84" i="18"/>
  <c r="G84" i="16"/>
  <c r="D123" i="16"/>
  <c r="D123" i="18"/>
  <c r="G66" i="16"/>
  <c r="G66" i="18"/>
  <c r="G85" i="16"/>
  <c r="G85" i="18"/>
  <c r="D95" i="16"/>
  <c r="D95" i="18"/>
  <c r="D104" i="16"/>
  <c r="D104" i="18"/>
  <c r="G141" i="18"/>
  <c r="G141" i="16"/>
  <c r="D158" i="16"/>
  <c r="D158" i="18"/>
  <c r="G11" i="18"/>
  <c r="G11" i="16"/>
  <c r="D23" i="16"/>
  <c r="D23" i="18"/>
  <c r="G31" i="16"/>
  <c r="G31" i="18"/>
  <c r="D24" i="16"/>
  <c r="D24" i="18"/>
  <c r="G13" i="16"/>
  <c r="G13" i="18"/>
  <c r="G24" i="16"/>
  <c r="G24" i="18"/>
  <c r="D33" i="18"/>
  <c r="D33" i="16"/>
  <c r="G54" i="18"/>
  <c r="G54" i="16"/>
  <c r="G67" i="16"/>
  <c r="G67" i="18"/>
  <c r="D86" i="18"/>
  <c r="D86" i="16"/>
  <c r="G95" i="16"/>
  <c r="G95" i="18"/>
  <c r="D105" i="16"/>
  <c r="D105" i="18"/>
  <c r="D125" i="16"/>
  <c r="D125" i="18"/>
  <c r="D142" i="16"/>
  <c r="D142" i="18"/>
  <c r="G12" i="18"/>
  <c r="G12" i="16"/>
  <c r="D14" i="16"/>
  <c r="D14" i="18"/>
  <c r="D25" i="18"/>
  <c r="D25" i="16"/>
  <c r="G55" i="16"/>
  <c r="G55" i="18"/>
  <c r="G68" i="16"/>
  <c r="G68" i="18"/>
  <c r="G86" i="18"/>
  <c r="G86" i="16"/>
  <c r="G97" i="16"/>
  <c r="G97" i="18"/>
  <c r="D106" i="16"/>
  <c r="D106" i="18"/>
  <c r="G132" i="18"/>
  <c r="G132" i="16"/>
  <c r="G143" i="18"/>
  <c r="G143" i="16"/>
  <c r="G14" i="16"/>
  <c r="G14" i="18"/>
  <c r="D26" i="18"/>
  <c r="D26" i="16"/>
  <c r="D37" i="16"/>
  <c r="D37" i="18"/>
  <c r="G69" i="16"/>
  <c r="G69" i="18"/>
  <c r="G87" i="18"/>
  <c r="G87" i="16"/>
  <c r="D100" i="24"/>
  <c r="D98" i="16"/>
  <c r="D98" i="18"/>
  <c r="D134" i="18"/>
  <c r="D134" i="16"/>
  <c r="D145" i="16"/>
  <c r="D145" i="18"/>
  <c r="G8" i="16"/>
  <c r="G8" i="18"/>
  <c r="G16" i="18"/>
  <c r="G16" i="16"/>
  <c r="G27" i="18"/>
  <c r="G27" i="16"/>
  <c r="G57" i="16"/>
  <c r="G57" i="18"/>
  <c r="G71" i="18"/>
  <c r="G71" i="16"/>
  <c r="D89" i="16"/>
  <c r="D89" i="18"/>
  <c r="D99" i="16"/>
  <c r="D99" i="18"/>
  <c r="D135" i="18"/>
  <c r="D135" i="16"/>
  <c r="D149" i="16"/>
  <c r="D149" i="18"/>
  <c r="D9" i="16"/>
  <c r="D9" i="18"/>
  <c r="G17" i="18"/>
  <c r="G17" i="16"/>
  <c r="D44" i="18"/>
  <c r="D44" i="16"/>
  <c r="D60" i="18"/>
  <c r="D60" i="16"/>
  <c r="G73" i="18"/>
  <c r="G73" i="16"/>
  <c r="G90" i="16"/>
  <c r="G90" i="18"/>
  <c r="G99" i="18"/>
  <c r="G99" i="16"/>
  <c r="D111" i="18"/>
  <c r="D111" i="16"/>
  <c r="D10" i="16"/>
  <c r="D10" i="18"/>
  <c r="G60" i="18"/>
  <c r="G60" i="16"/>
  <c r="D91" i="16"/>
  <c r="D91" i="18"/>
  <c r="D137" i="16"/>
  <c r="D137" i="18"/>
  <c r="D12" i="18"/>
  <c r="D12" i="16"/>
  <c r="D13" i="18"/>
  <c r="D13" i="16"/>
  <c r="G32" i="18"/>
  <c r="G32" i="16"/>
  <c r="D52" i="18"/>
  <c r="D52" i="16"/>
  <c r="D8" i="16"/>
  <c r="D8" i="18"/>
  <c r="G15" i="16"/>
  <c r="G15" i="18"/>
  <c r="G26" i="18"/>
  <c r="G26" i="16"/>
  <c r="D38" i="16"/>
  <c r="D38" i="18"/>
  <c r="D61" i="24"/>
  <c r="D57" i="16"/>
  <c r="D57" i="18"/>
  <c r="G70" i="16"/>
  <c r="G70" i="18"/>
  <c r="D88" i="18"/>
  <c r="D88" i="16"/>
  <c r="G98" i="18"/>
  <c r="G98" i="16"/>
  <c r="D108" i="18"/>
  <c r="D108" i="16"/>
  <c r="G134" i="18"/>
  <c r="G134" i="16"/>
  <c r="G148" i="18"/>
  <c r="G148" i="16"/>
  <c r="G142" i="24"/>
  <c r="D159" i="24"/>
  <c r="D21" i="24"/>
  <c r="D143" i="24"/>
  <c r="G49" i="24"/>
  <c r="D22" i="24"/>
  <c r="G33" i="24"/>
  <c r="G102" i="24"/>
  <c r="G20" i="24"/>
  <c r="G96" i="24"/>
  <c r="D30" i="24"/>
  <c r="D48" i="24"/>
  <c r="G80" i="24"/>
  <c r="D112" i="24"/>
  <c r="G28" i="24"/>
  <c r="G156" i="24"/>
  <c r="G58" i="24"/>
  <c r="D126" i="24"/>
  <c r="D53" i="24"/>
  <c r="D96" i="24"/>
  <c r="D131" i="24"/>
  <c r="G7" i="24"/>
  <c r="D85" i="24"/>
  <c r="D36" i="24" l="1"/>
  <c r="D54" i="24" s="1"/>
  <c r="D62" i="24" s="1"/>
  <c r="G157" i="24"/>
  <c r="D160" i="24"/>
  <c r="G107" i="24"/>
  <c r="D127" i="24"/>
  <c r="G109" i="24" l="1"/>
  <c r="D129" i="24" s="1"/>
  <c r="G159" i="24" s="1"/>
  <c r="G165" i="20"/>
  <c r="D157" i="20"/>
  <c r="G154" i="20"/>
  <c r="D141" i="20"/>
  <c r="G140" i="20"/>
  <c r="D124" i="20"/>
  <c r="D122" i="20"/>
  <c r="D117" i="20"/>
  <c r="D117" i="16" s="1"/>
  <c r="D114" i="20"/>
  <c r="D110" i="20"/>
  <c r="G106" i="20"/>
  <c r="G103" i="20"/>
  <c r="G103" i="16" s="1"/>
  <c r="G100" i="20"/>
  <c r="D100" i="20"/>
  <c r="D96" i="20"/>
  <c r="G94" i="20"/>
  <c r="G78" i="20"/>
  <c r="D61" i="20"/>
  <c r="G56" i="20"/>
  <c r="D51" i="20"/>
  <c r="G47" i="20"/>
  <c r="D46" i="20"/>
  <c r="G40" i="20"/>
  <c r="D34" i="20"/>
  <c r="G33" i="20"/>
  <c r="G28" i="20"/>
  <c r="D28" i="20"/>
  <c r="G20" i="20"/>
  <c r="D19" i="20"/>
  <c r="D7" i="20"/>
  <c r="G7" i="20" s="1"/>
  <c r="F3" i="20"/>
  <c r="F2" i="20"/>
  <c r="G167" i="24" l="1"/>
  <c r="D143" i="20"/>
  <c r="D141" i="16"/>
  <c r="D53" i="20"/>
  <c r="D51" i="16"/>
  <c r="G156" i="20"/>
  <c r="G154" i="16"/>
  <c r="G58" i="20"/>
  <c r="G56" i="16"/>
  <c r="D159" i="20"/>
  <c r="D160" i="20" s="1"/>
  <c r="D157" i="16"/>
  <c r="G80" i="20"/>
  <c r="G78" i="16"/>
  <c r="D22" i="20"/>
  <c r="D28" i="16"/>
  <c r="G102" i="20"/>
  <c r="G100" i="16"/>
  <c r="G142" i="20"/>
  <c r="G157" i="20" s="1"/>
  <c r="G140" i="16"/>
  <c r="G142" i="16" s="1"/>
  <c r="D30" i="20"/>
  <c r="D36" i="20" s="1"/>
  <c r="D34" i="16"/>
  <c r="G34" i="20"/>
  <c r="G40" i="16"/>
  <c r="D48" i="20"/>
  <c r="D46" i="16"/>
  <c r="D112" i="20"/>
  <c r="D110" i="16"/>
  <c r="D126" i="20"/>
  <c r="D124" i="16"/>
  <c r="D21" i="20"/>
  <c r="D19" i="16"/>
  <c r="D21" i="16" s="1"/>
  <c r="G96" i="20"/>
  <c r="G94" i="16"/>
  <c r="G41" i="20"/>
  <c r="G47" i="16"/>
  <c r="D116" i="20"/>
  <c r="D114" i="16"/>
  <c r="D85" i="20"/>
  <c r="D131" i="20"/>
  <c r="G131" i="20"/>
  <c r="G161" i="20" s="1"/>
  <c r="G49" i="20" l="1"/>
  <c r="G107" i="20" s="1"/>
  <c r="D54" i="20"/>
  <c r="D62" i="20" s="1"/>
  <c r="D127" i="20"/>
  <c r="G109" i="20" l="1"/>
  <c r="D129" i="20" s="1"/>
  <c r="G159" i="20" s="1"/>
  <c r="G167" i="20" s="1"/>
  <c r="G165" i="7"/>
  <c r="D157" i="7"/>
  <c r="D159" i="7" s="1"/>
  <c r="G154" i="7"/>
  <c r="G156" i="7" s="1"/>
  <c r="D141" i="7"/>
  <c r="D143" i="7" s="1"/>
  <c r="G140" i="7"/>
  <c r="G142" i="7" s="1"/>
  <c r="D124" i="7"/>
  <c r="D126" i="7" s="1"/>
  <c r="D122" i="7"/>
  <c r="D117" i="7"/>
  <c r="D114" i="7"/>
  <c r="D116" i="7" s="1"/>
  <c r="D110" i="7"/>
  <c r="D112" i="7" s="1"/>
  <c r="G106" i="7"/>
  <c r="G103" i="7"/>
  <c r="G100" i="7"/>
  <c r="G102" i="7" s="1"/>
  <c r="D100" i="7"/>
  <c r="D96" i="7"/>
  <c r="G94" i="7"/>
  <c r="G96" i="7" s="1"/>
  <c r="G78" i="7"/>
  <c r="G80" i="7" s="1"/>
  <c r="D61" i="7"/>
  <c r="G56" i="7"/>
  <c r="G58" i="7" s="1"/>
  <c r="D51" i="7"/>
  <c r="D53" i="7" s="1"/>
  <c r="G47" i="7"/>
  <c r="G41" i="7" s="1"/>
  <c r="D46" i="7"/>
  <c r="D48" i="7" s="1"/>
  <c r="G40" i="7"/>
  <c r="G34" i="7" s="1"/>
  <c r="D34" i="7"/>
  <c r="D30" i="7" s="1"/>
  <c r="G33" i="7"/>
  <c r="G28" i="7"/>
  <c r="D28" i="7"/>
  <c r="D22" i="7" s="1"/>
  <c r="G20" i="7"/>
  <c r="D19" i="7"/>
  <c r="D21" i="7" s="1"/>
  <c r="D7" i="7"/>
  <c r="G131" i="7" s="1"/>
  <c r="G161" i="7" s="1"/>
  <c r="F3" i="7"/>
  <c r="F2" i="7"/>
  <c r="D36" i="7" l="1"/>
  <c r="G49" i="7"/>
  <c r="G107" i="7" s="1"/>
  <c r="G157" i="7"/>
  <c r="D160" i="7"/>
  <c r="D127" i="7"/>
  <c r="D54" i="7"/>
  <c r="D62" i="7" s="1"/>
  <c r="G7" i="7"/>
  <c r="D131" i="7"/>
  <c r="D85" i="7"/>
  <c r="G109" i="7" l="1"/>
  <c r="D129" i="7" s="1"/>
  <c r="G159" i="7" s="1"/>
  <c r="G167" i="7" l="1"/>
  <c r="G165" i="6"/>
  <c r="D157" i="6"/>
  <c r="D159" i="6" s="1"/>
  <c r="G154" i="6"/>
  <c r="G156" i="6" s="1"/>
  <c r="D141" i="6"/>
  <c r="D143" i="6" s="1"/>
  <c r="G140" i="6"/>
  <c r="G142" i="6" s="1"/>
  <c r="D124" i="6"/>
  <c r="D126" i="6" s="1"/>
  <c r="D122" i="6"/>
  <c r="D117" i="6"/>
  <c r="D114" i="6"/>
  <c r="D116" i="6" s="1"/>
  <c r="D110" i="6"/>
  <c r="D112" i="6" s="1"/>
  <c r="G106" i="6"/>
  <c r="G103" i="6"/>
  <c r="G100" i="6"/>
  <c r="G102" i="6" s="1"/>
  <c r="D100" i="6"/>
  <c r="D96" i="6"/>
  <c r="G94" i="6"/>
  <c r="G96" i="6" s="1"/>
  <c r="G78" i="6"/>
  <c r="G80" i="6" s="1"/>
  <c r="D61" i="6"/>
  <c r="G56" i="6"/>
  <c r="G58" i="6" s="1"/>
  <c r="D51" i="6"/>
  <c r="D53" i="6" s="1"/>
  <c r="G47" i="6"/>
  <c r="G41" i="6" s="1"/>
  <c r="D46" i="6"/>
  <c r="D48" i="6" s="1"/>
  <c r="G40" i="6"/>
  <c r="G34" i="6" s="1"/>
  <c r="D34" i="6"/>
  <c r="D30" i="6" s="1"/>
  <c r="G33" i="6"/>
  <c r="G28" i="6"/>
  <c r="D28" i="6"/>
  <c r="D22" i="6" s="1"/>
  <c r="G20" i="6"/>
  <c r="D19" i="6"/>
  <c r="D21" i="6" s="1"/>
  <c r="D7" i="6"/>
  <c r="G131" i="6" s="1"/>
  <c r="G161" i="6" s="1"/>
  <c r="F3" i="6"/>
  <c r="F2" i="6"/>
  <c r="G157" i="6" l="1"/>
  <c r="D36" i="6"/>
  <c r="G49" i="6"/>
  <c r="G107" i="6" s="1"/>
  <c r="D160" i="6"/>
  <c r="G7" i="6"/>
  <c r="D127" i="6"/>
  <c r="D54" i="6"/>
  <c r="D62" i="6" s="1"/>
  <c r="D85" i="6"/>
  <c r="D131" i="6"/>
  <c r="G109" i="6" l="1"/>
  <c r="D129" i="6" s="1"/>
  <c r="G159" i="6" s="1"/>
  <c r="G167" i="6" l="1"/>
  <c r="G165" i="5"/>
  <c r="D157" i="5"/>
  <c r="G155" i="5"/>
  <c r="G154" i="5"/>
  <c r="D153" i="5"/>
  <c r="G151" i="5"/>
  <c r="G144" i="5"/>
  <c r="D141" i="5"/>
  <c r="D143" i="5" s="1"/>
  <c r="G140" i="5"/>
  <c r="G142" i="5" s="1"/>
  <c r="D124" i="5"/>
  <c r="D123" i="5"/>
  <c r="D122" i="5"/>
  <c r="D117" i="5"/>
  <c r="D114" i="5"/>
  <c r="D116" i="5" s="1"/>
  <c r="D110" i="5"/>
  <c r="D112" i="5" s="1"/>
  <c r="G106" i="5"/>
  <c r="G103" i="5"/>
  <c r="G100" i="5"/>
  <c r="G102" i="5" s="1"/>
  <c r="D100" i="5"/>
  <c r="D96" i="5"/>
  <c r="G94" i="5"/>
  <c r="G91" i="5"/>
  <c r="G90" i="5"/>
  <c r="G78" i="5"/>
  <c r="G80" i="5" s="1"/>
  <c r="D61" i="5"/>
  <c r="G56" i="5"/>
  <c r="G58" i="5" s="1"/>
  <c r="D51" i="5"/>
  <c r="D53" i="5" s="1"/>
  <c r="G47" i="5"/>
  <c r="G41" i="5" s="1"/>
  <c r="D46" i="5"/>
  <c r="D48" i="5" s="1"/>
  <c r="G40" i="5"/>
  <c r="G34" i="5" s="1"/>
  <c r="D34" i="5"/>
  <c r="D30" i="5" s="1"/>
  <c r="G33" i="5"/>
  <c r="G28" i="5"/>
  <c r="D28" i="5"/>
  <c r="D22" i="5" s="1"/>
  <c r="G20" i="5"/>
  <c r="D19" i="5"/>
  <c r="D21" i="5" s="1"/>
  <c r="D7" i="5"/>
  <c r="D85" i="5" s="1"/>
  <c r="F3" i="5"/>
  <c r="F2" i="5"/>
  <c r="D126" i="5" l="1"/>
  <c r="D127" i="5" s="1"/>
  <c r="G96" i="5"/>
  <c r="D159" i="5"/>
  <c r="D160" i="5" s="1"/>
  <c r="D36" i="5"/>
  <c r="D54" i="5" s="1"/>
  <c r="D62" i="5" s="1"/>
  <c r="G7" i="5"/>
  <c r="G49" i="5"/>
  <c r="G107" i="5" s="1"/>
  <c r="G156" i="5"/>
  <c r="G157" i="5" s="1"/>
  <c r="D131" i="5"/>
  <c r="G131" i="5"/>
  <c r="G161" i="5" s="1"/>
  <c r="G109" i="5" l="1"/>
  <c r="D129" i="5" s="1"/>
  <c r="G159" i="5" s="1"/>
  <c r="G165" i="23"/>
  <c r="D157" i="23"/>
  <c r="D159" i="23" s="1"/>
  <c r="G154" i="23"/>
  <c r="G156" i="23" s="1"/>
  <c r="D141" i="23"/>
  <c r="D143" i="23" s="1"/>
  <c r="G140" i="23"/>
  <c r="G139" i="23"/>
  <c r="D124" i="23"/>
  <c r="D126" i="23" s="1"/>
  <c r="D122" i="23"/>
  <c r="D117" i="23"/>
  <c r="D114" i="23"/>
  <c r="D116" i="23" s="1"/>
  <c r="D111" i="23"/>
  <c r="D110" i="23"/>
  <c r="D109" i="23"/>
  <c r="G106" i="23"/>
  <c r="G103" i="23"/>
  <c r="G100" i="23"/>
  <c r="G102" i="23" s="1"/>
  <c r="D100" i="23"/>
  <c r="D95" i="23"/>
  <c r="G94" i="23"/>
  <c r="G90" i="23"/>
  <c r="D90" i="23"/>
  <c r="D87" i="23"/>
  <c r="D86" i="23"/>
  <c r="G79" i="23"/>
  <c r="G78" i="23"/>
  <c r="G77" i="23"/>
  <c r="G62" i="23"/>
  <c r="G61" i="23"/>
  <c r="G80" i="23" s="1"/>
  <c r="D61" i="23"/>
  <c r="G60" i="23"/>
  <c r="G56" i="23"/>
  <c r="G51" i="23"/>
  <c r="D51" i="23"/>
  <c r="D53" i="23" s="1"/>
  <c r="G47" i="23"/>
  <c r="G41" i="23" s="1"/>
  <c r="D46" i="23"/>
  <c r="D48" i="23" s="1"/>
  <c r="G40" i="23"/>
  <c r="G34" i="23" s="1"/>
  <c r="D34" i="23"/>
  <c r="D30" i="23" s="1"/>
  <c r="G33" i="23"/>
  <c r="D28" i="23"/>
  <c r="D22" i="23" s="1"/>
  <c r="D36" i="23" s="1"/>
  <c r="G26" i="23"/>
  <c r="G24" i="23"/>
  <c r="G22" i="23"/>
  <c r="G19" i="23"/>
  <c r="D19" i="23"/>
  <c r="G17" i="23"/>
  <c r="G16" i="23"/>
  <c r="G15" i="23"/>
  <c r="G14" i="23"/>
  <c r="G12" i="23"/>
  <c r="G11" i="23"/>
  <c r="G10" i="23"/>
  <c r="D10" i="23"/>
  <c r="G8" i="23"/>
  <c r="D7" i="23"/>
  <c r="G131" i="23" s="1"/>
  <c r="G161" i="23" s="1"/>
  <c r="F3" i="23"/>
  <c r="F2" i="23"/>
  <c r="D21" i="23" l="1"/>
  <c r="D54" i="23" s="1"/>
  <c r="D62" i="23" s="1"/>
  <c r="G142" i="23"/>
  <c r="G157" i="23" s="1"/>
  <c r="D160" i="23"/>
  <c r="G167" i="5"/>
  <c r="D112" i="23"/>
  <c r="G20" i="23"/>
  <c r="G28" i="23"/>
  <c r="G58" i="23"/>
  <c r="D96" i="23"/>
  <c r="G96" i="23"/>
  <c r="G49" i="23"/>
  <c r="D85" i="23"/>
  <c r="D131" i="23"/>
  <c r="G7" i="23"/>
  <c r="D127" i="23" l="1"/>
  <c r="G107" i="23"/>
  <c r="G109" i="23" s="1"/>
  <c r="D129" i="23" l="1"/>
  <c r="G159" i="23" s="1"/>
  <c r="G167" i="23" s="1"/>
  <c r="G165" i="4"/>
  <c r="D158" i="4"/>
  <c r="D157" i="4"/>
  <c r="G154" i="4"/>
  <c r="G156" i="4" s="1"/>
  <c r="D141" i="4"/>
  <c r="D143" i="4" s="1"/>
  <c r="G140" i="4"/>
  <c r="G142" i="4" s="1"/>
  <c r="D132" i="4"/>
  <c r="D124" i="4"/>
  <c r="D126" i="4" s="1"/>
  <c r="D122" i="4"/>
  <c r="D117" i="4"/>
  <c r="D114" i="4"/>
  <c r="D116" i="4" s="1"/>
  <c r="D110" i="4"/>
  <c r="D112" i="4" s="1"/>
  <c r="G106" i="4"/>
  <c r="G103" i="4"/>
  <c r="G100" i="4"/>
  <c r="G102" i="4" s="1"/>
  <c r="D98" i="4"/>
  <c r="D100" i="4" s="1"/>
  <c r="D96" i="4"/>
  <c r="G94" i="4"/>
  <c r="G96" i="4" s="1"/>
  <c r="D91" i="4"/>
  <c r="G90" i="4"/>
  <c r="G78" i="4"/>
  <c r="G80" i="4" s="1"/>
  <c r="D61" i="4"/>
  <c r="G56" i="4"/>
  <c r="G58" i="4" s="1"/>
  <c r="D51" i="4"/>
  <c r="D53" i="4" s="1"/>
  <c r="G47" i="4"/>
  <c r="G41" i="4" s="1"/>
  <c r="D46" i="4"/>
  <c r="G40" i="4"/>
  <c r="G34" i="4" s="1"/>
  <c r="D40" i="4"/>
  <c r="D34" i="4"/>
  <c r="D30" i="4" s="1"/>
  <c r="G33" i="4"/>
  <c r="G28" i="4"/>
  <c r="D28" i="4"/>
  <c r="D22" i="4" s="1"/>
  <c r="G20" i="4"/>
  <c r="D20" i="4"/>
  <c r="D19" i="4"/>
  <c r="D21" i="4" s="1"/>
  <c r="D7" i="4"/>
  <c r="G131" i="4" s="1"/>
  <c r="G161" i="4" s="1"/>
  <c r="F3" i="4"/>
  <c r="F2" i="4"/>
  <c r="G49" i="4" l="1"/>
  <c r="G107" i="4" s="1"/>
  <c r="G157" i="4"/>
  <c r="D36" i="4"/>
  <c r="D127" i="4"/>
  <c r="D48" i="4"/>
  <c r="D54" i="4" s="1"/>
  <c r="D62" i="4" s="1"/>
  <c r="D159" i="4"/>
  <c r="D160" i="4" s="1"/>
  <c r="G7" i="4"/>
  <c r="D85" i="4"/>
  <c r="D131" i="4"/>
  <c r="G109" i="4" l="1"/>
  <c r="D129" i="4" s="1"/>
  <c r="G159" i="4" s="1"/>
  <c r="G167" i="4" l="1"/>
  <c r="G165" i="3"/>
  <c r="D157" i="3"/>
  <c r="D159" i="3" s="1"/>
  <c r="G154" i="3"/>
  <c r="G149" i="3"/>
  <c r="G144" i="3"/>
  <c r="D141" i="3"/>
  <c r="D143" i="3" s="1"/>
  <c r="G140" i="3"/>
  <c r="G142" i="3" s="1"/>
  <c r="D124" i="3"/>
  <c r="D126" i="3" s="1"/>
  <c r="D122" i="3"/>
  <c r="D117" i="3"/>
  <c r="D114" i="3"/>
  <c r="D116" i="3" s="1"/>
  <c r="D110" i="3"/>
  <c r="D112" i="3" s="1"/>
  <c r="G106" i="3"/>
  <c r="G103" i="3"/>
  <c r="G100" i="3"/>
  <c r="G102" i="3" s="1"/>
  <c r="D100" i="3"/>
  <c r="D96" i="3"/>
  <c r="G94" i="3"/>
  <c r="G96" i="3" s="1"/>
  <c r="G78" i="3"/>
  <c r="G80" i="3" s="1"/>
  <c r="D61" i="3"/>
  <c r="G56" i="3"/>
  <c r="G58" i="3" s="1"/>
  <c r="D51" i="3"/>
  <c r="D53" i="3" s="1"/>
  <c r="G47" i="3"/>
  <c r="G41" i="3" s="1"/>
  <c r="D46" i="3"/>
  <c r="D44" i="3"/>
  <c r="D43" i="3"/>
  <c r="G40" i="3"/>
  <c r="G34" i="3" s="1"/>
  <c r="D40" i="3"/>
  <c r="D38" i="3"/>
  <c r="D34" i="3"/>
  <c r="D30" i="3" s="1"/>
  <c r="G33" i="3"/>
  <c r="D28" i="3"/>
  <c r="D22" i="3" s="1"/>
  <c r="G24" i="3"/>
  <c r="G22" i="3"/>
  <c r="G28" i="3" s="1"/>
  <c r="G20" i="3"/>
  <c r="D20" i="3"/>
  <c r="D19" i="3"/>
  <c r="D7" i="3"/>
  <c r="G131" i="3" s="1"/>
  <c r="G161" i="3" s="1"/>
  <c r="F3" i="3"/>
  <c r="F2" i="3"/>
  <c r="D21" i="3" l="1"/>
  <c r="D160" i="3"/>
  <c r="G156" i="3"/>
  <c r="D48" i="3"/>
  <c r="D127" i="3"/>
  <c r="G49" i="3"/>
  <c r="G107" i="3" s="1"/>
  <c r="D36" i="3"/>
  <c r="G157" i="3"/>
  <c r="G7" i="3"/>
  <c r="D131" i="3"/>
  <c r="D85" i="3"/>
  <c r="D54" i="3" l="1"/>
  <c r="D62" i="3" s="1"/>
  <c r="G109" i="3" s="1"/>
  <c r="D129" i="3" s="1"/>
  <c r="G159" i="3" s="1"/>
  <c r="G167" i="3" l="1"/>
  <c r="G165" i="19"/>
  <c r="D157" i="19"/>
  <c r="G155" i="19"/>
  <c r="G154" i="19"/>
  <c r="D141" i="19"/>
  <c r="G140" i="19"/>
  <c r="D124" i="19"/>
  <c r="D122" i="19"/>
  <c r="D117" i="19"/>
  <c r="D114" i="19"/>
  <c r="D110" i="19"/>
  <c r="D110" i="15" s="1"/>
  <c r="D112" i="15" s="1"/>
  <c r="G106" i="19"/>
  <c r="G103" i="19"/>
  <c r="G100" i="19"/>
  <c r="D100" i="19"/>
  <c r="D96" i="19"/>
  <c r="G94" i="19"/>
  <c r="G78" i="19"/>
  <c r="D61" i="19"/>
  <c r="G56" i="19"/>
  <c r="D51" i="19"/>
  <c r="G47" i="19"/>
  <c r="D47" i="19"/>
  <c r="D46" i="19"/>
  <c r="D42" i="19"/>
  <c r="G40" i="19"/>
  <c r="D34" i="19"/>
  <c r="G33" i="19"/>
  <c r="G28" i="19"/>
  <c r="D28" i="19"/>
  <c r="G20" i="19"/>
  <c r="D20" i="19"/>
  <c r="D19" i="19"/>
  <c r="D7" i="19"/>
  <c r="G131" i="19" s="1"/>
  <c r="G161" i="19" s="1"/>
  <c r="F3" i="19"/>
  <c r="F2" i="19"/>
  <c r="G58" i="19" l="1"/>
  <c r="G56" i="18"/>
  <c r="G56" i="15"/>
  <c r="D117" i="15"/>
  <c r="D117" i="18"/>
  <c r="G142" i="19"/>
  <c r="G140" i="15"/>
  <c r="G142" i="15" s="1"/>
  <c r="G140" i="18"/>
  <c r="G156" i="19"/>
  <c r="G154" i="15"/>
  <c r="G154" i="18"/>
  <c r="D19" i="18"/>
  <c r="D19" i="15"/>
  <c r="D21" i="15" s="1"/>
  <c r="D22" i="19"/>
  <c r="D28" i="15"/>
  <c r="D28" i="18"/>
  <c r="D30" i="19"/>
  <c r="D34" i="18"/>
  <c r="D34" i="15"/>
  <c r="D143" i="19"/>
  <c r="D141" i="18"/>
  <c r="D141" i="15"/>
  <c r="G34" i="19"/>
  <c r="G40" i="18"/>
  <c r="G40" i="15"/>
  <c r="D159" i="19"/>
  <c r="D157" i="18"/>
  <c r="D157" i="15"/>
  <c r="D53" i="19"/>
  <c r="D51" i="15"/>
  <c r="D51" i="18"/>
  <c r="G80" i="19"/>
  <c r="G78" i="18"/>
  <c r="G78" i="15"/>
  <c r="G96" i="19"/>
  <c r="G94" i="18"/>
  <c r="G94" i="15"/>
  <c r="G102" i="19"/>
  <c r="G100" i="15"/>
  <c r="G100" i="18"/>
  <c r="G103" i="18"/>
  <c r="G103" i="15"/>
  <c r="D46" i="15"/>
  <c r="D46" i="18"/>
  <c r="D126" i="19"/>
  <c r="D124" i="18"/>
  <c r="D124" i="15"/>
  <c r="D112" i="19"/>
  <c r="D110" i="18"/>
  <c r="G41" i="19"/>
  <c r="G47" i="18"/>
  <c r="G47" i="15"/>
  <c r="D116" i="19"/>
  <c r="D114" i="18"/>
  <c r="D114" i="15"/>
  <c r="D21" i="19"/>
  <c r="G7" i="19"/>
  <c r="D48" i="19"/>
  <c r="D131" i="19"/>
  <c r="D85" i="19"/>
  <c r="D21" i="18" l="1"/>
  <c r="D160" i="19"/>
  <c r="G142" i="18"/>
  <c r="G157" i="19"/>
  <c r="D36" i="19"/>
  <c r="D127" i="19"/>
  <c r="G49" i="19"/>
  <c r="G107" i="19" s="1"/>
  <c r="D54" i="19"/>
  <c r="D62" i="19" s="1"/>
  <c r="G109" i="19" l="1"/>
  <c r="D129" i="19" s="1"/>
  <c r="G159" i="19" s="1"/>
  <c r="G167" i="19" s="1"/>
  <c r="C4" i="18"/>
  <c r="C3" i="18"/>
  <c r="C2"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9"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9" i="18"/>
  <c r="F161" i="18"/>
  <c r="F162" i="18"/>
  <c r="F163" i="18"/>
  <c r="F164" i="18"/>
  <c r="F165" i="18"/>
  <c r="F167" i="18"/>
  <c r="F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6" i="18"/>
  <c r="C57" i="18"/>
  <c r="C58" i="18"/>
  <c r="C59" i="18"/>
  <c r="C60" i="18"/>
  <c r="C61" i="18"/>
  <c r="C62" i="18"/>
  <c r="C85" i="18"/>
  <c r="C86" i="18"/>
  <c r="C87" i="18"/>
  <c r="C88" i="18"/>
  <c r="C89" i="18"/>
  <c r="C90" i="18"/>
  <c r="C91" i="18"/>
  <c r="C92" i="18"/>
  <c r="C93" i="18"/>
  <c r="C94" i="18"/>
  <c r="C95" i="18"/>
  <c r="C96" i="18"/>
  <c r="C97" i="18"/>
  <c r="C98" i="18"/>
  <c r="C99" i="18"/>
  <c r="C100" i="18"/>
  <c r="C101" i="18"/>
  <c r="C102" i="18"/>
  <c r="C103" i="18"/>
  <c r="C104" i="18"/>
  <c r="C105" i="18"/>
  <c r="C106" i="18"/>
  <c r="C107" i="18"/>
  <c r="C108" i="18"/>
  <c r="C109" i="18"/>
  <c r="C110" i="18"/>
  <c r="C111" i="18"/>
  <c r="C112" i="18"/>
  <c r="C113" i="18"/>
  <c r="C114" i="18"/>
  <c r="C115" i="18"/>
  <c r="C116" i="18"/>
  <c r="C117" i="18"/>
  <c r="C118" i="18"/>
  <c r="C119" i="18"/>
  <c r="C120" i="18"/>
  <c r="C121" i="18"/>
  <c r="C122" i="18"/>
  <c r="C123" i="18"/>
  <c r="C124" i="18"/>
  <c r="C125" i="18"/>
  <c r="C126" i="18"/>
  <c r="C127" i="18"/>
  <c r="C129" i="18"/>
  <c r="C131" i="18"/>
  <c r="C132" i="18"/>
  <c r="C133" i="18"/>
  <c r="C134" i="18"/>
  <c r="C135" i="18"/>
  <c r="C136" i="18"/>
  <c r="C137" i="18"/>
  <c r="C138" i="18"/>
  <c r="C139" i="18"/>
  <c r="C140" i="18"/>
  <c r="C141" i="18"/>
  <c r="C142" i="18"/>
  <c r="C143" i="18"/>
  <c r="C144" i="18"/>
  <c r="C145" i="18"/>
  <c r="C146" i="18"/>
  <c r="C147" i="18"/>
  <c r="C148" i="18"/>
  <c r="C149" i="18"/>
  <c r="C150" i="18"/>
  <c r="C151" i="18"/>
  <c r="C152" i="18"/>
  <c r="C153" i="18"/>
  <c r="C154" i="18"/>
  <c r="C155" i="18"/>
  <c r="C156" i="18"/>
  <c r="C157" i="18"/>
  <c r="C158" i="18"/>
  <c r="C159" i="18"/>
  <c r="C160" i="18"/>
  <c r="C7" i="18"/>
  <c r="G106" i="16" l="1"/>
  <c r="G106" i="18"/>
  <c r="D126" i="16"/>
  <c r="G20" i="15"/>
  <c r="G102" i="16"/>
  <c r="G156" i="18"/>
  <c r="D126" i="18"/>
  <c r="D22" i="16"/>
  <c r="D48" i="16"/>
  <c r="D53" i="18"/>
  <c r="D61" i="16"/>
  <c r="D96" i="16"/>
  <c r="D96" i="18"/>
  <c r="D100" i="16"/>
  <c r="D112" i="16"/>
  <c r="D112" i="18"/>
  <c r="D116" i="16"/>
  <c r="D143" i="16"/>
  <c r="D143" i="18"/>
  <c r="D159" i="16"/>
  <c r="D159" i="18"/>
  <c r="D143" i="15"/>
  <c r="G20" i="16"/>
  <c r="D122" i="15"/>
  <c r="G156" i="16"/>
  <c r="G20" i="18"/>
  <c r="G80" i="15"/>
  <c r="G165" i="15"/>
  <c r="D126" i="15"/>
  <c r="D53" i="16"/>
  <c r="D100" i="18"/>
  <c r="D116" i="18"/>
  <c r="G34" i="15"/>
  <c r="G41" i="15"/>
  <c r="D61" i="18"/>
  <c r="G96" i="15"/>
  <c r="D48" i="18"/>
  <c r="G106" i="15"/>
  <c r="G156" i="15"/>
  <c r="G28" i="15"/>
  <c r="D100" i="15"/>
  <c r="D116" i="15"/>
  <c r="G102" i="15"/>
  <c r="G33" i="15"/>
  <c r="D22" i="18"/>
  <c r="D22" i="15"/>
  <c r="D30" i="18"/>
  <c r="G58" i="15"/>
  <c r="D30" i="16"/>
  <c r="D30" i="15"/>
  <c r="G28" i="16"/>
  <c r="G33" i="16"/>
  <c r="G58" i="16"/>
  <c r="G28" i="18"/>
  <c r="G33" i="18"/>
  <c r="G34" i="18"/>
  <c r="G41" i="18"/>
  <c r="G58" i="18"/>
  <c r="G80" i="18"/>
  <c r="G96" i="18"/>
  <c r="D48" i="15"/>
  <c r="G96" i="16"/>
  <c r="D53" i="15"/>
  <c r="G102" i="18"/>
  <c r="D159" i="15"/>
  <c r="D61" i="15"/>
  <c r="D122" i="18"/>
  <c r="G34" i="16"/>
  <c r="G41" i="16"/>
  <c r="G80" i="16"/>
  <c r="D122" i="16"/>
  <c r="D96" i="15"/>
  <c r="G165" i="16"/>
  <c r="G157" i="18" l="1"/>
  <c r="D160" i="18"/>
  <c r="D127" i="18"/>
  <c r="D36" i="16"/>
  <c r="D160" i="16"/>
  <c r="G157" i="15"/>
  <c r="D160" i="15"/>
  <c r="D36" i="15"/>
  <c r="G49" i="15"/>
  <c r="G49" i="18"/>
  <c r="D36" i="18"/>
  <c r="G49" i="16"/>
  <c r="D127" i="16"/>
  <c r="D127" i="15"/>
  <c r="G157" i="16"/>
  <c r="D54" i="18" l="1"/>
  <c r="G107" i="18"/>
  <c r="D54" i="16"/>
  <c r="D54" i="15"/>
  <c r="G107" i="15"/>
  <c r="G107" i="16"/>
  <c r="D62" i="18" l="1"/>
  <c r="D62" i="16"/>
  <c r="D62" i="15"/>
  <c r="G109" i="18" l="1"/>
  <c r="G109" i="16"/>
  <c r="G109" i="15"/>
  <c r="D129" i="18" l="1"/>
  <c r="D129" i="16"/>
  <c r="D129" i="15"/>
  <c r="G159" i="18" l="1"/>
  <c r="G159" i="16"/>
  <c r="G159" i="15"/>
  <c r="G167" i="18" l="1"/>
  <c r="G167" i="16"/>
  <c r="G167" i="15"/>
</calcChain>
</file>

<file path=xl/sharedStrings.xml><?xml version="1.0" encoding="utf-8"?>
<sst xmlns="http://schemas.openxmlformats.org/spreadsheetml/2006/main" count="13432" uniqueCount="395">
  <si>
    <t>INSTITUCION:</t>
  </si>
  <si>
    <t>DEPARTAMENTO:</t>
  </si>
  <si>
    <t xml:space="preserve"> ESTADO DE RESULTADOS Y OTROS RESULTADOS INTEGRALES período:</t>
  </si>
  <si>
    <t>En Pesos Uruguayos</t>
  </si>
  <si>
    <t>1. INGRESOS OPERATIVOS</t>
  </si>
  <si>
    <t>2. COSTO DE LOS SERVICIOS PRESTADOS</t>
  </si>
  <si>
    <t>510.101</t>
  </si>
  <si>
    <t>Cuotas Afiliados Individuales</t>
  </si>
  <si>
    <t>Dirección y Gerencias Técnicas</t>
  </si>
  <si>
    <t>510.102</t>
  </si>
  <si>
    <t>Cuotas Afiliados Colectivos</t>
  </si>
  <si>
    <t>Rem. Fijas Anestésico Quirúrgicos</t>
  </si>
  <si>
    <t>510.108</t>
  </si>
  <si>
    <t>Cápitas FO.NA.SA.</t>
  </si>
  <si>
    <t>Rem. Variables Anestésico Quirúrgicos</t>
  </si>
  <si>
    <t>510.109</t>
  </si>
  <si>
    <t>Ingresos por Metas Asistenciales FO.NA.SA.</t>
  </si>
  <si>
    <t>Rem. Fijas No Anestésico Quirúrgicos</t>
  </si>
  <si>
    <t>510.110</t>
  </si>
  <si>
    <t>Sustitutivo de Tasas Moderadoras</t>
  </si>
  <si>
    <t>Rem. Variables No Anestésico Quirúrgicos</t>
  </si>
  <si>
    <t>510.111</t>
  </si>
  <si>
    <t>Crédito Fiscal Ley Nº 18.464</t>
  </si>
  <si>
    <t>Rem. Fijas Técnicos No Médicos</t>
  </si>
  <si>
    <t>510.104</t>
  </si>
  <si>
    <t>Cuotas Afiliados Cobertura Parcial</t>
  </si>
  <si>
    <t>Rem. Variables Técnicos No Médicos</t>
  </si>
  <si>
    <t>510.105</t>
  </si>
  <si>
    <t>Cuotas por Emergencia Móvil</t>
  </si>
  <si>
    <t>Personal de Enfermería</t>
  </si>
  <si>
    <t>510.106</t>
  </si>
  <si>
    <t>Ing. Convenios Asistenciales con otras Empresas</t>
  </si>
  <si>
    <t>Personal Administrativo</t>
  </si>
  <si>
    <t>510.107</t>
  </si>
  <si>
    <t>Plan de Asistencia Primera Infancia (P.A.P.I.)</t>
  </si>
  <si>
    <t>Personal de Servicios y Oficios</t>
  </si>
  <si>
    <t>510.113</t>
  </si>
  <si>
    <t>Sobrecuota de Inversión Ley N° 18.922</t>
  </si>
  <si>
    <t>Retiros de Personal Incentivados</t>
  </si>
  <si>
    <t>510.299</t>
  </si>
  <si>
    <t>Otros Ingresos de Prepago</t>
  </si>
  <si>
    <t>Reexpr. Ajuste Inflación - Retribuciones al Personal</t>
  </si>
  <si>
    <t>510.112</t>
  </si>
  <si>
    <t>Reexpr. Ajuste por Inflación - Ingr. De Prepago</t>
  </si>
  <si>
    <t>Total de Retribuciones al Personal</t>
  </si>
  <si>
    <t>Total de Ingresos de Prepago</t>
  </si>
  <si>
    <t>Cargas Sociales Dirección y Gerencias Técnicas</t>
  </si>
  <si>
    <t xml:space="preserve">Total Ordenes </t>
  </si>
  <si>
    <t>Cargas Sociales Personal Médico</t>
  </si>
  <si>
    <t>510.301</t>
  </si>
  <si>
    <t>Órdenes a Consultorio</t>
  </si>
  <si>
    <t>Cargas Sociales Personal Técnico No Médico</t>
  </si>
  <si>
    <t>510.302</t>
  </si>
  <si>
    <t>Órdenes a Domicilio</t>
  </si>
  <si>
    <t>Cargas Sociales Otro Personal Asistencial</t>
  </si>
  <si>
    <t>510.303</t>
  </si>
  <si>
    <t>Órdenes de Emergencia</t>
  </si>
  <si>
    <t>Aporte Patronal  Fdos de Retiro (Pers. Asistencial)</t>
  </si>
  <si>
    <t>510.304</t>
  </si>
  <si>
    <t>Órdenes de Urgencia a Domicilio</t>
  </si>
  <si>
    <t>Seguro por Accidentes Laborales (B.S.E.)</t>
  </si>
  <si>
    <t>510.305</t>
  </si>
  <si>
    <t>Órdenes Odontológicas</t>
  </si>
  <si>
    <t>Reexpresión Ajuste por Inflación - Cargas Sociales</t>
  </si>
  <si>
    <t>510.399</t>
  </si>
  <si>
    <t>Otras Órdenes</t>
  </si>
  <si>
    <t>Total de Cargas Sociales</t>
  </si>
  <si>
    <t>510.306</t>
  </si>
  <si>
    <t>Reexpresión Ajuste por Inflación - Órdenes</t>
  </si>
  <si>
    <t>Honorarios Médicos y Odontológicos</t>
  </si>
  <si>
    <t>Total Tiques</t>
  </si>
  <si>
    <t>Honorarios Anestésicos Quirúrgicos</t>
  </si>
  <si>
    <t>510.401</t>
  </si>
  <si>
    <t>Tiques de Medicamentos</t>
  </si>
  <si>
    <t>Hon. Prof. No Médicos, por Diag. y/o Tratamientos</t>
  </si>
  <si>
    <t>510.402</t>
  </si>
  <si>
    <t>Tiques de Análisis de Laboratorio</t>
  </si>
  <si>
    <t xml:space="preserve">Reexpr. Ajuste Inflación - Honorarios Profesionales </t>
  </si>
  <si>
    <t>510.403</t>
  </si>
  <si>
    <t>Tiques Otras Técnicas de Diagnóstico</t>
  </si>
  <si>
    <t>Total de Honorarios Profesionales</t>
  </si>
  <si>
    <t>510.499</t>
  </si>
  <si>
    <t>Otros Tiques</t>
  </si>
  <si>
    <t>Medicamentos Ambulatorios</t>
  </si>
  <si>
    <t>510.404</t>
  </si>
  <si>
    <t>Reexpresión Ajuste por Inflación - Tiques</t>
  </si>
  <si>
    <t>Medic. Oncológicos y Hemato-oncológicos Ambulat.</t>
  </si>
  <si>
    <t>Total de Ordenes y Tiques</t>
  </si>
  <si>
    <t>Medicamentos Antirretrovirales Ambulat.</t>
  </si>
  <si>
    <t>510.501,510.601</t>
  </si>
  <si>
    <t>Venta Serv. Internación Simple</t>
  </si>
  <si>
    <t>Antibióticos Ambulat.</t>
  </si>
  <si>
    <t>510.502,510.602</t>
  </si>
  <si>
    <t>Venta Serv. Internación CTI Adultos</t>
  </si>
  <si>
    <t>Psicofármacos Ambulat.</t>
  </si>
  <si>
    <t>510.503,510.603</t>
  </si>
  <si>
    <t>Venta Serv. Internación CTI Pediátrico</t>
  </si>
  <si>
    <t>Medicamentos Cardiovasculares Ambulat.</t>
  </si>
  <si>
    <t>510.504,510.604</t>
  </si>
  <si>
    <t>Venta Serv. Internación CTI Neonatal</t>
  </si>
  <si>
    <t>Otros Medicamentos Ambulatorios</t>
  </si>
  <si>
    <t>510.505,510.605</t>
  </si>
  <si>
    <t>Venta Serv. de Block Quirúrgico</t>
  </si>
  <si>
    <t>Medicamentos Internación</t>
  </si>
  <si>
    <t>510.506,510.606</t>
  </si>
  <si>
    <t>Venta Medicina Altamente Especializada</t>
  </si>
  <si>
    <t>Medicam. Oncológicos  Hemato-oncológicos Inter.</t>
  </si>
  <si>
    <t>510.507,510.508,510.509,510.510,510.607,510.608,510.609,510.610</t>
  </si>
  <si>
    <t>Venta Serv. Ambulatorios</t>
  </si>
  <si>
    <t>Medicamentos  Antirretrovirales Inter.</t>
  </si>
  <si>
    <t>510.511,510.611</t>
  </si>
  <si>
    <t>Venta Serv. Odontológicos</t>
  </si>
  <si>
    <t>Antibióticos Inter.</t>
  </si>
  <si>
    <t>510.512,510.612</t>
  </si>
  <si>
    <t>Venta Examen Médico Previo</t>
  </si>
  <si>
    <t>Psicofármacos Inter.</t>
  </si>
  <si>
    <t>510.599,510.699</t>
  </si>
  <si>
    <t>Venta Otras Prestaciones Asistenciales</t>
  </si>
  <si>
    <t>Medicamentos Cardiovasculares Inter.</t>
  </si>
  <si>
    <t>510.513,510.613</t>
  </si>
  <si>
    <t>Reexpresión Ajuste por Inflación - Venta Ss.</t>
  </si>
  <si>
    <t>Otros Medicamentos Inter.</t>
  </si>
  <si>
    <t>Total de Venta de Servicios</t>
  </si>
  <si>
    <t>Reexpr.  Ajuste por Inflación - Consumo de Medicamen.</t>
  </si>
  <si>
    <t>Otros Ingresos Operativos</t>
  </si>
  <si>
    <t>Total de Consumos de Medicamentos</t>
  </si>
  <si>
    <t>510.701</t>
  </si>
  <si>
    <t>Reintegro de Gasto Fondo Nacional de Recursos</t>
  </si>
  <si>
    <t>Reactivos y Otros Insumos de Serv. de Apoyo</t>
  </si>
  <si>
    <t>510.799</t>
  </si>
  <si>
    <t>Materiales de Uso Médico</t>
  </si>
  <si>
    <t>510.702</t>
  </si>
  <si>
    <t>Reexpr. Ajuste Inflación - Otros Ingr. Operativos</t>
  </si>
  <si>
    <t>Oxígeno Líquido</t>
  </si>
  <si>
    <t>Total de Otros Ingresos de Operativos</t>
  </si>
  <si>
    <t>Oxígeno Balones</t>
  </si>
  <si>
    <t>Total de Ingresos Operativos</t>
  </si>
  <si>
    <t>Alimentación</t>
  </si>
  <si>
    <t>Vestimenta</t>
  </si>
  <si>
    <t xml:space="preserve">Descuentos y Bonificaciones </t>
  </si>
  <si>
    <t>Otros Bienes de Consumo</t>
  </si>
  <si>
    <t>510.901</t>
  </si>
  <si>
    <t>Descuentos y Bonificaciones sobre Ss. Prestados</t>
  </si>
  <si>
    <t>Reexpr. Ajuste por Inflación - Consumo Mat. y Sumin.</t>
  </si>
  <si>
    <t>510.902</t>
  </si>
  <si>
    <t>Devolución de Emisión Afiliados Individuales</t>
  </si>
  <si>
    <t>Total de Consumo de Materiales y Suministros</t>
  </si>
  <si>
    <t>510.903</t>
  </si>
  <si>
    <t>Devolución de Emisión por Afiliados Colectivos</t>
  </si>
  <si>
    <t>Convenios Asistenciales con Otras Empresas</t>
  </si>
  <si>
    <t>510.904</t>
  </si>
  <si>
    <t>Reexpr. Ajuste Inflación - Dtos. y Bonificaciones</t>
  </si>
  <si>
    <t>Internación en Cuidados Moderados</t>
  </si>
  <si>
    <t>Total Descuentos, Bonificaciones</t>
  </si>
  <si>
    <t>Internación en CTI Adultos</t>
  </si>
  <si>
    <t>Total de Ingresos Operativos Netos</t>
  </si>
  <si>
    <t>Internación en CTI Pediátrico</t>
  </si>
  <si>
    <t>Internación en CTI Neonatal</t>
  </si>
  <si>
    <t xml:space="preserve">Laboratorios de Análisis Clínicos </t>
  </si>
  <si>
    <t>610.901</t>
  </si>
  <si>
    <t>Laboratorios de Anatomía Patológica</t>
  </si>
  <si>
    <t>610.902</t>
  </si>
  <si>
    <t>Radiología</t>
  </si>
  <si>
    <t>610.903</t>
  </si>
  <si>
    <t>Resonancia Magnética</t>
  </si>
  <si>
    <t>610.904</t>
  </si>
  <si>
    <t>Tomografía Computada</t>
  </si>
  <si>
    <t>610.905</t>
  </si>
  <si>
    <t>Angiografía Digital</t>
  </si>
  <si>
    <t>610.906</t>
  </si>
  <si>
    <t>Estudios Oftalmológicos</t>
  </si>
  <si>
    <t>610.907</t>
  </si>
  <si>
    <t>Estudios Cardiológicos</t>
  </si>
  <si>
    <t>610.908</t>
  </si>
  <si>
    <t>Tratamientos Odontológicos</t>
  </si>
  <si>
    <t>610.909</t>
  </si>
  <si>
    <t>Servicio de Hemoterapia</t>
  </si>
  <si>
    <t>610.910</t>
  </si>
  <si>
    <t>Servicio de Fisioterapia</t>
  </si>
  <si>
    <t>610.911</t>
  </si>
  <si>
    <t>Servicio de Oxigenoterapia</t>
  </si>
  <si>
    <t>610.912</t>
  </si>
  <si>
    <t>Radioterapia</t>
  </si>
  <si>
    <t>610.913</t>
  </si>
  <si>
    <t>Locomoción Contratada Asistencial</t>
  </si>
  <si>
    <t>610.900</t>
  </si>
  <si>
    <t>Otros Servicios Contratados</t>
  </si>
  <si>
    <t>Reexpr. Ajuste por Inflación - Ss de Salud Contratados</t>
  </si>
  <si>
    <t>Total de Servicios de Salud Contratados</t>
  </si>
  <si>
    <t>620.501</t>
  </si>
  <si>
    <t>Honorarios Profesionales No Médicos</t>
  </si>
  <si>
    <t>620.502</t>
  </si>
  <si>
    <t>Higiene y Limpieza</t>
  </si>
  <si>
    <t>620.503</t>
  </si>
  <si>
    <t>Combustibles</t>
  </si>
  <si>
    <t>620.504</t>
  </si>
  <si>
    <t>Agua</t>
  </si>
  <si>
    <t>620.505</t>
  </si>
  <si>
    <t>4. GASTOS DE ADMINISTRACION Y VENTAS</t>
  </si>
  <si>
    <t>Energía Eléctrica</t>
  </si>
  <si>
    <t>620.506</t>
  </si>
  <si>
    <t>Gerencias Areas No Asistenciales</t>
  </si>
  <si>
    <t>Servicios Telefónicos</t>
  </si>
  <si>
    <t>620.507</t>
  </si>
  <si>
    <t>Personal Técnico y Administrativo</t>
  </si>
  <si>
    <t>Seguros</t>
  </si>
  <si>
    <t>620.508</t>
  </si>
  <si>
    <t>Locomoción Contratada No Asistencial</t>
  </si>
  <si>
    <t>620.509</t>
  </si>
  <si>
    <t>Cargas Soc. Gerencias Areas No Asistenciales</t>
  </si>
  <si>
    <t>Fletes</t>
  </si>
  <si>
    <t>620.510</t>
  </si>
  <si>
    <t>Cargas Sociales Administrativos</t>
  </si>
  <si>
    <t>Servicios Contratados No Asistenciales</t>
  </si>
  <si>
    <t>620.511</t>
  </si>
  <si>
    <t>Cargas Sociales Personal de Servicios y Oficios</t>
  </si>
  <si>
    <t>Arrendamientos de Inmuebles</t>
  </si>
  <si>
    <t>620.500</t>
  </si>
  <si>
    <t>Ap. Pat. Fdos Retiro (Pers. Área No Asistencial)</t>
  </si>
  <si>
    <t>Arrendamientos de Bienes Muebles</t>
  </si>
  <si>
    <t>Seg. Accidentes Laborales (B.S.E)</t>
  </si>
  <si>
    <t>Arrendamientos de Termos de Oxígeno</t>
  </si>
  <si>
    <t>Retiros de Personal No Asistencial Incentivados</t>
  </si>
  <si>
    <t>Otros Gastos de Funcionamiento</t>
  </si>
  <si>
    <t>Reexpr. Ajuste por Inflación-Remun. y Cs Ss.</t>
  </si>
  <si>
    <t>Reexpr. Ajuste por Inflación - Gtos de Funcionamiento</t>
  </si>
  <si>
    <t>Total de Remuneraciones y Cargas Sociales</t>
  </si>
  <si>
    <t>Total de Gastos de Funcionamiento</t>
  </si>
  <si>
    <t>Mantenimiento de Inmuebles</t>
  </si>
  <si>
    <t>Mantenimiento de Equipos Médicos</t>
  </si>
  <si>
    <t>Reexpr. Ajuste por Inflación - Arrendamientos</t>
  </si>
  <si>
    <t>Reparaciones y Mantenimiento de Vehículos</t>
  </si>
  <si>
    <t>Total de Arrendamientos</t>
  </si>
  <si>
    <t>Mantenimiento de Otros Bienes Durables</t>
  </si>
  <si>
    <t>Reexpr. Ajuste por Inflación - Gtos de Mantenimiento</t>
  </si>
  <si>
    <t>Papelería y Artículos de Oficina</t>
  </si>
  <si>
    <t>Total de Gastos de Mantenimiento</t>
  </si>
  <si>
    <t>Total de Amortizaciones</t>
  </si>
  <si>
    <t xml:space="preserve">Litigios No Laborales </t>
  </si>
  <si>
    <t xml:space="preserve">Reexpr. Ajuste por Inflación-Otros Costos Ss. Prestados </t>
  </si>
  <si>
    <t>Total Otros Costos de los Servicios Prestados</t>
  </si>
  <si>
    <t xml:space="preserve">Total Costo de los Servicios Prestados </t>
  </si>
  <si>
    <t>Publicidad e Impresos</t>
  </si>
  <si>
    <t>Servicios Contratados</t>
  </si>
  <si>
    <t>3. RESULTADO BRUTO</t>
  </si>
  <si>
    <t>Reexpr. Ajuste Inflación - Gastos de Funcionam.</t>
  </si>
  <si>
    <t>620.101</t>
  </si>
  <si>
    <t>620.102</t>
  </si>
  <si>
    <t>620.103</t>
  </si>
  <si>
    <t>620.104</t>
  </si>
  <si>
    <t>Reexpr. Ajuste Inflación - Gtos. Mantenimiento</t>
  </si>
  <si>
    <t>620.105</t>
  </si>
  <si>
    <t>620.106</t>
  </si>
  <si>
    <t>Total  de Amortizaciones</t>
  </si>
  <si>
    <t>620.107</t>
  </si>
  <si>
    <t>Impuestos sobre Inmuebles</t>
  </si>
  <si>
    <t>620.108</t>
  </si>
  <si>
    <t>Impuestos y Tasas sobre Bienes Muebles</t>
  </si>
  <si>
    <t>620.109</t>
  </si>
  <si>
    <t>I.V.A. Porcentual  No Deducible</t>
  </si>
  <si>
    <t>620.110</t>
  </si>
  <si>
    <t>Reexpr. Ajuste Inflación - Imp., Tasas y Contrib.</t>
  </si>
  <si>
    <t>Total  Impuestos, Tasas y Contribuciones</t>
  </si>
  <si>
    <t>620.201</t>
  </si>
  <si>
    <t>Deudores incobrables</t>
  </si>
  <si>
    <t>620.202</t>
  </si>
  <si>
    <t>Otros Gastos de Administración y Ventas</t>
  </si>
  <si>
    <t>620.203</t>
  </si>
  <si>
    <t>Reexpresión Ajuste por Inflación - Otros GAV</t>
  </si>
  <si>
    <t>Total  Otros Gastos de Administración y Ventas</t>
  </si>
  <si>
    <t>Total de Gastos de Administración y Ventas</t>
  </si>
  <si>
    <t>620.301</t>
  </si>
  <si>
    <t>5. RESULTADO OPERATIVO</t>
  </si>
  <si>
    <t>620.302</t>
  </si>
  <si>
    <t>620.303</t>
  </si>
  <si>
    <t>6. RESULTADOS DIVERSOS</t>
  </si>
  <si>
    <t>7. RESULTADOS FINANCIEROS</t>
  </si>
  <si>
    <t>620.304</t>
  </si>
  <si>
    <t>Intereses Ganados</t>
  </si>
  <si>
    <t>620.305</t>
  </si>
  <si>
    <t>Arrendamientos de Equipos Médicos</t>
  </si>
  <si>
    <t>Diferencias de Cambio Ganadas</t>
  </si>
  <si>
    <t>620.306</t>
  </si>
  <si>
    <t>Ingreso por Servicio Fúnebre y/o Panteón</t>
  </si>
  <si>
    <t>Descuentos Obtenidos</t>
  </si>
  <si>
    <t>620.307</t>
  </si>
  <si>
    <t>Ingreso por Comisiones de Cobranzas</t>
  </si>
  <si>
    <t>Ganancia por tenencia de Títulos Valores</t>
  </si>
  <si>
    <t>620.308</t>
  </si>
  <si>
    <t>Ingresos por Inver. en  Empresas Vinculadas</t>
  </si>
  <si>
    <t>Intereses Ganados - Fideicomiso</t>
  </si>
  <si>
    <t>620.309</t>
  </si>
  <si>
    <t xml:space="preserve">Ganancia por Venta de Bienes de Uso </t>
  </si>
  <si>
    <t>Ganancia por Ajuste Deuda Concursal</t>
  </si>
  <si>
    <t>620.399</t>
  </si>
  <si>
    <t xml:space="preserve">Donaciones Recibidas </t>
  </si>
  <si>
    <t>Diferencias de Cambio Gan. - Capital Social Variable</t>
  </si>
  <si>
    <t>620.310</t>
  </si>
  <si>
    <t>Indemnización por Siniestros</t>
  </si>
  <si>
    <t xml:space="preserve">Resultados Desvalorización Monetaria  </t>
  </si>
  <si>
    <t>Ingresos p Quita Obtenida - Junta de Acreedores</t>
  </si>
  <si>
    <t>Otros Ingresos Financieros</t>
  </si>
  <si>
    <t>620.401</t>
  </si>
  <si>
    <t>Otros Ingresos Diversos</t>
  </si>
  <si>
    <t>Reexpresión Ajuste por Inflación - Ingr. Financieros</t>
  </si>
  <si>
    <t>620.499</t>
  </si>
  <si>
    <t>Reexp. Ajuste por Inflación - Ingresos Diversos</t>
  </si>
  <si>
    <t>Total de Ingresos Financieros</t>
  </si>
  <si>
    <t>620.402</t>
  </si>
  <si>
    <t>Total de Ingresos Diversos</t>
  </si>
  <si>
    <t>Intereses  Bancarios Perdidos</t>
  </si>
  <si>
    <t>Indemnizaciones por Despido</t>
  </si>
  <si>
    <t>Diferencias de Cambio Perdidas</t>
  </si>
  <si>
    <t>Capacitación del Personal</t>
  </si>
  <si>
    <t>Descuentos Concedidos</t>
  </si>
  <si>
    <t>620.601</t>
  </si>
  <si>
    <t>Gastos del Servicio Fúnebre</t>
  </si>
  <si>
    <t>Pérdida por tenencia de Títulos Valores</t>
  </si>
  <si>
    <t>620.602</t>
  </si>
  <si>
    <t>Gastos de Panteón</t>
  </si>
  <si>
    <t>Recargos Financieros</t>
  </si>
  <si>
    <t>620.603</t>
  </si>
  <si>
    <t xml:space="preserve">Egresos por Inver. en  Empresas Vinculadas </t>
  </si>
  <si>
    <t>Multas y Recargos Fiscales</t>
  </si>
  <si>
    <t>620.604</t>
  </si>
  <si>
    <t>Egresos por Comisiones</t>
  </si>
  <si>
    <t>Intereses Perdidos</t>
  </si>
  <si>
    <t>Honorarios y Gtos de Adm. del Fiduciario</t>
  </si>
  <si>
    <t>Pérdida por Ajuste Deudas Laborales Fdo Fideicomiso</t>
  </si>
  <si>
    <t>620.901</t>
  </si>
  <si>
    <t>Pérdida por Venta de Bienes de Uso</t>
  </si>
  <si>
    <t>Pérdida por Ajuste Deuda Concursal</t>
  </si>
  <si>
    <t>620.999</t>
  </si>
  <si>
    <t>Deudores Incobrables</t>
  </si>
  <si>
    <t>Diferencias de Cambio Perd. - Capital Social Variable</t>
  </si>
  <si>
    <t>620.902</t>
  </si>
  <si>
    <t>Pérdida por Litigios Laborales</t>
  </si>
  <si>
    <t>Resultados Desvalorización Monetaria</t>
  </si>
  <si>
    <t>Pérdida por Otros Litigios</t>
  </si>
  <si>
    <t>Otros Egresos Financieros</t>
  </si>
  <si>
    <t>Pérdida por Desvalorizaciones</t>
  </si>
  <si>
    <t>Reexpresión Ajuste por Inflación - Egresos Financieros</t>
  </si>
  <si>
    <t>Donaciones Entregadas</t>
  </si>
  <si>
    <t>Total de Egresos Financieros</t>
  </si>
  <si>
    <t>Otros Egresos Diversos</t>
  </si>
  <si>
    <t>Total de Resultados Financieros</t>
  </si>
  <si>
    <t>Reexp. Ajuste por Inflación - Egresos Diversos</t>
  </si>
  <si>
    <t>Total de Egresos Diversos</t>
  </si>
  <si>
    <t>8. RESULTADOS DEL EJERCICIO</t>
  </si>
  <si>
    <t>Total de Resultados Diversos</t>
  </si>
  <si>
    <t>9. OTROS RESULTADOS INTEGRALES</t>
  </si>
  <si>
    <t>Cambios Valor Razonable de Instrumentos Financieros</t>
  </si>
  <si>
    <t>Resultado por Conversión</t>
  </si>
  <si>
    <t>Revaluación Propiedad, Planta y Equipo</t>
  </si>
  <si>
    <t xml:space="preserve">Total Otros Resultados Integrales </t>
  </si>
  <si>
    <t>10. RESULTADO INTEGRAL TOTAL  DEL EJERCICIO</t>
  </si>
  <si>
    <t>MONTEVIDEO</t>
  </si>
  <si>
    <t>INTERIOR</t>
  </si>
  <si>
    <t>CAMOC - IAMPP</t>
  </si>
  <si>
    <t>Colonia</t>
  </si>
  <si>
    <t>TOTAL PAÍS</t>
  </si>
  <si>
    <t>01-10-24 al 30-09-25</t>
  </si>
  <si>
    <t>Remuneraciones Fijas Anestésico Quirúrgicos</t>
  </si>
  <si>
    <t>Cápitas FONASA</t>
  </si>
  <si>
    <t>Remuneraciones Variables Anestésico Quirúrgicos</t>
  </si>
  <si>
    <t>Ingresos por Metas Asistenciales FONASA</t>
  </si>
  <si>
    <t>Remuneraciones Fijas No Anestésico Quirúrgicos</t>
  </si>
  <si>
    <t>Remuneraciones Variables No Anestésico Quirúrgicos</t>
  </si>
  <si>
    <t>Remuneraciones Fijas Técnicos No Médicos</t>
  </si>
  <si>
    <t>Remuneraciones Variables Técnicos No Médicos</t>
  </si>
  <si>
    <t>Plan de Asistencia Primera Infancia (PAPI)</t>
  </si>
  <si>
    <t>Reexpresión Ajuste por Inflación - Ingr. De Prepago</t>
  </si>
  <si>
    <t>Aporte Patronal  Fondos de Retiro (Pers. Asistencial)</t>
  </si>
  <si>
    <t>Seguro por Accidentes Laborales (BSE)</t>
  </si>
  <si>
    <t>Venta Servicios - Internación Cuidados Moderados</t>
  </si>
  <si>
    <t>Venta Servicios - Internación CTI Adultos</t>
  </si>
  <si>
    <t>Venta Servicios - Internación CTI Pediátrico</t>
  </si>
  <si>
    <t>Venta Servicios - Internación CTI Neonatal</t>
  </si>
  <si>
    <t>Venta Servicios de Block Quirúrgico</t>
  </si>
  <si>
    <t>Venta de Medicina Altamente Especializada</t>
  </si>
  <si>
    <t>Venta Servicios Ambulatorios</t>
  </si>
  <si>
    <t>Venta Servicios Odontológicos</t>
  </si>
  <si>
    <t>Reexpresión Ajuste por Inflación - Venta Servicios</t>
  </si>
  <si>
    <t>Reexpresión Ajuste Inflación - Otros Ingr. Operativos</t>
  </si>
  <si>
    <t>Reexpresión Ajuste Inflación - Dtos. y Bonificaciones</t>
  </si>
  <si>
    <t>Total Descuentos y Bonificaciones</t>
  </si>
  <si>
    <t>Cargas Sociales Gerencias Areas No Asistenciales</t>
  </si>
  <si>
    <t>Seguro Accidentes Laborales (BSE)</t>
  </si>
  <si>
    <t>Reexpr. Ajuste por Inflación - Remun. y Cs Ss.</t>
  </si>
  <si>
    <t>Reexpr. Ajuste Inflación - Gastos de Funcionamento</t>
  </si>
  <si>
    <t>IVA Porcentual  No Deducible</t>
  </si>
  <si>
    <t>Total Otros Gastos de Administración y Ventas</t>
  </si>
  <si>
    <t>Ingresos por Inversiones en  Empresas Vinculadas</t>
  </si>
  <si>
    <t>Ingresos por Quita Obtenida</t>
  </si>
  <si>
    <t xml:space="preserve">Egresos por Inversiones en  Empresas Vinculadas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</si>
</sst>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Aptos Narrow"/>
      <family val="2"/>
      <scheme val="minor"/>
    </font>
    <font>
      <sz val="12"/>
      <color indexed="10"/>
      <name val="Aptos Narrow"/>
      <family val="2"/>
    </font>
    <font>
      <sz val="12"/>
      <name val="Aptos Narrow"/>
      <family val="2"/>
    </font>
    <font>
      <sz val="12"/>
      <color indexed="9"/>
      <name val="Aptos Narrow"/>
      <family val="2"/>
    </font>
    <font>
      <b/>
      <sz val="12"/>
      <name val="Aptos Narrow"/>
      <family val="2"/>
    </font>
    <font>
      <b/>
      <sz val="12"/>
      <color theme="4" tint="-0.499984740745262"/>
      <name val="Aptos Narrow"/>
      <family val="2"/>
    </font>
    <font>
      <sz val="10"/>
      <color indexed="8"/>
      <name val="MS Sans Serif"/>
      <family val="2"/>
    </font>
    <font>
      <b/>
      <sz val="12"/>
      <color theme="0"/>
      <name val="Aptos Narrow"/>
      <family val="2"/>
    </font>
    <font>
      <sz val="12"/>
      <color theme="3" tint="-0.249977111117893"/>
      <name val="Aptos Narrow"/>
      <family val="2"/>
    </font>
    <font>
      <sz val="12"/>
      <color theme="4" tint="-0.499984740745262"/>
      <name val="Aptos Narrow"/>
      <family val="2"/>
    </font>
    <font>
      <sz val="12"/>
      <color theme="1" tint="0.14999847407452621"/>
      <name val="Aptos Narrow"/>
      <family val="2"/>
    </font>
    <font>
      <b/>
      <sz val="12"/>
      <color theme="3" tint="-0.499984740745262"/>
      <name val="Aptos Narrow"/>
      <family val="2"/>
    </font>
    <font>
      <b/>
      <i/>
      <sz val="12"/>
      <name val="Aptos Narrow"/>
      <family val="2"/>
    </font>
    <font>
      <sz val="11"/>
      <name val="Aptos Narrow"/>
      <family val="2"/>
    </font>
    <font>
      <b/>
      <sz val="12"/>
      <color indexed="9"/>
      <name val="Aptos Narrow"/>
      <family val="2"/>
    </font>
    <font>
      <sz val="12"/>
      <color rgb="FF262626"/>
      <name val="Aptos Narrow"/>
      <family val="2"/>
    </font>
    <font>
      <b/>
      <sz val="12"/>
      <color theme="4" tint="-0.249977111117893"/>
      <name val="Aptos Narrow"/>
      <family val="2"/>
    </font>
  </fonts>
  <fills count="12">
    <fill>
      <patternFill patternType="none"/>
    </fill>
    <fill>
      <patternFill patternType="gray125"/>
    </fill>
    <fill>
      <patternFill patternType="solid">
        <fgColor indexed="9"/>
        <bgColor indexed="26"/>
      </patternFill>
    </fill>
    <fill>
      <patternFill patternType="solid">
        <fgColor theme="0" tint="-4.9989318521683403E-2"/>
        <bgColor indexed="64"/>
      </patternFill>
    </fill>
    <fill>
      <patternFill patternType="solid">
        <fgColor theme="0"/>
        <bgColor indexed="64"/>
      </patternFill>
    </fill>
    <fill>
      <patternFill patternType="solid">
        <fgColor theme="0"/>
        <bgColor indexed="31"/>
      </patternFill>
    </fill>
    <fill>
      <patternFill patternType="solid">
        <fgColor theme="0" tint="-4.9989318521683403E-2"/>
        <bgColor indexed="31"/>
      </patternFill>
    </fill>
    <fill>
      <patternFill patternType="solid">
        <fgColor theme="4" tint="-0.499984740745262"/>
        <bgColor indexed="64"/>
      </patternFill>
    </fill>
    <fill>
      <patternFill patternType="solid">
        <fgColor theme="0" tint="-0.14999847407452621"/>
        <bgColor indexed="31"/>
      </patternFill>
    </fill>
    <fill>
      <patternFill patternType="solid">
        <fgColor theme="0" tint="-4.9989318521683403E-2"/>
        <bgColor indexed="27"/>
      </patternFill>
    </fill>
    <fill>
      <patternFill patternType="solid">
        <fgColor theme="5" tint="0.59999389629810485"/>
        <bgColor indexed="47"/>
      </patternFill>
    </fill>
    <fill>
      <patternFill patternType="solid">
        <fgColor theme="5" tint="0.79998168889431442"/>
        <bgColor indexed="47"/>
      </patternFill>
    </fill>
  </fills>
  <borders count="47">
    <border>
      <left/>
      <right/>
      <top/>
      <bottom/>
      <diagonal/>
    </border>
    <border>
      <left style="thin">
        <color theme="4" tint="-0.499984740745262"/>
      </left>
      <right style="thin">
        <color theme="3" tint="-0.499984740745262"/>
      </right>
      <top style="thin">
        <color theme="4" tint="-0.499984740745262"/>
      </top>
      <bottom style="thin">
        <color theme="3" tint="-0.499984740745262"/>
      </bottom>
      <diagonal/>
    </border>
    <border>
      <left style="thin">
        <color theme="3" tint="-0.499984740745262"/>
      </left>
      <right style="thin">
        <color theme="3" tint="-0.499984740745262"/>
      </right>
      <top style="thin">
        <color theme="4" tint="-0.499984740745262"/>
      </top>
      <bottom style="thin">
        <color theme="3" tint="-0.499984740745262"/>
      </bottom>
      <diagonal/>
    </border>
    <border>
      <left style="thin">
        <color theme="4" tint="-0.499984740745262"/>
      </left>
      <right style="thin">
        <color theme="3" tint="-0.499984740745262"/>
      </right>
      <top style="thin">
        <color theme="4" tint="-0.499984740745262"/>
      </top>
      <bottom style="thin">
        <color theme="4" tint="-0.499984740745262"/>
      </bottom>
      <diagonal/>
    </border>
    <border>
      <left style="thin">
        <color theme="3" tint="-0.499984740745262"/>
      </left>
      <right style="thin">
        <color theme="3" tint="-0.499984740745262"/>
      </right>
      <top style="thin">
        <color theme="4" tint="-0.499984740745262"/>
      </top>
      <bottom style="thin">
        <color theme="4" tint="-0.499984740745262"/>
      </bottom>
      <diagonal/>
    </border>
    <border>
      <left style="thin">
        <color theme="4" tint="-0.499984740745262"/>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4" tint="-0.499984740745262"/>
      </right>
      <top/>
      <bottom style="hair">
        <color theme="1" tint="0.34998626667073579"/>
      </bottom>
      <diagonal/>
    </border>
    <border>
      <left style="thin">
        <color theme="4" tint="-0.499984740745262"/>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4" tint="-0.499984740745262"/>
      </right>
      <top style="hair">
        <color theme="1" tint="0.34998626667073579"/>
      </top>
      <bottom style="hair">
        <color theme="1" tint="0.34998626667073579"/>
      </bottom>
      <diagonal/>
    </border>
    <border>
      <left style="thin">
        <color theme="4" tint="-0.499984740745262"/>
      </left>
      <right style="hair">
        <color theme="1" tint="0.34998626667073579"/>
      </right>
      <top style="hair">
        <color theme="1" tint="0.34998626667073579"/>
      </top>
      <bottom/>
      <diagonal/>
    </border>
    <border>
      <left style="hair">
        <color theme="1" tint="0.34998626667073579"/>
      </left>
      <right style="hair">
        <color theme="1" tint="0.34998626667073579"/>
      </right>
      <top style="hair">
        <color theme="1" tint="0.34998626667073579"/>
      </top>
      <bottom/>
      <diagonal/>
    </border>
    <border>
      <left style="thin">
        <color theme="4" tint="-0.499984740745262"/>
      </left>
      <right/>
      <top style="thin">
        <color theme="4" tint="-0.499984740745262"/>
      </top>
      <bottom style="thin">
        <color theme="4" tint="-0.499984740745262"/>
      </bottom>
      <diagonal/>
    </border>
    <border>
      <left/>
      <right style="thin">
        <color theme="3" tint="-0.499984740745262"/>
      </right>
      <top style="thin">
        <color theme="4" tint="-0.499984740745262"/>
      </top>
      <bottom style="thin">
        <color theme="4" tint="-0.499984740745262"/>
      </bottom>
      <diagonal/>
    </border>
    <border>
      <left style="thin">
        <color theme="4" tint="-0.499984740745262"/>
      </left>
      <right/>
      <top style="thin">
        <color theme="3" tint="-0.24994659260841701"/>
      </top>
      <bottom/>
      <diagonal/>
    </border>
    <border>
      <left/>
      <right style="thin">
        <color theme="3" tint="-0.499984740745262"/>
      </right>
      <top style="thin">
        <color theme="3" tint="-0.24994659260841701"/>
      </top>
      <bottom/>
      <diagonal/>
    </border>
    <border>
      <left/>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style="thin">
        <color theme="3" tint="-0.499984740745262"/>
      </right>
      <top/>
      <bottom style="thin">
        <color theme="4" tint="-0.499984740745262"/>
      </bottom>
      <diagonal/>
    </border>
    <border>
      <left style="thin">
        <color theme="3" tint="-0.24994659260841701"/>
      </left>
      <right style="hair">
        <color theme="1" tint="0.34998626667073579"/>
      </right>
      <top/>
      <bottom style="hair">
        <color theme="1" tint="0.34998626667073579"/>
      </bottom>
      <diagonal/>
    </border>
    <border>
      <left style="thin">
        <color theme="3" tint="-0.24994659260841701"/>
      </left>
      <right style="hair">
        <color theme="1" tint="0.34998626667073579"/>
      </right>
      <top style="hair">
        <color theme="1" tint="0.34998626667073579"/>
      </top>
      <bottom style="hair">
        <color theme="1" tint="0.34998626667073579"/>
      </bottom>
      <diagonal/>
    </border>
    <border>
      <left style="thin">
        <color theme="3" tint="-0.24994659260841701"/>
      </left>
      <right style="hair">
        <color theme="1" tint="0.34998626667073579"/>
      </right>
      <top style="hair">
        <color theme="1" tint="0.34998626667073579"/>
      </top>
      <bottom/>
      <diagonal/>
    </border>
    <border>
      <left style="thin">
        <color theme="3" tint="-0.24994659260841701"/>
      </left>
      <right/>
      <top/>
      <bottom style="thin">
        <color theme="3" tint="-0.24994659260841701"/>
      </bottom>
      <diagonal/>
    </border>
    <border>
      <left/>
      <right style="thin">
        <color theme="3" tint="-0.499984740745262"/>
      </right>
      <top/>
      <bottom style="thin">
        <color theme="3" tint="-0.24994659260841701"/>
      </bottom>
      <diagonal/>
    </border>
    <border>
      <left style="thin">
        <color theme="3" tint="-0.499984740745262"/>
      </left>
      <right style="hair">
        <color theme="1" tint="0.34998626667073579"/>
      </right>
      <top/>
      <bottom style="hair">
        <color theme="1" tint="0.34998626667073579"/>
      </bottom>
      <diagonal/>
    </border>
    <border>
      <left style="thin">
        <color theme="3" tint="-0.499984740745262"/>
      </left>
      <right style="hair">
        <color theme="1" tint="0.34998626667073579"/>
      </right>
      <top style="hair">
        <color theme="1" tint="0.34998626667073579"/>
      </top>
      <bottom style="hair">
        <color theme="1" tint="0.34998626667073579"/>
      </bottom>
      <diagonal/>
    </border>
    <border>
      <left style="thin">
        <color theme="3" tint="-0.499984740745262"/>
      </left>
      <right style="hair">
        <color theme="1" tint="0.34998626667073579"/>
      </right>
      <top style="hair">
        <color theme="1" tint="0.34998626667073579"/>
      </top>
      <bottom/>
      <diagonal/>
    </border>
    <border>
      <left style="thin">
        <color theme="4" tint="-0.499984740745262"/>
      </left>
      <right style="hair">
        <color theme="1" tint="0.34998626667073579"/>
      </right>
      <top style="hair">
        <color theme="1" tint="0.34998626667073579"/>
      </top>
      <bottom style="thin">
        <color theme="4" tint="-0.499984740745262"/>
      </bottom>
      <diagonal/>
    </border>
    <border>
      <left style="hair">
        <color theme="1" tint="0.34998626667073579"/>
      </left>
      <right style="hair">
        <color theme="1" tint="0.34998626667073579"/>
      </right>
      <top style="hair">
        <color theme="1" tint="0.34998626667073579"/>
      </top>
      <bottom style="thin">
        <color theme="4" tint="-0.499984740745262"/>
      </bottom>
      <diagonal/>
    </border>
    <border>
      <left style="thin">
        <color theme="4" tint="-0.499984740745262"/>
      </left>
      <right style="hair">
        <color theme="1" tint="0.34998626667073579"/>
      </right>
      <top style="thin">
        <color theme="4" tint="-0.499984740745262"/>
      </top>
      <bottom style="hair">
        <color theme="1" tint="0.34998626667073579"/>
      </bottom>
      <diagonal/>
    </border>
    <border>
      <left style="hair">
        <color theme="1" tint="0.34998626667073579"/>
      </left>
      <right style="hair">
        <color theme="1" tint="0.34998626667073579"/>
      </right>
      <top style="thin">
        <color theme="4" tint="-0.499984740745262"/>
      </top>
      <bottom style="hair">
        <color theme="1" tint="0.34998626667073579"/>
      </bottom>
      <diagonal/>
    </border>
    <border>
      <left style="hair">
        <color rgb="FF595959"/>
      </left>
      <right style="hair">
        <color rgb="FF595959"/>
      </right>
      <top style="hair">
        <color rgb="FF595959"/>
      </top>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bottom style="thin">
        <color theme="4" tint="-0.499984740745262"/>
      </bottom>
      <diagonal/>
    </border>
    <border>
      <left style="hair">
        <color theme="1" tint="0.34998626667073579"/>
      </left>
      <right style="thin">
        <color theme="4" tint="-0.499984740745262"/>
      </right>
      <top style="hair">
        <color theme="1" tint="0.34998626667073579"/>
      </top>
      <bottom/>
      <diagonal/>
    </border>
    <border>
      <left style="thin">
        <color theme="4" tint="-0.499984740745262"/>
      </left>
      <right style="hair">
        <color theme="1" tint="0.34998626667073579"/>
      </right>
      <top style="thin">
        <color theme="3" tint="-0.499984740745262"/>
      </top>
      <bottom style="hair">
        <color theme="1" tint="0.34998626667073579"/>
      </bottom>
      <diagonal/>
    </border>
    <border>
      <left style="hair">
        <color theme="1" tint="0.34998626667073579"/>
      </left>
      <right style="thin">
        <color theme="4" tint="-0.499984740745262"/>
      </right>
      <top style="thin">
        <color theme="3" tint="-0.499984740745262"/>
      </top>
      <bottom style="hair">
        <color theme="1" tint="0.34998626667073579"/>
      </bottom>
      <diagonal/>
    </border>
    <border>
      <left style="thin">
        <color theme="4" tint="-0.499984740745262"/>
      </left>
      <right style="hair">
        <color theme="1" tint="0.34998626667073579"/>
      </right>
      <top style="hair">
        <color theme="1" tint="0.34998626667073579"/>
      </top>
      <bottom style="thin">
        <color theme="3" tint="-0.24994659260841701"/>
      </bottom>
      <diagonal/>
    </border>
    <border>
      <left style="hair">
        <color theme="1" tint="0.34998626667073579"/>
      </left>
      <right style="thin">
        <color theme="4" tint="-0.499984740745262"/>
      </right>
      <top style="hair">
        <color theme="1" tint="0.34998626667073579"/>
      </top>
      <bottom style="thin">
        <color theme="3" tint="-0.24994659260841701"/>
      </bottom>
      <diagonal/>
    </border>
    <border>
      <left style="hair">
        <color theme="1" tint="0.34998626667073579"/>
      </left>
      <right style="thin">
        <color theme="4" tint="-0.499984740745262"/>
      </right>
      <top style="thin">
        <color theme="4" tint="-0.499984740745262"/>
      </top>
      <bottom style="hair">
        <color theme="1" tint="0.34998626667073579"/>
      </bottom>
      <diagonal/>
    </border>
    <border>
      <left style="hair">
        <color theme="1" tint="0.34998626667073579"/>
      </left>
      <right style="thin">
        <color theme="4" tint="-0.499984740745262"/>
      </right>
      <top style="hair">
        <color theme="1" tint="0.34998626667073579"/>
      </top>
      <bottom style="thin">
        <color theme="4" tint="-0.499984740745262"/>
      </bottom>
      <diagonal/>
    </border>
    <border>
      <left style="thin">
        <color theme="3" tint="-0.499984740745262"/>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3" tint="-0.24994659260841701"/>
      </top>
      <bottom/>
      <diagonal/>
    </border>
    <border>
      <left style="thin">
        <color theme="4" tint="-0.499984740745262"/>
      </left>
      <right/>
      <top/>
      <bottom style="thin">
        <color theme="3" tint="-0.24994659260841701"/>
      </bottom>
      <diagonal/>
    </border>
    <border>
      <left/>
      <right style="thin">
        <color theme="4" tint="-0.499984740745262"/>
      </right>
      <top/>
      <bottom style="thin">
        <color theme="3" tint="-0.24994659260841701"/>
      </bottom>
      <diagonal/>
    </border>
    <border>
      <left style="thin">
        <color theme="3" tint="-0.499984740745262"/>
      </left>
      <right style="thin">
        <color theme="4" tint="-0.499984740745262"/>
      </right>
      <top style="thin">
        <color theme="4" tint="-0.499984740745262"/>
      </top>
      <bottom style="thin">
        <color theme="3" tint="-0.499984740745262"/>
      </bottom>
      <diagonal/>
    </border>
  </borders>
  <cellStyleXfs count="2">
    <xf numFmtId="0" fontId="0" fillId="0" borderId="0"/>
    <xf numFmtId="0" fontId="6" fillId="0" borderId="0"/>
  </cellStyleXfs>
  <cellXfs count="124">
    <xf numFmtId="0" fontId="0" fillId="0" borderId="0" xfId="0"/>
    <xf numFmtId="0" fontId="1" fillId="0" borderId="0" xfId="0" applyFont="1" applyAlignment="1">
      <alignment vertical="center"/>
    </xf>
    <xf numFmtId="49" fontId="2" fillId="0" borderId="0" xfId="0" applyNumberFormat="1" applyFont="1" applyAlignment="1">
      <alignment vertical="center"/>
    </xf>
    <xf numFmtId="38" fontId="2" fillId="2" borderId="0" xfId="0" applyNumberFormat="1" applyFont="1" applyFill="1" applyAlignment="1">
      <alignment vertical="center"/>
    </xf>
    <xf numFmtId="38" fontId="2" fillId="2" borderId="0" xfId="0" applyNumberFormat="1" applyFont="1" applyFill="1" applyAlignment="1">
      <alignment vertical="center" wrapText="1"/>
    </xf>
    <xf numFmtId="49" fontId="3"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vertical="center"/>
    </xf>
    <xf numFmtId="0" fontId="7" fillId="7" borderId="0" xfId="1" applyFont="1" applyFill="1" applyAlignment="1">
      <alignment horizontal="left" vertical="center" wrapText="1" indent="1"/>
    </xf>
    <xf numFmtId="0" fontId="7" fillId="7" borderId="0" xfId="1" applyFont="1" applyFill="1" applyAlignment="1">
      <alignment horizontal="left" vertical="center" wrapText="1"/>
    </xf>
    <xf numFmtId="0" fontId="5" fillId="3" borderId="0" xfId="1" applyFont="1" applyFill="1" applyAlignment="1">
      <alignment horizontal="left" vertical="center" wrapText="1" indent="1"/>
    </xf>
    <xf numFmtId="0" fontId="8" fillId="3" borderId="0" xfId="1" applyFont="1" applyFill="1" applyAlignment="1">
      <alignment horizontal="left" vertical="center" wrapText="1"/>
    </xf>
    <xf numFmtId="164" fontId="5" fillId="3" borderId="0" xfId="1" applyNumberFormat="1" applyFont="1" applyFill="1" applyAlignment="1">
      <alignment horizontal="left" vertical="center" wrapText="1" indent="1"/>
    </xf>
    <xf numFmtId="0" fontId="9" fillId="3" borderId="0" xfId="1" applyFont="1" applyFill="1" applyAlignment="1">
      <alignment horizontal="left" vertical="center" wrapText="1" indent="1"/>
    </xf>
    <xf numFmtId="38" fontId="4" fillId="0" borderId="0" xfId="0" applyNumberFormat="1" applyFont="1" applyAlignment="1">
      <alignment horizontal="left" vertical="center"/>
    </xf>
    <xf numFmtId="38" fontId="4" fillId="0" borderId="0" xfId="0" applyNumberFormat="1" applyFont="1" applyAlignment="1">
      <alignment horizontal="right" vertical="center" wrapText="1"/>
    </xf>
    <xf numFmtId="49" fontId="4" fillId="0" borderId="0" xfId="0" applyNumberFormat="1" applyFont="1" applyAlignment="1">
      <alignment vertical="center" wrapText="1"/>
    </xf>
    <xf numFmtId="49" fontId="10" fillId="0" borderId="5" xfId="1" applyNumberFormat="1" applyFont="1" applyBorder="1" applyAlignment="1">
      <alignment horizontal="left" vertical="center" wrapText="1"/>
    </xf>
    <xf numFmtId="38" fontId="10" fillId="0" borderId="6" xfId="0" applyNumberFormat="1" applyFont="1" applyBorder="1" applyAlignment="1" applyProtection="1">
      <alignment vertical="center" wrapText="1"/>
      <protection locked="0"/>
    </xf>
    <xf numFmtId="38" fontId="10" fillId="0" borderId="7" xfId="0" applyNumberFormat="1" applyFont="1" applyBorder="1" applyAlignment="1" applyProtection="1">
      <alignment vertical="center" wrapText="1"/>
      <protection locked="0"/>
    </xf>
    <xf numFmtId="49" fontId="10" fillId="0" borderId="8" xfId="1" applyNumberFormat="1" applyFont="1" applyBorder="1" applyAlignment="1">
      <alignment horizontal="left" vertical="center" wrapText="1"/>
    </xf>
    <xf numFmtId="38" fontId="10" fillId="0" borderId="9" xfId="0" applyNumberFormat="1" applyFont="1" applyBorder="1" applyAlignment="1" applyProtection="1">
      <alignment vertical="center" wrapText="1"/>
      <protection locked="0"/>
    </xf>
    <xf numFmtId="38" fontId="10" fillId="0" borderId="10" xfId="0" applyNumberFormat="1" applyFont="1" applyBorder="1" applyAlignment="1" applyProtection="1">
      <alignment vertical="center" wrapText="1"/>
      <protection locked="0"/>
    </xf>
    <xf numFmtId="38" fontId="10" fillId="3" borderId="9" xfId="0" applyNumberFormat="1" applyFont="1" applyFill="1" applyBorder="1" applyAlignment="1">
      <alignment vertical="center" wrapText="1"/>
    </xf>
    <xf numFmtId="49" fontId="10" fillId="0" borderId="11" xfId="1" applyNumberFormat="1" applyFont="1" applyBorder="1" applyAlignment="1">
      <alignment horizontal="left" vertical="center" wrapText="1"/>
    </xf>
    <xf numFmtId="38" fontId="10" fillId="0" borderId="12" xfId="0" applyNumberFormat="1" applyFont="1" applyBorder="1" applyAlignment="1" applyProtection="1">
      <alignment vertical="center" wrapText="1"/>
      <protection locked="0"/>
    </xf>
    <xf numFmtId="38" fontId="10" fillId="9" borderId="12" xfId="0" applyNumberFormat="1" applyFont="1" applyFill="1" applyBorder="1" applyAlignment="1">
      <alignment horizontal="right" vertical="center" wrapText="1"/>
    </xf>
    <xf numFmtId="38" fontId="10" fillId="9" borderId="9" xfId="0" applyNumberFormat="1" applyFont="1" applyFill="1" applyBorder="1" applyAlignment="1">
      <alignment horizontal="right" vertical="center" wrapText="1"/>
    </xf>
    <xf numFmtId="49" fontId="10" fillId="0" borderId="5" xfId="1" applyNumberFormat="1" applyFont="1" applyBorder="1" applyAlignment="1">
      <alignment horizontal="left" vertical="center"/>
    </xf>
    <xf numFmtId="38" fontId="12" fillId="2" borderId="0" xfId="0" applyNumberFormat="1" applyFont="1" applyFill="1" applyAlignment="1">
      <alignment horizontal="left" vertical="center"/>
    </xf>
    <xf numFmtId="49" fontId="10" fillId="0" borderId="20" xfId="1" applyNumberFormat="1" applyFont="1" applyBorder="1" applyAlignment="1">
      <alignment horizontal="left" vertical="center"/>
    </xf>
    <xf numFmtId="49" fontId="10" fillId="0" borderId="21" xfId="1" applyNumberFormat="1" applyFont="1" applyBorder="1" applyAlignment="1">
      <alignment horizontal="left" vertical="center" wrapText="1"/>
    </xf>
    <xf numFmtId="49" fontId="10" fillId="0" borderId="22" xfId="1" applyNumberFormat="1" applyFont="1" applyBorder="1" applyAlignment="1">
      <alignment horizontal="left" vertical="center" wrapText="1"/>
    </xf>
    <xf numFmtId="49" fontId="2" fillId="2" borderId="0" xfId="0" applyNumberFormat="1" applyFont="1" applyFill="1" applyAlignment="1">
      <alignment vertical="center"/>
    </xf>
    <xf numFmtId="38" fontId="13" fillId="2" borderId="0" xfId="0" applyNumberFormat="1" applyFont="1" applyFill="1" applyAlignment="1">
      <alignment vertical="center"/>
    </xf>
    <xf numFmtId="38" fontId="13" fillId="2" borderId="0" xfId="0" applyNumberFormat="1" applyFont="1" applyFill="1" applyAlignment="1">
      <alignment vertical="center" wrapText="1"/>
    </xf>
    <xf numFmtId="49" fontId="3" fillId="2" borderId="0" xfId="0" applyNumberFormat="1" applyFont="1" applyFill="1" applyAlignment="1">
      <alignment vertical="center"/>
    </xf>
    <xf numFmtId="0" fontId="1" fillId="4" borderId="0" xfId="0" applyFont="1" applyFill="1" applyAlignment="1">
      <alignment vertical="center"/>
    </xf>
    <xf numFmtId="49" fontId="2" fillId="4" borderId="0" xfId="0" applyNumberFormat="1" applyFont="1" applyFill="1" applyAlignment="1">
      <alignment vertical="center"/>
    </xf>
    <xf numFmtId="49" fontId="4" fillId="0" borderId="0" xfId="0" applyNumberFormat="1" applyFont="1" applyAlignment="1">
      <alignment horizontal="left" vertical="center"/>
    </xf>
    <xf numFmtId="38" fontId="4" fillId="5" borderId="0" xfId="0" applyNumberFormat="1" applyFont="1" applyFill="1" applyAlignment="1">
      <alignment horizontal="left" vertical="center"/>
    </xf>
    <xf numFmtId="38" fontId="4" fillId="5" borderId="0" xfId="0" applyNumberFormat="1" applyFont="1" applyFill="1" applyAlignment="1">
      <alignment horizontal="right" vertical="center" wrapText="1"/>
    </xf>
    <xf numFmtId="49" fontId="10" fillId="0" borderId="25" xfId="1" applyNumberFormat="1" applyFont="1" applyBorder="1" applyAlignment="1">
      <alignment horizontal="left" vertical="center" wrapText="1"/>
    </xf>
    <xf numFmtId="49" fontId="10" fillId="0" borderId="26" xfId="1" applyNumberFormat="1" applyFont="1" applyBorder="1" applyAlignment="1">
      <alignment horizontal="left" vertical="center" wrapText="1"/>
    </xf>
    <xf numFmtId="49" fontId="10" fillId="0" borderId="27" xfId="1" applyNumberFormat="1" applyFont="1" applyBorder="1" applyAlignment="1">
      <alignment horizontal="left" vertical="center" wrapText="1"/>
    </xf>
    <xf numFmtId="38" fontId="10" fillId="3" borderId="9" xfId="0" applyNumberFormat="1" applyFont="1" applyFill="1" applyBorder="1" applyAlignment="1" applyProtection="1">
      <alignment vertical="center" wrapText="1"/>
      <protection locked="0"/>
    </xf>
    <xf numFmtId="38" fontId="2" fillId="0" borderId="0" xfId="0" applyNumberFormat="1" applyFont="1" applyAlignment="1">
      <alignment horizontal="right" vertical="center" wrapText="1"/>
    </xf>
    <xf numFmtId="38" fontId="4" fillId="5" borderId="0" xfId="0" applyNumberFormat="1" applyFont="1" applyFill="1" applyAlignment="1">
      <alignment horizontal="left" vertical="center" wrapText="1"/>
    </xf>
    <xf numFmtId="49" fontId="10" fillId="0" borderId="28" xfId="1" applyNumberFormat="1" applyFont="1" applyBorder="1" applyAlignment="1">
      <alignment horizontal="left" vertical="center" wrapText="1"/>
    </xf>
    <xf numFmtId="38" fontId="10" fillId="0" borderId="29" xfId="0" applyNumberFormat="1" applyFont="1" applyBorder="1" applyAlignment="1" applyProtection="1">
      <alignment vertical="center" wrapText="1"/>
      <protection locked="0"/>
    </xf>
    <xf numFmtId="49" fontId="10" fillId="0" borderId="30" xfId="1" applyNumberFormat="1" applyFont="1" applyBorder="1" applyAlignment="1">
      <alignment horizontal="left" vertical="center" wrapText="1"/>
    </xf>
    <xf numFmtId="38" fontId="10" fillId="0" borderId="31" xfId="0" applyNumberFormat="1" applyFont="1" applyBorder="1" applyAlignment="1" applyProtection="1">
      <alignment vertical="center" wrapText="1"/>
      <protection locked="0"/>
    </xf>
    <xf numFmtId="0" fontId="14" fillId="0" borderId="0" xfId="0" applyFont="1" applyAlignment="1">
      <alignment vertical="center"/>
    </xf>
    <xf numFmtId="0" fontId="3" fillId="0" borderId="0" xfId="0" applyFont="1" applyAlignment="1">
      <alignment vertical="center"/>
    </xf>
    <xf numFmtId="0" fontId="5" fillId="6" borderId="0" xfId="0" applyFont="1" applyFill="1" applyAlignment="1">
      <alignment vertical="center"/>
    </xf>
    <xf numFmtId="0" fontId="5" fillId="6" borderId="0" xfId="0" applyFont="1" applyFill="1" applyAlignment="1">
      <alignment horizontal="right" vertical="center"/>
    </xf>
    <xf numFmtId="0" fontId="8" fillId="3" borderId="0" xfId="1" applyFont="1" applyFill="1" applyAlignment="1">
      <alignment horizontal="left" vertical="center" wrapText="1" indent="1"/>
    </xf>
    <xf numFmtId="38" fontId="4" fillId="0" borderId="0" xfId="0" applyNumberFormat="1" applyFont="1" applyAlignment="1">
      <alignment horizontal="right" vertical="center"/>
    </xf>
    <xf numFmtId="38" fontId="10" fillId="0" borderId="6" xfId="0" applyNumberFormat="1" applyFont="1" applyBorder="1" applyAlignment="1" applyProtection="1">
      <alignment vertical="center"/>
      <protection locked="0"/>
    </xf>
    <xf numFmtId="38" fontId="10" fillId="0" borderId="9" xfId="0" applyNumberFormat="1" applyFont="1" applyBorder="1" applyAlignment="1" applyProtection="1">
      <alignment vertical="center"/>
      <protection locked="0"/>
    </xf>
    <xf numFmtId="38" fontId="10" fillId="3" borderId="9" xfId="0" applyNumberFormat="1" applyFont="1" applyFill="1" applyBorder="1" applyAlignment="1">
      <alignment vertical="center"/>
    </xf>
    <xf numFmtId="38" fontId="15" fillId="0" borderId="32" xfId="0" applyNumberFormat="1" applyFont="1" applyBorder="1" applyAlignment="1" applyProtection="1">
      <alignment vertical="center"/>
      <protection locked="0"/>
    </xf>
    <xf numFmtId="38" fontId="10" fillId="0" borderId="12" xfId="0" applyNumberFormat="1" applyFont="1" applyBorder="1" applyAlignment="1" applyProtection="1">
      <alignment vertical="center"/>
      <protection locked="0"/>
    </xf>
    <xf numFmtId="38" fontId="10" fillId="9" borderId="12" xfId="0" applyNumberFormat="1" applyFont="1" applyFill="1" applyBorder="1" applyAlignment="1">
      <alignment horizontal="right" vertical="center"/>
    </xf>
    <xf numFmtId="38" fontId="10" fillId="9" borderId="9" xfId="0" applyNumberFormat="1" applyFont="1" applyFill="1" applyBorder="1" applyAlignment="1">
      <alignment horizontal="right" vertical="center"/>
    </xf>
    <xf numFmtId="38" fontId="4" fillId="5" borderId="0" xfId="0" applyNumberFormat="1" applyFont="1" applyFill="1" applyAlignment="1">
      <alignment horizontal="right" vertical="center"/>
    </xf>
    <xf numFmtId="38" fontId="10" fillId="3" borderId="9" xfId="0" applyNumberFormat="1" applyFont="1" applyFill="1" applyBorder="1" applyAlignment="1" applyProtection="1">
      <alignment vertical="center"/>
      <protection locked="0"/>
    </xf>
    <xf numFmtId="38" fontId="2" fillId="0" borderId="0" xfId="0" applyNumberFormat="1" applyFont="1" applyAlignment="1">
      <alignment horizontal="right" vertical="center"/>
    </xf>
    <xf numFmtId="38" fontId="10" fillId="0" borderId="29" xfId="0" applyNumberFormat="1" applyFont="1" applyBorder="1" applyAlignment="1" applyProtection="1">
      <alignment vertical="center"/>
      <protection locked="0"/>
    </xf>
    <xf numFmtId="38" fontId="10" fillId="0" borderId="31" xfId="0" applyNumberFormat="1" applyFont="1" applyBorder="1" applyAlignment="1" applyProtection="1">
      <alignment vertical="center"/>
      <protection locked="0"/>
    </xf>
    <xf numFmtId="38" fontId="2" fillId="0" borderId="0" xfId="0" applyNumberFormat="1" applyFont="1" applyAlignment="1">
      <alignment vertical="center"/>
    </xf>
    <xf numFmtId="0" fontId="16" fillId="8" borderId="1" xfId="0" applyFont="1" applyFill="1" applyBorder="1" applyAlignment="1">
      <alignment horizontal="left" vertical="center"/>
    </xf>
    <xf numFmtId="0" fontId="16" fillId="8" borderId="2" xfId="0" applyFont="1" applyFill="1" applyBorder="1" applyAlignment="1">
      <alignment horizontal="center" vertical="center" wrapText="1"/>
    </xf>
    <xf numFmtId="0" fontId="16" fillId="8" borderId="3" xfId="0" applyFont="1" applyFill="1" applyBorder="1" applyAlignment="1">
      <alignment horizontal="left" vertical="center"/>
    </xf>
    <xf numFmtId="0" fontId="16" fillId="8" borderId="4" xfId="0" applyFont="1" applyFill="1" applyBorder="1" applyAlignment="1">
      <alignment horizontal="center" vertical="center" wrapText="1"/>
    </xf>
    <xf numFmtId="0" fontId="16" fillId="8" borderId="18" xfId="0" applyFont="1" applyFill="1" applyBorder="1" applyAlignment="1">
      <alignment horizontal="left" vertical="center"/>
    </xf>
    <xf numFmtId="38" fontId="16" fillId="8" borderId="19" xfId="0" applyNumberFormat="1" applyFont="1" applyFill="1" applyBorder="1" applyAlignment="1">
      <alignment horizontal="right" vertical="center" wrapText="1"/>
    </xf>
    <xf numFmtId="0" fontId="16" fillId="8" borderId="23" xfId="0" applyFont="1" applyFill="1" applyBorder="1" applyAlignment="1">
      <alignment horizontal="left" vertical="center"/>
    </xf>
    <xf numFmtId="38" fontId="16" fillId="8" borderId="24" xfId="0" applyNumberFormat="1" applyFont="1" applyFill="1" applyBorder="1" applyAlignment="1">
      <alignment horizontal="right" vertical="center" wrapText="1"/>
    </xf>
    <xf numFmtId="0" fontId="16" fillId="8" borderId="13" xfId="0" applyFont="1" applyFill="1" applyBorder="1" applyAlignment="1">
      <alignment horizontal="left" vertical="center"/>
    </xf>
    <xf numFmtId="38" fontId="16" fillId="8" borderId="14" xfId="0" applyNumberFormat="1" applyFont="1" applyFill="1" applyBorder="1" applyAlignment="1">
      <alignment horizontal="right" vertical="center" wrapText="1"/>
    </xf>
    <xf numFmtId="0" fontId="16" fillId="8" borderId="14"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4" xfId="0" applyFont="1" applyFill="1" applyBorder="1" applyAlignment="1">
      <alignment horizontal="center" vertical="center"/>
    </xf>
    <xf numFmtId="38" fontId="16" fillId="8" borderId="19" xfId="0" applyNumberFormat="1" applyFont="1" applyFill="1" applyBorder="1" applyAlignment="1">
      <alignment horizontal="right" vertical="center"/>
    </xf>
    <xf numFmtId="38" fontId="16" fillId="8" borderId="24" xfId="0" applyNumberFormat="1" applyFont="1" applyFill="1" applyBorder="1" applyAlignment="1">
      <alignment horizontal="right" vertical="center"/>
    </xf>
    <xf numFmtId="38" fontId="16" fillId="8" borderId="14" xfId="0" applyNumberFormat="1" applyFont="1" applyFill="1" applyBorder="1" applyAlignment="1">
      <alignment horizontal="right" vertical="center"/>
    </xf>
    <xf numFmtId="0" fontId="16" fillId="8" borderId="14" xfId="0" applyFont="1" applyFill="1" applyBorder="1" applyAlignment="1">
      <alignment horizontal="center" vertical="center"/>
    </xf>
    <xf numFmtId="38" fontId="5" fillId="10" borderId="15" xfId="0" applyNumberFormat="1" applyFont="1" applyFill="1" applyBorder="1" applyAlignment="1">
      <alignment vertical="center"/>
    </xf>
    <xf numFmtId="38" fontId="5" fillId="10" borderId="16" xfId="0" applyNumberFormat="1" applyFont="1" applyFill="1" applyBorder="1" applyAlignment="1">
      <alignment vertical="center" wrapText="1"/>
    </xf>
    <xf numFmtId="38" fontId="5" fillId="10" borderId="13" xfId="0" applyNumberFormat="1" applyFont="1" applyFill="1" applyBorder="1" applyAlignment="1">
      <alignment vertical="center"/>
    </xf>
    <xf numFmtId="38" fontId="5" fillId="10" borderId="14" xfId="0" applyNumberFormat="1" applyFont="1" applyFill="1" applyBorder="1" applyAlignment="1">
      <alignment vertical="center" wrapText="1"/>
    </xf>
    <xf numFmtId="38" fontId="5" fillId="10" borderId="16" xfId="0" applyNumberFormat="1" applyFont="1" applyFill="1" applyBorder="1" applyAlignment="1">
      <alignment vertical="center"/>
    </xf>
    <xf numFmtId="38" fontId="5" fillId="10" borderId="14" xfId="0" applyNumberFormat="1" applyFont="1" applyFill="1" applyBorder="1" applyAlignment="1">
      <alignment vertical="center"/>
    </xf>
    <xf numFmtId="38" fontId="5" fillId="11" borderId="13" xfId="0" applyNumberFormat="1" applyFont="1" applyFill="1" applyBorder="1" applyAlignment="1">
      <alignment vertical="center"/>
    </xf>
    <xf numFmtId="38" fontId="11" fillId="11" borderId="17" xfId="0" applyNumberFormat="1" applyFont="1" applyFill="1" applyBorder="1" applyAlignment="1">
      <alignment vertical="center" wrapText="1"/>
    </xf>
    <xf numFmtId="38" fontId="9" fillId="11" borderId="17" xfId="0" applyNumberFormat="1" applyFont="1" applyFill="1" applyBorder="1" applyAlignment="1">
      <alignment vertical="center" wrapText="1"/>
    </xf>
    <xf numFmtId="38" fontId="5" fillId="10" borderId="33" xfId="0" applyNumberFormat="1" applyFont="1" applyFill="1" applyBorder="1" applyAlignment="1">
      <alignment vertical="center" wrapText="1"/>
    </xf>
    <xf numFmtId="38" fontId="11" fillId="11" borderId="33" xfId="0" applyNumberFormat="1" applyFont="1" applyFill="1" applyBorder="1" applyAlignment="1">
      <alignment vertical="center" wrapText="1"/>
    </xf>
    <xf numFmtId="38" fontId="5" fillId="11" borderId="14" xfId="0" applyNumberFormat="1" applyFont="1" applyFill="1" applyBorder="1" applyAlignment="1">
      <alignment vertical="center" wrapText="1"/>
    </xf>
    <xf numFmtId="38" fontId="11" fillId="11" borderId="33" xfId="0" applyNumberFormat="1" applyFont="1" applyFill="1" applyBorder="1" applyAlignment="1">
      <alignment vertical="center"/>
    </xf>
    <xf numFmtId="38" fontId="5" fillId="11" borderId="33" xfId="0" applyNumberFormat="1" applyFont="1" applyFill="1" applyBorder="1" applyAlignment="1">
      <alignment vertical="center"/>
    </xf>
    <xf numFmtId="38" fontId="10" fillId="3" borderId="10" xfId="0" applyNumberFormat="1" applyFont="1" applyFill="1" applyBorder="1" applyAlignment="1">
      <alignment vertical="center" wrapText="1"/>
    </xf>
    <xf numFmtId="38" fontId="16" fillId="8" borderId="34" xfId="0" applyNumberFormat="1" applyFont="1" applyFill="1" applyBorder="1" applyAlignment="1">
      <alignment horizontal="right" vertical="center" wrapText="1"/>
    </xf>
    <xf numFmtId="38" fontId="10" fillId="0" borderId="35" xfId="0" applyNumberFormat="1" applyFont="1" applyBorder="1" applyAlignment="1" applyProtection="1">
      <alignment vertical="center" wrapText="1"/>
      <protection locked="0"/>
    </xf>
    <xf numFmtId="49" fontId="10" fillId="0" borderId="36" xfId="1" applyNumberFormat="1" applyFont="1" applyBorder="1" applyAlignment="1">
      <alignment horizontal="left" vertical="center" wrapText="1"/>
    </xf>
    <xf numFmtId="38" fontId="10" fillId="0" borderId="37" xfId="0" applyNumberFormat="1" applyFont="1" applyBorder="1" applyAlignment="1" applyProtection="1">
      <alignment vertical="center" wrapText="1"/>
      <protection locked="0"/>
    </xf>
    <xf numFmtId="49" fontId="10" fillId="0" borderId="38" xfId="1" applyNumberFormat="1" applyFont="1" applyBorder="1" applyAlignment="1">
      <alignment horizontal="left" vertical="center" wrapText="1"/>
    </xf>
    <xf numFmtId="38" fontId="10" fillId="0" borderId="39" xfId="0" applyNumberFormat="1" applyFont="1" applyBorder="1" applyAlignment="1" applyProtection="1">
      <alignment vertical="center" wrapText="1"/>
      <protection locked="0"/>
    </xf>
    <xf numFmtId="38" fontId="10" fillId="0" borderId="40" xfId="0" applyNumberFormat="1" applyFont="1" applyBorder="1" applyAlignment="1" applyProtection="1">
      <alignment vertical="center" wrapText="1"/>
      <protection locked="0"/>
    </xf>
    <xf numFmtId="38" fontId="10" fillId="0" borderId="41" xfId="0" applyNumberFormat="1" applyFont="1" applyBorder="1" applyAlignment="1" applyProtection="1">
      <alignment vertical="center" wrapText="1"/>
      <protection locked="0"/>
    </xf>
    <xf numFmtId="38" fontId="10" fillId="9" borderId="41" xfId="0" applyNumberFormat="1" applyFont="1" applyFill="1" applyBorder="1" applyAlignment="1">
      <alignment horizontal="right" vertical="center" wrapText="1"/>
    </xf>
    <xf numFmtId="38" fontId="10" fillId="9" borderId="10" xfId="0" applyNumberFormat="1" applyFont="1" applyFill="1" applyBorder="1" applyAlignment="1">
      <alignment horizontal="right" vertical="center" wrapText="1"/>
    </xf>
    <xf numFmtId="49" fontId="10" fillId="0" borderId="30" xfId="1" applyNumberFormat="1" applyFont="1" applyBorder="1" applyAlignment="1">
      <alignment horizontal="left" vertical="center"/>
    </xf>
    <xf numFmtId="38" fontId="10" fillId="3" borderId="10" xfId="0" applyNumberFormat="1" applyFont="1" applyFill="1" applyBorder="1" applyAlignment="1" applyProtection="1">
      <alignment vertical="center" wrapText="1"/>
      <protection locked="0"/>
    </xf>
    <xf numFmtId="38" fontId="16" fillId="8" borderId="33" xfId="0" applyNumberFormat="1" applyFont="1" applyFill="1" applyBorder="1" applyAlignment="1">
      <alignment horizontal="right" vertical="center" wrapText="1"/>
    </xf>
    <xf numFmtId="0" fontId="16" fillId="8" borderId="42" xfId="0" applyFont="1" applyFill="1" applyBorder="1" applyAlignment="1">
      <alignment horizontal="center" vertical="center" wrapText="1"/>
    </xf>
    <xf numFmtId="0" fontId="16" fillId="8" borderId="33" xfId="0" applyFont="1" applyFill="1" applyBorder="1" applyAlignment="1">
      <alignment horizontal="center" vertical="center" wrapText="1"/>
    </xf>
    <xf numFmtId="38" fontId="5" fillId="10" borderId="43" xfId="0" applyNumberFormat="1" applyFont="1" applyFill="1" applyBorder="1" applyAlignment="1">
      <alignment vertical="center" wrapText="1"/>
    </xf>
    <xf numFmtId="0" fontId="16" fillId="8" borderId="44" xfId="0" applyFont="1" applyFill="1" applyBorder="1" applyAlignment="1">
      <alignment horizontal="left" vertical="center"/>
    </xf>
    <xf numFmtId="38" fontId="16" fillId="8" borderId="45" xfId="0" applyNumberFormat="1" applyFont="1" applyFill="1" applyBorder="1" applyAlignment="1">
      <alignment horizontal="right" vertical="center" wrapText="1"/>
    </xf>
    <xf numFmtId="38" fontId="10" fillId="9" borderId="35" xfId="0" applyNumberFormat="1" applyFont="1" applyFill="1" applyBorder="1" applyAlignment="1">
      <alignment horizontal="right" vertical="center" wrapText="1"/>
    </xf>
    <xf numFmtId="0" fontId="16" fillId="8" borderId="46" xfId="0" applyFont="1" applyFill="1" applyBorder="1" applyAlignment="1">
      <alignment horizontal="center" vertical="center" wrapText="1"/>
    </xf>
    <xf numFmtId="0" fontId="5" fillId="6" borderId="0" xfId="0" applyFont="1" applyFill="1" applyAlignment="1">
      <alignment horizontal="right" vertical="center"/>
    </xf>
  </cellXfs>
  <cellStyles count="2">
    <cellStyle name="Normal" xfId="0" builtinId="0"/>
    <cellStyle name="Normal_PArametros 2" xfId="1" xr:uid="{733BB939-910D-4952-988F-85565702D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63" Type="http://schemas.openxmlformats.org/officeDocument/2006/relationships/externalLink" Target="externalLinks/externalLink26.xml"/><Relationship Id="rId68"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externalLink" Target="externalLinks/externalLink16.xml"/><Relationship Id="rId58" Type="http://schemas.openxmlformats.org/officeDocument/2006/relationships/externalLink" Target="externalLinks/externalLink21.xml"/><Relationship Id="rId66" Type="http://schemas.openxmlformats.org/officeDocument/2006/relationships/externalLink" Target="externalLinks/externalLink29.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56" Type="http://schemas.openxmlformats.org/officeDocument/2006/relationships/externalLink" Target="externalLinks/externalLink19.xml"/><Relationship Id="rId64" Type="http://schemas.openxmlformats.org/officeDocument/2006/relationships/externalLink" Target="externalLinks/externalLink27.xml"/><Relationship Id="rId69"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14.xml"/><Relationship Id="rId72"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59" Type="http://schemas.openxmlformats.org/officeDocument/2006/relationships/externalLink" Target="externalLinks/externalLink22.xml"/><Relationship Id="rId67" Type="http://schemas.openxmlformats.org/officeDocument/2006/relationships/externalLink" Target="externalLinks/externalLink30.xml"/><Relationship Id="rId20" Type="http://schemas.openxmlformats.org/officeDocument/2006/relationships/worksheet" Target="worksheets/sheet20.xml"/><Relationship Id="rId41" Type="http://schemas.openxmlformats.org/officeDocument/2006/relationships/externalLink" Target="externalLinks/externalLink4.xml"/><Relationship Id="rId54" Type="http://schemas.openxmlformats.org/officeDocument/2006/relationships/externalLink" Target="externalLinks/externalLink17.xml"/><Relationship Id="rId62" Type="http://schemas.openxmlformats.org/officeDocument/2006/relationships/externalLink" Target="externalLinks/externalLink25.xml"/><Relationship Id="rId70" Type="http://schemas.openxmlformats.org/officeDocument/2006/relationships/externalLink" Target="externalLinks/externalLink3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 Id="rId57" Type="http://schemas.openxmlformats.org/officeDocument/2006/relationships/externalLink" Target="externalLinks/externalLink2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externalLink" Target="externalLinks/externalLink15.xml"/><Relationship Id="rId60" Type="http://schemas.openxmlformats.org/officeDocument/2006/relationships/externalLink" Target="externalLinks/externalLink23.xml"/><Relationship Id="rId65" Type="http://schemas.openxmlformats.org/officeDocument/2006/relationships/externalLink" Target="externalLinks/externalLink28.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xml"/><Relationship Id="rId34" Type="http://schemas.openxmlformats.org/officeDocument/2006/relationships/worksheet" Target="worksheets/sheet34.xml"/><Relationship Id="rId50" Type="http://schemas.openxmlformats.org/officeDocument/2006/relationships/externalLink" Target="externalLinks/externalLink13.xml"/><Relationship Id="rId55" Type="http://schemas.openxmlformats.org/officeDocument/2006/relationships/externalLink" Target="externalLinks/externalLink1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Informes%20Integrales\2025%20-%20Balances\IAMC\0062%20controlado%20gf.xlsx" TargetMode="External"/><Relationship Id="rId1" Type="http://schemas.openxmlformats.org/officeDocument/2006/relationships/externalLinkPath" Target="file:///M:\Informes%20Integrales\2025%20-%20Balances\IAMC\0062%20controlado%20gf.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M:\Informes%20Integrales\2025%20-%20Balances\IAMC\4810%20controlado%20jd.xlsx" TargetMode="External"/><Relationship Id="rId1" Type="http://schemas.openxmlformats.org/officeDocument/2006/relationships/externalLinkPath" Target="file:///M:\Informes%20Integrales\2025%20-%20Balances\IAMC\4810%20controlado%20jd.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M:\Informes%20Integrales\2025%20-%20Balances\IAMC\5012%20controlado%20nm.xlsx" TargetMode="External"/><Relationship Id="rId1" Type="http://schemas.openxmlformats.org/officeDocument/2006/relationships/externalLinkPath" Target="file:///M:\Informes%20Integrales\2025%20-%20Balances\IAMC\5012%20controlado%20nm.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M:\Informes%20Integrales\2025%20-%20Balances\IAMC\5163%20controlado%20gf.xlsx" TargetMode="External"/><Relationship Id="rId1" Type="http://schemas.openxmlformats.org/officeDocument/2006/relationships/externalLinkPath" Target="file:///M:\Informes%20Integrales\2025%20-%20Balances\IAMC\5163%20controlado%20g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fauditores-my.sharepoint.com/ContaApps/Ciocca/SINADI%20-%20Balances/SINADI%20y%20Otros%20Balance%2009-2025/Estado%20de%20Resultados%20Anual%20-%20Formato%20Sinadi%20-%20102024%20092025.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M:\Informes%20Integrales\2025%20-%20Balances\IAMC\5315%20controlado%20jd.xlsx" TargetMode="External"/><Relationship Id="rId1" Type="http://schemas.openxmlformats.org/officeDocument/2006/relationships/externalLinkPath" Target="file:///M:\Informes%20Integrales\2025%20-%20Balances\IAMC\5315%20controlado%20jd.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M:\Informes%20Integrales\2025%20-%20Balances\IAMC\5517%20controlado%20jd.xlsx" TargetMode="External"/><Relationship Id="rId1" Type="http://schemas.openxmlformats.org/officeDocument/2006/relationships/externalLinkPath" Target="file:///M:\Informes%20Integrales\2025%20-%20Balances\IAMC\5517%20controlado%20jd.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M:\Informes%20Integrales\2025%20-%20Balances\IAMC\5810%20controlado%20ro.xlsx" TargetMode="External"/><Relationship Id="rId1" Type="http://schemas.openxmlformats.org/officeDocument/2006/relationships/externalLinkPath" Target="file:///M:\Informes%20Integrales\2025%20-%20Balances\IAMC\5810%20controlado%20ro.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M:\Informes%20Integrales\2025%20-%20Balances\IAMC\6012%20controlado%20ro.xlsx" TargetMode="External"/><Relationship Id="rId1" Type="http://schemas.openxmlformats.org/officeDocument/2006/relationships/externalLinkPath" Target="file:///M:\Informes%20Integrales\2025%20-%20Balances\IAMC\6012%20controlado%20ro.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M:\Informes%20Integrales\2025%20-%20Balances\IAMC\6062%20controlado%20nm.xlsx" TargetMode="External"/><Relationship Id="rId1" Type="http://schemas.openxmlformats.org/officeDocument/2006/relationships/externalLinkPath" Target="file:///M:\Informes%20Integrales\2025%20-%20Balances\IAMC\6062%20controlado%20nm.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M:\Informes%20Integrales\2025%20-%20Balances\IAMC\6416%20controlado%20ine.xlsx" TargetMode="External"/><Relationship Id="rId1" Type="http://schemas.openxmlformats.org/officeDocument/2006/relationships/externalLinkPath" Target="file:///M:\Informes%20Integrales\2025%20-%20Balances\IAMC\6416%20controlado%20i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Informes%20Integrales\2025%20-%20Balances\IAMC\0264%20controlado%20gf.xlsx" TargetMode="External"/><Relationship Id="rId1" Type="http://schemas.openxmlformats.org/officeDocument/2006/relationships/externalLinkPath" Target="file:///M:\Informes%20Integrales\2025%20-%20Balances\IAMC\0264%20controlado%20gf.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M:\Informes%20Integrales\2025%20-%20Balances\IAMC\6517%20controlado%20jd.xlsx" TargetMode="External"/><Relationship Id="rId1" Type="http://schemas.openxmlformats.org/officeDocument/2006/relationships/externalLinkPath" Target="file:///M:\Informes%20Integrales\2025%20-%20Balances\IAMC\6517%20controlado%20jd.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M:\Informes%20Integrales\2025%20-%20Balances\IAMC\6618%20controlado%20gf.xlsx" TargetMode="External"/><Relationship Id="rId1" Type="http://schemas.openxmlformats.org/officeDocument/2006/relationships/externalLinkPath" Target="file:///M:\Informes%20Integrales\2025%20-%20Balances\IAMC\6618%20controlado%20gf.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M:\Informes%20Integrales\2025%20-%20Balances\IAMC\6769%20controlado%20jd.xlsx" TargetMode="External"/><Relationship Id="rId1" Type="http://schemas.openxmlformats.org/officeDocument/2006/relationships/externalLinkPath" Target="file:///M:\Informes%20Integrales\2025%20-%20Balances\IAMC\6769%20controlado%20jd.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M:\Informes%20Integrales\2025%20-%20Balances\IAMC\6860%20controlado%20pa.xlsx" TargetMode="External"/><Relationship Id="rId1" Type="http://schemas.openxmlformats.org/officeDocument/2006/relationships/externalLinkPath" Target="file:///M:\Informes%20Integrales\2025%20-%20Balances\IAMC\6860%20controlado%20pa.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M:\Informes%20Integrales\2025%20-%20Balances\IAMC\6985%20controlado%20pa.xlsx" TargetMode="External"/><Relationship Id="rId1" Type="http://schemas.openxmlformats.org/officeDocument/2006/relationships/externalLinkPath" Target="file:///M:\Informes%20Integrales\2025%20-%20Balances\IAMC\6985%20controlado%20pa.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M:\Informes%20Integrales\2025%20-%20Balances\IAMC\7062%20controlado%20ic.xlsx" TargetMode="External"/><Relationship Id="rId1" Type="http://schemas.openxmlformats.org/officeDocument/2006/relationships/externalLinkPath" Target="file:///M:\Informes%20Integrales\2025%20-%20Balances\IAMC\7062%20controlado%20ic.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M:\Informes%20Integrales\2025%20-%20Balances\IAMC\7214%20controlado%20ic.xlsx" TargetMode="External"/><Relationship Id="rId1" Type="http://schemas.openxmlformats.org/officeDocument/2006/relationships/externalLinkPath" Target="file:///M:\Informes%20Integrales\2025%20-%20Balances\IAMC\7214%20controlado%20ic.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M:\Informes%20Integrales\2025%20-%20Balances\IAMC\7264%20controlado%20pa.xlsx" TargetMode="External"/><Relationship Id="rId1" Type="http://schemas.openxmlformats.org/officeDocument/2006/relationships/externalLinkPath" Target="file:///M:\Informes%20Integrales\2025%20-%20Balances\IAMC\7264%20controlado%20pa.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file:///M:\Informes%20Integrales\2025%20-%20Balances\IAMC\7466%20controlado%20nm.xlsx" TargetMode="External"/><Relationship Id="rId1" Type="http://schemas.openxmlformats.org/officeDocument/2006/relationships/externalLinkPath" Target="file:///M:\Informes%20Integrales\2025%20-%20Balances\IAMC\7466%20controlado%20nm.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file:///M:\Informes%20Integrales\2025%20-%20Balances\IAMC\7553%20controlado%20ro.xlsx" TargetMode="External"/><Relationship Id="rId1" Type="http://schemas.openxmlformats.org/officeDocument/2006/relationships/externalLinkPath" Target="file:///M:\Informes%20Integrales\2025%20-%20Balances\IAMC\7553%20controlado%20r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Informes%20Integrales\2025%20-%20Balances\IAMC\0769%20controlado%20ro.xlsx" TargetMode="External"/><Relationship Id="rId1" Type="http://schemas.openxmlformats.org/officeDocument/2006/relationships/externalLinkPath" Target="file:///M:\Informes%20Integrales\2025%20-%20Balances\IAMC\0769%20controlado%20ro.xlsx"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file:///M:\Informes%20Integrales\2025%20-%20Balances\IAMC\7618%20controlado%20ro.xlsx" TargetMode="External"/><Relationship Id="rId1" Type="http://schemas.openxmlformats.org/officeDocument/2006/relationships/externalLinkPath" Target="file:///M:\Informes%20Integrales\2025%20-%20Balances\IAMC\7618%20controlado%20ro.xlsx"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M:\Informes%20Integrales\2025%20-%20Balances\IAMC\7719%20controlado%20pa.xlsx" TargetMode="External"/><Relationship Id="rId1" Type="http://schemas.openxmlformats.org/officeDocument/2006/relationships/externalLinkPath" Target="file:///M:\Informes%20Integrales\2025%20-%20Balances\IAMC\7719%20controlado%20pa.xlsx"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file:///M:\Informes%20Integrales\2025%20-%20Balances\IAMC\7810%20controlado%20ic.xlsx" TargetMode="External"/><Relationship Id="rId1" Type="http://schemas.openxmlformats.org/officeDocument/2006/relationships/externalLinkPath" Target="file:///M:\Informes%20Integrales\2025%20-%20Balances\IAMC\7810%20controlado%20ic.xlsx"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file:///M:\Informes%20Integrales\2025%20-%20Balances\IAMC\8012%20controlado%20jd.xlsx" TargetMode="External"/><Relationship Id="rId1" Type="http://schemas.openxmlformats.org/officeDocument/2006/relationships/externalLinkPath" Target="file:///M:\Informes%20Integrales\2025%20-%20Balances\IAMC\8012%20controlado%20jd.xlsx"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file:///M:\Informes%20Integrales\2025%20-%20Balances\IAMC\8163%20controlado%20pa.xlsx" TargetMode="External"/><Relationship Id="rId1" Type="http://schemas.openxmlformats.org/officeDocument/2006/relationships/externalLinkPath" Target="file:///M:\Informes%20Integrales\2025%20-%20Balances\IAMC\8163%20controlado%20pa.xlsx"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file:///M:\Informes%20Integrales\2025%20-%20Balances\IAMC\8264%20controlado%20ic.xlsx" TargetMode="External"/><Relationship Id="rId1" Type="http://schemas.openxmlformats.org/officeDocument/2006/relationships/externalLinkPath" Target="file:///M:\Informes%20Integrales\2025%20-%20Balances\IAMC\8264%20controlado%20i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M:\Informes%20Integrales\2025%20-%20Balances\IAMC\1062%20controlado%20nm.xlsx" TargetMode="External"/><Relationship Id="rId1" Type="http://schemas.openxmlformats.org/officeDocument/2006/relationships/externalLinkPath" Target="file:///M:\Informes%20Integrales\2025%20-%20Balances\IAMC\1062%20controlado%20nm.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M:\Informes%20Integrales\2025%20-%20Balances\IAMC\1163%20controlado%20Noe.xlsx" TargetMode="External"/><Relationship Id="rId1" Type="http://schemas.openxmlformats.org/officeDocument/2006/relationships/externalLinkPath" Target="file:///M:\Informes%20Integrales\2025%20-%20Balances\IAMC\1163%20controlado%20No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M:\Informes%20Integrales\2025%20-%20Balances\IAMC\1210%20controlado%20ro.xlsx" TargetMode="External"/><Relationship Id="rId1" Type="http://schemas.openxmlformats.org/officeDocument/2006/relationships/externalLinkPath" Target="file:///M:\Informes%20Integrales\2025%20-%20Balances\IAMC\1210%20controlado%20r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M:\Informes%20Integrales\2025%20-%20Balances\IAMC\2315%20controlado%20gf.xlsx" TargetMode="External"/><Relationship Id="rId1" Type="http://schemas.openxmlformats.org/officeDocument/2006/relationships/externalLinkPath" Target="file:///M:\Informes%20Integrales\2025%20-%20Balances\IAMC\2315%20controlado%20gf.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M:\Informes%20Integrales\2025%20-%20Balances\IAMC\3567%20controlado%20pa.xlsx" TargetMode="External"/><Relationship Id="rId1" Type="http://schemas.openxmlformats.org/officeDocument/2006/relationships/externalLinkPath" Target="file:///M:\Informes%20Integrales\2025%20-%20Balances\IAMC\3567%20controlado%20pa.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M:\Informes%20Integrales\2025%20-%20Balances\IAMC\4315%20controlado%20ine.xlsx" TargetMode="External"/><Relationship Id="rId1" Type="http://schemas.openxmlformats.org/officeDocument/2006/relationships/externalLinkPath" Target="file:///M:\Informes%20Integrales\2025%20-%20Balances\IAMC\4315%20controlado%20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ASESP</v>
          </cell>
        </row>
        <row r="5">
          <cell r="C5" t="str">
            <v>Montevideo</v>
          </cell>
        </row>
      </sheetData>
      <sheetData sheetId="3">
        <row r="7">
          <cell r="D7">
            <v>2025</v>
          </cell>
        </row>
      </sheetData>
      <sheetData sheetId="4">
        <row r="159">
          <cell r="H159">
            <v>341812961</v>
          </cell>
        </row>
      </sheetData>
      <sheetData sheetId="5">
        <row r="12">
          <cell r="G12">
            <v>343234297</v>
          </cell>
        </row>
      </sheetData>
      <sheetData sheetId="6">
        <row r="57">
          <cell r="F57">
            <v>0</v>
          </cell>
        </row>
      </sheetData>
      <sheetData sheetId="7"/>
      <sheetData sheetId="8">
        <row r="39">
          <cell r="E39">
            <v>253925794.07000002</v>
          </cell>
        </row>
      </sheetData>
      <sheetData sheetId="9">
        <row r="36">
          <cell r="E36">
            <v>1379903687</v>
          </cell>
        </row>
      </sheetData>
      <sheetData sheetId="10">
        <row r="19">
          <cell r="H19">
            <v>988556430</v>
          </cell>
        </row>
        <row r="21">
          <cell r="D21">
            <v>327785661</v>
          </cell>
        </row>
        <row r="28">
          <cell r="D28">
            <v>12756521</v>
          </cell>
        </row>
        <row r="29">
          <cell r="H29">
            <v>212464464</v>
          </cell>
        </row>
        <row r="35">
          <cell r="D35">
            <v>48735352</v>
          </cell>
        </row>
        <row r="40">
          <cell r="H40">
            <v>47164498</v>
          </cell>
        </row>
        <row r="49">
          <cell r="D49">
            <v>1487900052</v>
          </cell>
        </row>
        <row r="58">
          <cell r="D58">
            <v>225560701</v>
          </cell>
        </row>
        <row r="60">
          <cell r="H60">
            <v>1684629817</v>
          </cell>
        </row>
        <row r="72">
          <cell r="D72">
            <v>37741733</v>
          </cell>
          <cell r="H72">
            <v>5187891</v>
          </cell>
        </row>
        <row r="84">
          <cell r="D84">
            <v>0</v>
          </cell>
          <cell r="H84">
            <v>104859995</v>
          </cell>
        </row>
        <row r="96">
          <cell r="D96">
            <v>86343899</v>
          </cell>
        </row>
        <row r="98">
          <cell r="H98">
            <v>246497161</v>
          </cell>
        </row>
        <row r="106">
          <cell r="D106">
            <v>147524595</v>
          </cell>
        </row>
        <row r="123">
          <cell r="D123">
            <v>208498069</v>
          </cell>
          <cell r="H123">
            <v>0</v>
          </cell>
        </row>
        <row r="141">
          <cell r="D141">
            <v>96364994</v>
          </cell>
          <cell r="H141">
            <v>43292387</v>
          </cell>
        </row>
      </sheetData>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 xml:space="preserve">UNIVERSAL </v>
          </cell>
        </row>
        <row r="5">
          <cell r="C5" t="str">
            <v>Montevideo</v>
          </cell>
        </row>
      </sheetData>
      <sheetData sheetId="3">
        <row r="7">
          <cell r="D7">
            <v>2025</v>
          </cell>
        </row>
      </sheetData>
      <sheetData sheetId="4">
        <row r="159">
          <cell r="H159">
            <v>-15842211.932453573</v>
          </cell>
        </row>
      </sheetData>
      <sheetData sheetId="5">
        <row r="12">
          <cell r="G12">
            <v>654504845</v>
          </cell>
        </row>
      </sheetData>
      <sheetData sheetId="6">
        <row r="57">
          <cell r="F57">
            <v>0</v>
          </cell>
        </row>
      </sheetData>
      <sheetData sheetId="7"/>
      <sheetData sheetId="8">
        <row r="39">
          <cell r="E39">
            <v>81389950.878100008</v>
          </cell>
        </row>
      </sheetData>
      <sheetData sheetId="9">
        <row r="36">
          <cell r="E36">
            <v>120573182.13500001</v>
          </cell>
        </row>
      </sheetData>
      <sheetData sheetId="10">
        <row r="19">
          <cell r="H19">
            <v>207006109</v>
          </cell>
        </row>
        <row r="21">
          <cell r="D21">
            <v>1403506</v>
          </cell>
        </row>
        <row r="28">
          <cell r="D28">
            <v>2981138</v>
          </cell>
        </row>
        <row r="29">
          <cell r="H29">
            <v>60721761</v>
          </cell>
        </row>
        <row r="35">
          <cell r="D35">
            <v>4613465</v>
          </cell>
        </row>
        <row r="40">
          <cell r="H40">
            <v>13598904.999999998</v>
          </cell>
        </row>
        <row r="49">
          <cell r="D49">
            <v>100439140.2575465</v>
          </cell>
        </row>
        <row r="58">
          <cell r="D58">
            <v>24281703</v>
          </cell>
        </row>
        <row r="60">
          <cell r="H60">
            <v>135577278</v>
          </cell>
        </row>
        <row r="72">
          <cell r="D72">
            <v>4735030</v>
          </cell>
          <cell r="H72">
            <v>5022387</v>
          </cell>
        </row>
        <row r="84">
          <cell r="D84">
            <v>1022915.1900000001</v>
          </cell>
          <cell r="H84">
            <v>420965</v>
          </cell>
        </row>
        <row r="96">
          <cell r="D96">
            <v>6443775</v>
          </cell>
        </row>
        <row r="98">
          <cell r="H98">
            <v>29912465</v>
          </cell>
        </row>
        <row r="106">
          <cell r="D106">
            <v>0</v>
          </cell>
        </row>
        <row r="123">
          <cell r="D123">
            <v>13994455</v>
          </cell>
          <cell r="H123">
            <v>0</v>
          </cell>
        </row>
        <row r="141">
          <cell r="D141">
            <v>1538038</v>
          </cell>
          <cell r="H141">
            <v>5386911</v>
          </cell>
        </row>
      </sheetData>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GREMEDA - IAMPP</v>
          </cell>
        </row>
        <row r="5">
          <cell r="C5" t="str">
            <v>Artigas</v>
          </cell>
        </row>
      </sheetData>
      <sheetData sheetId="3">
        <row r="7">
          <cell r="D7">
            <v>2025</v>
          </cell>
        </row>
      </sheetData>
      <sheetData sheetId="4">
        <row r="159">
          <cell r="H159">
            <v>61904572.660000175</v>
          </cell>
        </row>
      </sheetData>
      <sheetData sheetId="5">
        <row r="12">
          <cell r="G12">
            <v>37802336.060000002</v>
          </cell>
        </row>
      </sheetData>
      <sheetData sheetId="6">
        <row r="57">
          <cell r="F57">
            <v>0</v>
          </cell>
        </row>
      </sheetData>
      <sheetData sheetId="7"/>
      <sheetData sheetId="8">
        <row r="39">
          <cell r="E39">
            <v>86459943.239999995</v>
          </cell>
        </row>
      </sheetData>
      <sheetData sheetId="9">
        <row r="36">
          <cell r="E36">
            <v>24905029.745000001</v>
          </cell>
        </row>
      </sheetData>
      <sheetData sheetId="10">
        <row r="19">
          <cell r="H19">
            <v>62979479.979999997</v>
          </cell>
        </row>
        <row r="21">
          <cell r="D21">
            <v>4387229.07</v>
          </cell>
        </row>
        <row r="28">
          <cell r="D28">
            <v>2030622.12</v>
          </cell>
        </row>
        <row r="29">
          <cell r="H29">
            <v>19219587.510000002</v>
          </cell>
        </row>
        <row r="35">
          <cell r="D35">
            <v>19081.82</v>
          </cell>
        </row>
        <row r="40">
          <cell r="H40">
            <v>1671548.5900000003</v>
          </cell>
        </row>
        <row r="49">
          <cell r="D49">
            <v>37090316.370000005</v>
          </cell>
        </row>
        <row r="58">
          <cell r="D58">
            <v>0</v>
          </cell>
        </row>
        <row r="60">
          <cell r="H60">
            <v>17311606.23</v>
          </cell>
        </row>
        <row r="72">
          <cell r="D72">
            <v>3581584.99</v>
          </cell>
          <cell r="H72">
            <v>5354994.04</v>
          </cell>
        </row>
        <row r="84">
          <cell r="D84">
            <v>409510.84</v>
          </cell>
          <cell r="H84">
            <v>2255570.23</v>
          </cell>
        </row>
        <row r="96">
          <cell r="D96">
            <v>6356046.3200000003</v>
          </cell>
        </row>
        <row r="98">
          <cell r="H98">
            <v>23575992.010000002</v>
          </cell>
        </row>
        <row r="106">
          <cell r="D106">
            <v>8351777.6399999997</v>
          </cell>
        </row>
        <row r="123">
          <cell r="D123">
            <v>1219061.78</v>
          </cell>
          <cell r="H123">
            <v>28.87</v>
          </cell>
        </row>
        <row r="141">
          <cell r="D141">
            <v>2201981.67</v>
          </cell>
          <cell r="H141">
            <v>681216.1</v>
          </cell>
        </row>
      </sheetData>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CAAMEPA - IAMPP</v>
          </cell>
        </row>
        <row r="5">
          <cell r="C5" t="str">
            <v>Canelones</v>
          </cell>
        </row>
      </sheetData>
      <sheetData sheetId="3">
        <row r="7">
          <cell r="D7">
            <v>2025</v>
          </cell>
        </row>
      </sheetData>
      <sheetData sheetId="4">
        <row r="159">
          <cell r="H159">
            <v>4003503.4354425594</v>
          </cell>
        </row>
      </sheetData>
      <sheetData sheetId="5">
        <row r="12">
          <cell r="G12">
            <v>47799168.76567176</v>
          </cell>
        </row>
      </sheetData>
      <sheetData sheetId="6">
        <row r="57">
          <cell r="F57">
            <v>0</v>
          </cell>
        </row>
      </sheetData>
      <sheetData sheetId="7"/>
      <sheetData sheetId="8">
        <row r="39">
          <cell r="E39">
            <v>120961456.73675002</v>
          </cell>
        </row>
      </sheetData>
      <sheetData sheetId="9">
        <row r="36">
          <cell r="E36">
            <v>53292896.140850008</v>
          </cell>
        </row>
      </sheetData>
      <sheetData sheetId="10">
        <row r="19">
          <cell r="H19">
            <v>32317758.957812525</v>
          </cell>
        </row>
        <row r="21">
          <cell r="D21">
            <v>0</v>
          </cell>
        </row>
        <row r="28">
          <cell r="D28">
            <v>0</v>
          </cell>
        </row>
        <row r="29">
          <cell r="H29">
            <v>4791130.4878819296</v>
          </cell>
        </row>
        <row r="35">
          <cell r="D35">
            <v>5021394.0599999996</v>
          </cell>
        </row>
        <row r="40">
          <cell r="H40">
            <v>4988925.67</v>
          </cell>
        </row>
        <row r="49">
          <cell r="D49">
            <v>52946272.800000012</v>
          </cell>
        </row>
        <row r="58">
          <cell r="D58">
            <v>5522703.6999999993</v>
          </cell>
        </row>
        <row r="60">
          <cell r="H60">
            <v>99725154.560000002</v>
          </cell>
        </row>
        <row r="72">
          <cell r="D72">
            <v>16562414.370000001</v>
          </cell>
          <cell r="H72">
            <v>17886790.830000002</v>
          </cell>
        </row>
        <row r="84">
          <cell r="D84">
            <v>6917019.5099999998</v>
          </cell>
        </row>
        <row r="96">
          <cell r="D96">
            <v>9042755</v>
          </cell>
        </row>
        <row r="98">
          <cell r="H98">
            <v>13554685.762736028</v>
          </cell>
        </row>
        <row r="106">
          <cell r="D106">
            <v>0</v>
          </cell>
        </row>
        <row r="123">
          <cell r="D123">
            <v>2668763</v>
          </cell>
          <cell r="H123">
            <v>0</v>
          </cell>
        </row>
        <row r="141">
          <cell r="D141">
            <v>3291363</v>
          </cell>
          <cell r="H141">
            <v>3235524.36</v>
          </cell>
        </row>
      </sheetData>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E.R.Ajustado"/>
      <sheetName val="IPC"/>
      <sheetName val="Hoja1"/>
      <sheetName val="Hoja2"/>
    </sheetNames>
    <sheetDataSet>
      <sheetData sheetId="0" refreshError="1"/>
      <sheetData sheetId="1" refreshError="1">
        <row r="9">
          <cell r="AF9">
            <v>-37959637</v>
          </cell>
        </row>
        <row r="14">
          <cell r="AF14">
            <v>-79577310</v>
          </cell>
        </row>
        <row r="21">
          <cell r="AF21">
            <v>-1502075705</v>
          </cell>
        </row>
        <row r="27">
          <cell r="AF27">
            <v>-134186874</v>
          </cell>
        </row>
        <row r="30">
          <cell r="AF30">
            <v>-45147926</v>
          </cell>
        </row>
        <row r="39">
          <cell r="AF39">
            <v>-14317569</v>
          </cell>
        </row>
        <row r="42">
          <cell r="AF42">
            <v>-13911061</v>
          </cell>
        </row>
        <row r="61">
          <cell r="AF61">
            <v>-3619586</v>
          </cell>
        </row>
        <row r="69">
          <cell r="AF69">
            <v>-1537523</v>
          </cell>
        </row>
        <row r="72">
          <cell r="AF72">
            <v>-7573240</v>
          </cell>
        </row>
        <row r="77">
          <cell r="AF77">
            <v>-1760</v>
          </cell>
        </row>
        <row r="100">
          <cell r="AF100">
            <v>-111322929</v>
          </cell>
        </row>
        <row r="104">
          <cell r="AF104">
            <v>-17881302</v>
          </cell>
        </row>
        <row r="119">
          <cell r="AF119">
            <v>-16333972</v>
          </cell>
        </row>
        <row r="142">
          <cell r="AF142">
            <v>-7114754</v>
          </cell>
        </row>
        <row r="146">
          <cell r="AF146">
            <v>-32584525</v>
          </cell>
        </row>
        <row r="151">
          <cell r="AF151">
            <v>-7869424</v>
          </cell>
        </row>
        <row r="206">
          <cell r="AH206">
            <v>-26324</v>
          </cell>
        </row>
        <row r="212">
          <cell r="AF212">
            <v>9649664</v>
          </cell>
          <cell r="AH212">
            <v>153477</v>
          </cell>
        </row>
        <row r="215">
          <cell r="AF215">
            <v>677356</v>
          </cell>
        </row>
        <row r="216">
          <cell r="AF216">
            <v>248089</v>
          </cell>
        </row>
        <row r="222">
          <cell r="AF222">
            <v>13580598</v>
          </cell>
        </row>
        <row r="223">
          <cell r="AF223">
            <v>226311.95230255456</v>
          </cell>
        </row>
        <row r="225">
          <cell r="AC225">
            <v>422813881.51999998</v>
          </cell>
        </row>
        <row r="226">
          <cell r="AC226">
            <v>20256006.810000002</v>
          </cell>
        </row>
        <row r="227">
          <cell r="AC227">
            <v>1822676.66</v>
          </cell>
        </row>
        <row r="228">
          <cell r="AC228">
            <v>96348329.850000009</v>
          </cell>
        </row>
        <row r="229">
          <cell r="AC229">
            <v>4595397.4500000011</v>
          </cell>
        </row>
        <row r="230">
          <cell r="AC230">
            <v>482629.00000000006</v>
          </cell>
        </row>
        <row r="231">
          <cell r="AC231">
            <v>11091695.620000001</v>
          </cell>
        </row>
        <row r="232">
          <cell r="AC232">
            <v>2566180.33</v>
          </cell>
        </row>
        <row r="235">
          <cell r="AF235">
            <v>9331654.0385925043</v>
          </cell>
        </row>
        <row r="237">
          <cell r="AC237">
            <v>25595941.129999999</v>
          </cell>
        </row>
        <row r="238">
          <cell r="AC238">
            <v>4849721.7700000005</v>
          </cell>
        </row>
        <row r="241">
          <cell r="AC241">
            <v>8375482.7699999986</v>
          </cell>
        </row>
        <row r="242">
          <cell r="AC242">
            <v>1881382.2700000003</v>
          </cell>
        </row>
        <row r="243">
          <cell r="AC243">
            <v>150344.78</v>
          </cell>
        </row>
        <row r="244">
          <cell r="AC244">
            <v>0</v>
          </cell>
        </row>
        <row r="245">
          <cell r="AC245">
            <v>15637703.300000001</v>
          </cell>
        </row>
        <row r="246">
          <cell r="AC246">
            <v>3521906.71</v>
          </cell>
        </row>
        <row r="247">
          <cell r="AF247">
            <v>1000069.5249394664</v>
          </cell>
        </row>
        <row r="251">
          <cell r="AF251">
            <v>309493999</v>
          </cell>
        </row>
        <row r="252">
          <cell r="AF252">
            <v>5157518.9207143066</v>
          </cell>
        </row>
        <row r="257">
          <cell r="AF257">
            <v>172076726</v>
          </cell>
        </row>
        <row r="258">
          <cell r="AF258">
            <v>2867548.2336559659</v>
          </cell>
        </row>
        <row r="263">
          <cell r="AF263">
            <v>90335914</v>
          </cell>
        </row>
        <row r="264">
          <cell r="AF264">
            <v>1505390.0469166138</v>
          </cell>
        </row>
        <row r="270">
          <cell r="AC270">
            <v>408332.15</v>
          </cell>
        </row>
        <row r="271">
          <cell r="AC271">
            <v>133604.65999999997</v>
          </cell>
        </row>
        <row r="272">
          <cell r="AC272">
            <v>23106624.380000003</v>
          </cell>
        </row>
        <row r="273">
          <cell r="AC273">
            <v>1002197.9200000002</v>
          </cell>
        </row>
        <row r="274">
          <cell r="AC274">
            <v>91133.83</v>
          </cell>
        </row>
        <row r="275">
          <cell r="AC275">
            <v>554584.78999999992</v>
          </cell>
        </row>
        <row r="276">
          <cell r="AC276">
            <v>1220040.92</v>
          </cell>
        </row>
        <row r="277">
          <cell r="AC277">
            <v>0</v>
          </cell>
        </row>
        <row r="278">
          <cell r="AC278">
            <v>209213.61</v>
          </cell>
        </row>
        <row r="279">
          <cell r="AC279">
            <v>13649608.550000001</v>
          </cell>
        </row>
        <row r="280">
          <cell r="AC280">
            <v>3074099.99</v>
          </cell>
        </row>
        <row r="282">
          <cell r="AC282">
            <v>1042941.1199999999</v>
          </cell>
        </row>
        <row r="283">
          <cell r="AC283">
            <v>864410.51</v>
          </cell>
        </row>
        <row r="284">
          <cell r="AC284">
            <v>225044.32</v>
          </cell>
        </row>
        <row r="285">
          <cell r="AC285">
            <v>7301705.9899999993</v>
          </cell>
        </row>
        <row r="287">
          <cell r="AC287">
            <v>486803.05000000005</v>
          </cell>
        </row>
        <row r="288">
          <cell r="AC288">
            <v>41922.33</v>
          </cell>
        </row>
        <row r="289">
          <cell r="AC289">
            <v>321292.49</v>
          </cell>
        </row>
        <row r="302">
          <cell r="AF302">
            <v>87462.944013029977</v>
          </cell>
          <cell r="AH302">
            <v>1394.5654542083939</v>
          </cell>
        </row>
        <row r="303">
          <cell r="AF303">
            <v>7277058.2759869704</v>
          </cell>
          <cell r="AH303">
            <v>116030.09931201115</v>
          </cell>
        </row>
        <row r="311">
          <cell r="AC311">
            <v>122499.63999999998</v>
          </cell>
        </row>
        <row r="312">
          <cell r="AC312">
            <v>40081.4</v>
          </cell>
        </row>
        <row r="313">
          <cell r="AC313">
            <v>7557295.3000000017</v>
          </cell>
        </row>
        <row r="314">
          <cell r="AC314">
            <v>300659.38</v>
          </cell>
        </row>
        <row r="315">
          <cell r="AC315">
            <v>27340.13</v>
          </cell>
        </row>
        <row r="316">
          <cell r="AC316">
            <v>166375.43</v>
          </cell>
        </row>
        <row r="317">
          <cell r="AC317">
            <v>0</v>
          </cell>
        </row>
        <row r="318">
          <cell r="AC318">
            <v>54687.08</v>
          </cell>
        </row>
        <row r="319">
          <cell r="AC319">
            <v>0</v>
          </cell>
        </row>
        <row r="320">
          <cell r="AC320">
            <v>0</v>
          </cell>
        </row>
        <row r="321">
          <cell r="AC321">
            <v>1369739.93</v>
          </cell>
        </row>
        <row r="322">
          <cell r="AC322">
            <v>96387.75</v>
          </cell>
        </row>
        <row r="323">
          <cell r="AH323">
            <v>12300.877295540769</v>
          </cell>
        </row>
        <row r="324">
          <cell r="AH324">
            <v>984465.457938237</v>
          </cell>
        </row>
        <row r="326">
          <cell r="AC326">
            <v>2980679.33</v>
          </cell>
        </row>
        <row r="328">
          <cell r="AC328">
            <v>2644663.0100000002</v>
          </cell>
        </row>
        <row r="329">
          <cell r="AC329">
            <v>5591745.1099999994</v>
          </cell>
        </row>
        <row r="330">
          <cell r="AC330">
            <v>432931.44</v>
          </cell>
        </row>
        <row r="331">
          <cell r="AC331">
            <v>2754818.5100000002</v>
          </cell>
        </row>
        <row r="332">
          <cell r="AC332">
            <v>24438835.380000003</v>
          </cell>
        </row>
        <row r="333">
          <cell r="AC333">
            <v>0</v>
          </cell>
        </row>
        <row r="334">
          <cell r="AC334">
            <v>4248864.78</v>
          </cell>
        </row>
        <row r="335">
          <cell r="AC335">
            <v>10184.69</v>
          </cell>
        </row>
        <row r="336">
          <cell r="AC336">
            <v>0</v>
          </cell>
        </row>
        <row r="337">
          <cell r="AC337">
            <v>5592221.7999999998</v>
          </cell>
        </row>
        <row r="338">
          <cell r="AC338">
            <v>12658.13</v>
          </cell>
        </row>
        <row r="339">
          <cell r="AC339">
            <v>8115293.9400000004</v>
          </cell>
        </row>
        <row r="340">
          <cell r="AC340">
            <v>0</v>
          </cell>
        </row>
        <row r="341">
          <cell r="AC341">
            <v>138787.34</v>
          </cell>
        </row>
        <row r="342">
          <cell r="AC342">
            <v>400082.51</v>
          </cell>
        </row>
        <row r="343">
          <cell r="AC343">
            <v>0</v>
          </cell>
        </row>
        <row r="344">
          <cell r="AC344">
            <v>1400102.21</v>
          </cell>
        </row>
        <row r="345">
          <cell r="AC345">
            <v>0</v>
          </cell>
        </row>
        <row r="346">
          <cell r="AC346">
            <v>4555999.4400000004</v>
          </cell>
        </row>
        <row r="347">
          <cell r="AC347">
            <v>0</v>
          </cell>
        </row>
        <row r="348">
          <cell r="AC348">
            <v>992784.61999999988</v>
          </cell>
        </row>
        <row r="349">
          <cell r="AC349">
            <v>2287601.52</v>
          </cell>
        </row>
        <row r="350">
          <cell r="AC350">
            <v>957372.39</v>
          </cell>
        </row>
        <row r="351">
          <cell r="AC351">
            <v>13025.64</v>
          </cell>
        </row>
        <row r="352">
          <cell r="AC352">
            <v>0</v>
          </cell>
        </row>
        <row r="353">
          <cell r="AC353">
            <v>0</v>
          </cell>
        </row>
        <row r="354">
          <cell r="AC354">
            <v>0</v>
          </cell>
        </row>
        <row r="355">
          <cell r="AC355">
            <v>5401898.0500000007</v>
          </cell>
        </row>
        <row r="356">
          <cell r="AC356">
            <v>1742227.66</v>
          </cell>
        </row>
        <row r="357">
          <cell r="AC357">
            <v>1113832.5900000001</v>
          </cell>
        </row>
        <row r="358">
          <cell r="AC358">
            <v>13632127.530000001</v>
          </cell>
        </row>
        <row r="359">
          <cell r="AC359">
            <v>2312600</v>
          </cell>
        </row>
        <row r="360">
          <cell r="AC360">
            <v>0</v>
          </cell>
        </row>
        <row r="361">
          <cell r="AC361">
            <v>0</v>
          </cell>
        </row>
        <row r="362">
          <cell r="AC362">
            <v>382640.82999999996</v>
          </cell>
        </row>
        <row r="363">
          <cell r="AC363">
            <v>0</v>
          </cell>
        </row>
        <row r="364">
          <cell r="AC364">
            <v>7657661.4799999995</v>
          </cell>
        </row>
        <row r="365">
          <cell r="AC365">
            <v>951150</v>
          </cell>
        </row>
        <row r="366">
          <cell r="AC366">
            <v>387314.2</v>
          </cell>
        </row>
        <row r="367">
          <cell r="AC367">
            <v>2924529</v>
          </cell>
        </row>
        <row r="368">
          <cell r="AC368">
            <v>0</v>
          </cell>
        </row>
        <row r="369">
          <cell r="AC369">
            <v>797718.38</v>
          </cell>
        </row>
        <row r="370">
          <cell r="AC370">
            <v>0</v>
          </cell>
        </row>
        <row r="371">
          <cell r="AC371">
            <v>15615334.98</v>
          </cell>
        </row>
        <row r="372">
          <cell r="AC372">
            <v>0</v>
          </cell>
        </row>
        <row r="373">
          <cell r="AC373">
            <v>0</v>
          </cell>
        </row>
        <row r="374">
          <cell r="AC374">
            <v>3501253.9100000006</v>
          </cell>
        </row>
        <row r="375">
          <cell r="AC375">
            <v>0</v>
          </cell>
        </row>
        <row r="376">
          <cell r="AC376">
            <v>0</v>
          </cell>
        </row>
        <row r="377">
          <cell r="AC377">
            <v>224714.46000000002</v>
          </cell>
        </row>
        <row r="378">
          <cell r="AC378">
            <v>1440000</v>
          </cell>
          <cell r="AH378">
            <v>1933789</v>
          </cell>
        </row>
        <row r="383">
          <cell r="AH383">
            <v>2499495</v>
          </cell>
        </row>
        <row r="386">
          <cell r="AH386">
            <v>944280</v>
          </cell>
        </row>
        <row r="389">
          <cell r="AC389">
            <v>52568218.490000002</v>
          </cell>
        </row>
        <row r="391">
          <cell r="AC391">
            <v>4873414.59</v>
          </cell>
        </row>
        <row r="392">
          <cell r="AC392">
            <v>1214914.45</v>
          </cell>
        </row>
        <row r="397">
          <cell r="AH397">
            <v>3076600</v>
          </cell>
        </row>
        <row r="400">
          <cell r="AC400">
            <v>15296434.23</v>
          </cell>
        </row>
        <row r="403">
          <cell r="AC403">
            <v>27148</v>
          </cell>
        </row>
        <row r="405">
          <cell r="AC405">
            <v>11693979.66</v>
          </cell>
        </row>
        <row r="406">
          <cell r="AC406">
            <v>4376.5600000000004</v>
          </cell>
        </row>
        <row r="410">
          <cell r="AC410">
            <v>67536232.280000001</v>
          </cell>
        </row>
        <row r="411">
          <cell r="AC411">
            <v>931886.92</v>
          </cell>
        </row>
        <row r="412">
          <cell r="AC412">
            <v>1820364</v>
          </cell>
        </row>
        <row r="413">
          <cell r="AC413">
            <v>2241948.1799999997</v>
          </cell>
        </row>
        <row r="414">
          <cell r="AC414">
            <v>314586.28000000003</v>
          </cell>
        </row>
        <row r="417">
          <cell r="AC417">
            <v>289715.92</v>
          </cell>
        </row>
        <row r="418">
          <cell r="AC418">
            <v>41113357.399999999</v>
          </cell>
        </row>
        <row r="419">
          <cell r="AC419">
            <v>3045</v>
          </cell>
        </row>
        <row r="424">
          <cell r="AC424">
            <v>14057907.559999999</v>
          </cell>
        </row>
        <row r="425">
          <cell r="AC425">
            <v>805974</v>
          </cell>
        </row>
        <row r="426">
          <cell r="AC426">
            <v>696399.12</v>
          </cell>
        </row>
        <row r="427">
          <cell r="AC427">
            <v>1286977.8999999999</v>
          </cell>
        </row>
        <row r="428">
          <cell r="AC428">
            <v>13871811.33</v>
          </cell>
        </row>
        <row r="429">
          <cell r="AC429">
            <v>698248.85000000009</v>
          </cell>
        </row>
        <row r="441">
          <cell r="AC441">
            <v>1084543.6299999999</v>
          </cell>
        </row>
        <row r="442">
          <cell r="AC442">
            <v>5781906.1799999997</v>
          </cell>
        </row>
        <row r="443">
          <cell r="AC443">
            <v>2508984.4700000002</v>
          </cell>
        </row>
        <row r="444">
          <cell r="AC444">
            <v>110454.77000000002</v>
          </cell>
        </row>
        <row r="446">
          <cell r="AC446">
            <v>34381803.840000004</v>
          </cell>
        </row>
        <row r="453">
          <cell r="AC453">
            <v>6147939.8600000003</v>
          </cell>
        </row>
        <row r="454">
          <cell r="AC454">
            <v>186735.07</v>
          </cell>
          <cell r="AH454">
            <v>96447</v>
          </cell>
        </row>
        <row r="457">
          <cell r="AC457">
            <v>721833.21</v>
          </cell>
        </row>
        <row r="458">
          <cell r="AC458">
            <v>6763441.1399999997</v>
          </cell>
        </row>
        <row r="459">
          <cell r="AC459">
            <v>667739.70000000007</v>
          </cell>
        </row>
        <row r="460">
          <cell r="AC460">
            <v>919168.35000000009</v>
          </cell>
        </row>
        <row r="462">
          <cell r="AC462">
            <v>1977644.5999999999</v>
          </cell>
        </row>
        <row r="469">
          <cell r="AC469">
            <v>4361608.88</v>
          </cell>
        </row>
        <row r="472">
          <cell r="AC472">
            <v>2098690.5499999998</v>
          </cell>
        </row>
        <row r="482">
          <cell r="AH482">
            <v>529673</v>
          </cell>
        </row>
        <row r="485">
          <cell r="AC485">
            <v>5560729.5699999994</v>
          </cell>
        </row>
        <row r="486">
          <cell r="AC486">
            <v>5276323.3599999994</v>
          </cell>
        </row>
        <row r="487">
          <cell r="AC487">
            <v>3922118.9699999997</v>
          </cell>
        </row>
        <row r="488">
          <cell r="AC488">
            <v>756271.61</v>
          </cell>
        </row>
        <row r="499">
          <cell r="AH499">
            <v>235853</v>
          </cell>
        </row>
        <row r="509">
          <cell r="AF509">
            <v>5213896</v>
          </cell>
          <cell r="AH509">
            <v>83984</v>
          </cell>
        </row>
        <row r="510">
          <cell r="AF510">
            <v>86886.23158291557</v>
          </cell>
          <cell r="AH510">
            <v>2640.7589840797591</v>
          </cell>
        </row>
        <row r="520">
          <cell r="AF520">
            <v>11580980</v>
          </cell>
          <cell r="AH520">
            <v>183801</v>
          </cell>
        </row>
        <row r="521">
          <cell r="AF521">
            <v>192989.60129567477</v>
          </cell>
          <cell r="AH521">
            <v>5865.5901420833834</v>
          </cell>
        </row>
        <row r="525">
          <cell r="AF525">
            <v>3149832</v>
          </cell>
          <cell r="AH525">
            <v>51183</v>
          </cell>
        </row>
        <row r="528">
          <cell r="AC528">
            <v>347896.07</v>
          </cell>
        </row>
        <row r="529">
          <cell r="AC529">
            <v>1361146.6800000002</v>
          </cell>
        </row>
        <row r="530">
          <cell r="AC530">
            <v>15072554.459999999</v>
          </cell>
        </row>
        <row r="535">
          <cell r="AC535">
            <v>1730232.56</v>
          </cell>
        </row>
        <row r="539">
          <cell r="AC539">
            <v>3943177.15</v>
          </cell>
        </row>
        <row r="540">
          <cell r="AC540">
            <v>651111.5</v>
          </cell>
        </row>
        <row r="554">
          <cell r="AH554">
            <v>592232</v>
          </cell>
        </row>
        <row r="558">
          <cell r="AH558">
            <v>108737</v>
          </cell>
        </row>
        <row r="569">
          <cell r="AF569">
            <v>230389</v>
          </cell>
          <cell r="AH569">
            <v>440</v>
          </cell>
        </row>
        <row r="572">
          <cell r="AC572">
            <v>-322059.19</v>
          </cell>
        </row>
        <row r="573">
          <cell r="AC573">
            <v>-2895911.02</v>
          </cell>
        </row>
        <row r="574">
          <cell r="AC574">
            <v>-8699731.2799999993</v>
          </cell>
        </row>
        <row r="577">
          <cell r="AC577">
            <v>-34426</v>
          </cell>
        </row>
        <row r="583">
          <cell r="AC583">
            <v>-652740.09</v>
          </cell>
        </row>
        <row r="584">
          <cell r="AC584">
            <v>-5894424</v>
          </cell>
        </row>
        <row r="585">
          <cell r="AC585">
            <v>-893498</v>
          </cell>
        </row>
        <row r="588">
          <cell r="AH588">
            <v>-89486</v>
          </cell>
        </row>
        <row r="591">
          <cell r="AC591">
            <v>293633</v>
          </cell>
        </row>
        <row r="592">
          <cell r="AC592">
            <v>121092</v>
          </cell>
        </row>
        <row r="598">
          <cell r="AC598">
            <v>532549.15</v>
          </cell>
        </row>
        <row r="599">
          <cell r="AC599">
            <v>181135.04</v>
          </cell>
        </row>
        <row r="612">
          <cell r="AH612">
            <v>58589.301672982983</v>
          </cell>
        </row>
        <row r="616">
          <cell r="AC616">
            <v>-14075017.060000001</v>
          </cell>
        </row>
        <row r="617">
          <cell r="AC617">
            <v>-83.55</v>
          </cell>
        </row>
        <row r="621">
          <cell r="AH621">
            <v>-178158</v>
          </cell>
        </row>
        <row r="625">
          <cell r="AC625">
            <v>6659683.7100000009</v>
          </cell>
        </row>
        <row r="626">
          <cell r="AC626">
            <v>1104714.82</v>
          </cell>
        </row>
        <row r="628">
          <cell r="AC628">
            <v>4260</v>
          </cell>
        </row>
        <row r="629">
          <cell r="AC629">
            <v>125899</v>
          </cell>
        </row>
        <row r="633">
          <cell r="AC633">
            <v>2534750</v>
          </cell>
        </row>
        <row r="636">
          <cell r="AH636">
            <v>161118</v>
          </cell>
        </row>
      </sheetData>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CRAMI - IAMPP</v>
          </cell>
        </row>
        <row r="5">
          <cell r="C5" t="str">
            <v>Canelones</v>
          </cell>
        </row>
      </sheetData>
      <sheetData sheetId="3">
        <row r="7">
          <cell r="D7">
            <v>2025</v>
          </cell>
        </row>
      </sheetData>
      <sheetData sheetId="4">
        <row r="159">
          <cell r="H159">
            <v>-17830159</v>
          </cell>
        </row>
      </sheetData>
      <sheetData sheetId="5">
        <row r="12">
          <cell r="G12">
            <v>27888963.127500001</v>
          </cell>
        </row>
      </sheetData>
      <sheetData sheetId="6">
        <row r="57">
          <cell r="F57">
            <v>0</v>
          </cell>
        </row>
      </sheetData>
      <sheetData sheetId="7"/>
      <sheetData sheetId="8">
        <row r="39">
          <cell r="E39">
            <v>66040662</v>
          </cell>
        </row>
      </sheetData>
      <sheetData sheetId="9">
        <row r="36">
          <cell r="E36">
            <v>79498699.977850005</v>
          </cell>
        </row>
      </sheetData>
      <sheetData sheetId="10">
        <row r="19">
          <cell r="H19">
            <v>83593612</v>
          </cell>
        </row>
        <row r="21">
          <cell r="D21">
            <v>4839735</v>
          </cell>
        </row>
        <row r="28">
          <cell r="D28">
            <v>477039</v>
          </cell>
        </row>
        <row r="29">
          <cell r="H29">
            <v>23407468</v>
          </cell>
        </row>
        <row r="35">
          <cell r="D35">
            <v>617351</v>
          </cell>
        </row>
        <row r="40">
          <cell r="H40">
            <v>4170826</v>
          </cell>
        </row>
        <row r="49">
          <cell r="D49">
            <v>1301397</v>
          </cell>
        </row>
        <row r="58">
          <cell r="D58">
            <v>1367012</v>
          </cell>
        </row>
        <row r="60">
          <cell r="H60">
            <v>95162462</v>
          </cell>
        </row>
        <row r="72">
          <cell r="D72">
            <v>3727349</v>
          </cell>
          <cell r="H72">
            <v>13804976</v>
          </cell>
        </row>
        <row r="84">
          <cell r="D84">
            <v>558717</v>
          </cell>
          <cell r="H84">
            <v>3961896</v>
          </cell>
        </row>
        <row r="96">
          <cell r="D96">
            <v>0</v>
          </cell>
        </row>
        <row r="98">
          <cell r="H98">
            <v>24707759</v>
          </cell>
        </row>
        <row r="106">
          <cell r="D106">
            <v>0</v>
          </cell>
        </row>
        <row r="123">
          <cell r="D123">
            <v>0</v>
          </cell>
          <cell r="H123">
            <v>1575</v>
          </cell>
        </row>
        <row r="141">
          <cell r="D141">
            <v>33671</v>
          </cell>
          <cell r="H141">
            <v>723174</v>
          </cell>
        </row>
      </sheetData>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COMECA - IAMPP</v>
          </cell>
        </row>
        <row r="5">
          <cell r="C5" t="str">
            <v>Canelones</v>
          </cell>
        </row>
      </sheetData>
      <sheetData sheetId="3">
        <row r="7">
          <cell r="D7">
            <v>2025</v>
          </cell>
        </row>
      </sheetData>
      <sheetData sheetId="4">
        <row r="159">
          <cell r="H159">
            <v>42776365</v>
          </cell>
        </row>
      </sheetData>
      <sheetData sheetId="5">
        <row r="12">
          <cell r="G12">
            <v>62043783</v>
          </cell>
        </row>
      </sheetData>
      <sheetData sheetId="6">
        <row r="57">
          <cell r="F57">
            <v>0</v>
          </cell>
        </row>
      </sheetData>
      <sheetData sheetId="7"/>
      <sheetData sheetId="8">
        <row r="39">
          <cell r="E39">
            <v>86725965.719999999</v>
          </cell>
        </row>
      </sheetData>
      <sheetData sheetId="9">
        <row r="36">
          <cell r="E36">
            <v>42941220</v>
          </cell>
        </row>
      </sheetData>
      <sheetData sheetId="10">
        <row r="19">
          <cell r="H19">
            <v>141564895</v>
          </cell>
        </row>
        <row r="21">
          <cell r="D21">
            <v>42422026</v>
          </cell>
        </row>
        <row r="28">
          <cell r="D28">
            <v>0</v>
          </cell>
        </row>
        <row r="29">
          <cell r="H29">
            <v>60007256</v>
          </cell>
        </row>
        <row r="35">
          <cell r="D35">
            <v>0</v>
          </cell>
        </row>
        <row r="40">
          <cell r="H40">
            <v>3457458</v>
          </cell>
        </row>
        <row r="49">
          <cell r="D49">
            <v>187232888</v>
          </cell>
        </row>
        <row r="58">
          <cell r="D58">
            <v>0</v>
          </cell>
        </row>
        <row r="60">
          <cell r="H60">
            <v>136587420</v>
          </cell>
        </row>
        <row r="72">
          <cell r="D72">
            <v>9172153</v>
          </cell>
          <cell r="H72">
            <v>511637</v>
          </cell>
        </row>
        <row r="84">
          <cell r="D84">
            <v>0</v>
          </cell>
        </row>
        <row r="96">
          <cell r="D96">
            <v>0</v>
          </cell>
        </row>
        <row r="98">
          <cell r="H98">
            <v>73791499</v>
          </cell>
        </row>
        <row r="106">
          <cell r="D106">
            <v>0</v>
          </cell>
        </row>
        <row r="123">
          <cell r="D123">
            <v>14396330</v>
          </cell>
          <cell r="H123">
            <v>25889</v>
          </cell>
        </row>
        <row r="141">
          <cell r="D141">
            <v>12061702</v>
          </cell>
          <cell r="H141">
            <v>182963</v>
          </cell>
        </row>
      </sheetData>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CAMCEL - IAMPP</v>
          </cell>
        </row>
        <row r="5">
          <cell r="C5" t="str">
            <v>Cerro Largo</v>
          </cell>
        </row>
      </sheetData>
      <sheetData sheetId="3">
        <row r="7">
          <cell r="D7">
            <v>2025</v>
          </cell>
        </row>
      </sheetData>
      <sheetData sheetId="4">
        <row r="159">
          <cell r="H159">
            <v>84987089</v>
          </cell>
        </row>
      </sheetData>
      <sheetData sheetId="5">
        <row r="12">
          <cell r="G12">
            <v>38828075</v>
          </cell>
        </row>
      </sheetData>
      <sheetData sheetId="6">
        <row r="57">
          <cell r="F57">
            <v>225818</v>
          </cell>
        </row>
      </sheetData>
      <sheetData sheetId="7"/>
      <sheetData sheetId="8">
        <row r="39">
          <cell r="E39">
            <v>102265061.00224499</v>
          </cell>
        </row>
      </sheetData>
      <sheetData sheetId="9">
        <row r="36">
          <cell r="E36">
            <v>34140380</v>
          </cell>
        </row>
      </sheetData>
      <sheetData sheetId="10">
        <row r="19">
          <cell r="H19">
            <v>103884093</v>
          </cell>
        </row>
        <row r="21">
          <cell r="D21">
            <v>0</v>
          </cell>
        </row>
        <row r="28">
          <cell r="D28">
            <v>0</v>
          </cell>
        </row>
        <row r="29">
          <cell r="H29">
            <v>38404526</v>
          </cell>
        </row>
        <row r="35">
          <cell r="D35">
            <v>0</v>
          </cell>
        </row>
        <row r="40">
          <cell r="H40">
            <v>10035410</v>
          </cell>
        </row>
        <row r="49">
          <cell r="D49">
            <v>4758372</v>
          </cell>
        </row>
        <row r="58">
          <cell r="D58">
            <v>8305343</v>
          </cell>
        </row>
        <row r="60">
          <cell r="H60">
            <v>18062709</v>
          </cell>
        </row>
        <row r="72">
          <cell r="D72">
            <v>262380</v>
          </cell>
          <cell r="H72">
            <v>1854938</v>
          </cell>
        </row>
        <row r="84">
          <cell r="D84">
            <v>0</v>
          </cell>
          <cell r="H84">
            <v>4054086</v>
          </cell>
        </row>
        <row r="96">
          <cell r="D96">
            <v>0</v>
          </cell>
        </row>
        <row r="98">
          <cell r="H98">
            <v>33301260</v>
          </cell>
        </row>
        <row r="106">
          <cell r="D106">
            <v>0</v>
          </cell>
        </row>
        <row r="123">
          <cell r="D123">
            <v>17820191</v>
          </cell>
          <cell r="H123">
            <v>0</v>
          </cell>
        </row>
        <row r="141">
          <cell r="D141">
            <v>963349</v>
          </cell>
          <cell r="H141">
            <v>0</v>
          </cell>
        </row>
      </sheetData>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efreshError="1">
        <row r="4">
          <cell r="C4" t="str">
            <v>CAMEC - IAMPP</v>
          </cell>
        </row>
        <row r="5">
          <cell r="C5" t="str">
            <v>Colonia</v>
          </cell>
        </row>
      </sheetData>
      <sheetData sheetId="3">
        <row r="7">
          <cell r="D7">
            <v>2025</v>
          </cell>
        </row>
      </sheetData>
      <sheetData sheetId="4" refreshError="1"/>
      <sheetData sheetId="5" refreshError="1"/>
      <sheetData sheetId="6" refreshError="1"/>
      <sheetData sheetId="7" refreshError="1"/>
      <sheetData sheetId="8" refreshError="1"/>
      <sheetData sheetId="9" refreshError="1"/>
      <sheetData sheetId="10" refreshError="1">
        <row r="19">
          <cell r="H19">
            <v>136861388</v>
          </cell>
        </row>
        <row r="21">
          <cell r="D21">
            <v>0</v>
          </cell>
        </row>
        <row r="28">
          <cell r="D28">
            <v>6863557</v>
          </cell>
        </row>
        <row r="29">
          <cell r="H29">
            <v>43853774</v>
          </cell>
        </row>
        <row r="35">
          <cell r="D35">
            <v>1597899</v>
          </cell>
        </row>
        <row r="40">
          <cell r="H40">
            <v>27449472</v>
          </cell>
        </row>
        <row r="49">
          <cell r="D49">
            <v>137399610</v>
          </cell>
        </row>
        <row r="58">
          <cell r="D58">
            <v>8327220</v>
          </cell>
        </row>
        <row r="60">
          <cell r="H60">
            <v>26125715</v>
          </cell>
        </row>
        <row r="72">
          <cell r="D72">
            <v>12419960</v>
          </cell>
          <cell r="H72">
            <v>1109695</v>
          </cell>
        </row>
        <row r="84">
          <cell r="D84">
            <v>0</v>
          </cell>
          <cell r="H84">
            <v>22750132</v>
          </cell>
        </row>
        <row r="96">
          <cell r="D96">
            <v>5940109</v>
          </cell>
        </row>
        <row r="98">
          <cell r="H98">
            <v>68857748</v>
          </cell>
        </row>
        <row r="106">
          <cell r="D106">
            <v>0</v>
          </cell>
        </row>
        <row r="123">
          <cell r="D123">
            <v>12529031</v>
          </cell>
          <cell r="H123">
            <v>0</v>
          </cell>
        </row>
        <row r="141">
          <cell r="D141">
            <v>2147949</v>
          </cell>
          <cell r="H141">
            <v>6557649</v>
          </cell>
        </row>
      </sheetData>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efreshError="1"/>
      <sheetData sheetId="3">
        <row r="7">
          <cell r="D7">
            <v>2025</v>
          </cell>
        </row>
      </sheetData>
      <sheetData sheetId="4" refreshError="1"/>
      <sheetData sheetId="5" refreshError="1"/>
      <sheetData sheetId="6" refreshError="1"/>
      <sheetData sheetId="7" refreshError="1"/>
      <sheetData sheetId="8" refreshError="1"/>
      <sheetData sheetId="9" refreshError="1"/>
      <sheetData sheetId="10" refreshError="1">
        <row r="19">
          <cell r="H19">
            <v>52353866.609999999</v>
          </cell>
        </row>
        <row r="29">
          <cell r="H29">
            <v>25046667.083299998</v>
          </cell>
        </row>
        <row r="35">
          <cell r="D35">
            <v>282731.96000000002</v>
          </cell>
        </row>
        <row r="40">
          <cell r="H40">
            <v>19703312</v>
          </cell>
        </row>
        <row r="49">
          <cell r="D49">
            <v>15340550.880000001</v>
          </cell>
        </row>
        <row r="58">
          <cell r="D58">
            <v>6461253</v>
          </cell>
        </row>
        <row r="60">
          <cell r="H60">
            <v>9963541.25</v>
          </cell>
        </row>
        <row r="72">
          <cell r="D72">
            <v>4934780.46</v>
          </cell>
          <cell r="H72">
            <v>8847404.845999999</v>
          </cell>
        </row>
        <row r="84">
          <cell r="D84">
            <v>0</v>
          </cell>
          <cell r="H84">
            <v>1281502.9998000001</v>
          </cell>
        </row>
        <row r="96">
          <cell r="D96">
            <v>0</v>
          </cell>
        </row>
        <row r="98">
          <cell r="H98">
            <v>37233383.399999999</v>
          </cell>
        </row>
        <row r="106">
          <cell r="D106">
            <v>3852050.71</v>
          </cell>
        </row>
        <row r="123">
          <cell r="D123">
            <v>8463675.0243999995</v>
          </cell>
          <cell r="H123">
            <v>0</v>
          </cell>
        </row>
        <row r="141">
          <cell r="D141">
            <v>1504656</v>
          </cell>
          <cell r="H141">
            <v>2047827</v>
          </cell>
        </row>
      </sheetData>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ow r="4">
          <cell r="C4" t="str">
            <v>CAMEDUR - IAMPP</v>
          </cell>
        </row>
        <row r="5">
          <cell r="C5" t="str">
            <v>Durazno</v>
          </cell>
        </row>
      </sheetData>
      <sheetData sheetId="3">
        <row r="7">
          <cell r="D7">
            <v>2025</v>
          </cell>
        </row>
      </sheetData>
      <sheetData sheetId="4">
        <row r="4">
          <cell r="G4" t="str">
            <v>01-10-24 al 30-09-25</v>
          </cell>
        </row>
      </sheetData>
      <sheetData sheetId="5">
        <row r="42">
          <cell r="N42">
            <v>568050649</v>
          </cell>
        </row>
      </sheetData>
      <sheetData sheetId="6" refreshError="1"/>
      <sheetData sheetId="7" refreshError="1"/>
      <sheetData sheetId="8" refreshError="1"/>
      <sheetData sheetId="9" refreshError="1"/>
      <sheetData sheetId="10">
        <row r="19">
          <cell r="H19">
            <v>103648796</v>
          </cell>
        </row>
        <row r="21">
          <cell r="D21">
            <v>13396716</v>
          </cell>
        </row>
        <row r="28">
          <cell r="D28">
            <v>0</v>
          </cell>
        </row>
        <row r="29">
          <cell r="H29">
            <v>11311538</v>
          </cell>
        </row>
        <row r="35">
          <cell r="D35">
            <v>0</v>
          </cell>
        </row>
        <row r="40">
          <cell r="H40">
            <v>6109810</v>
          </cell>
        </row>
        <row r="49">
          <cell r="D49">
            <v>0</v>
          </cell>
        </row>
        <row r="58">
          <cell r="D58">
            <v>1262444</v>
          </cell>
        </row>
        <row r="60">
          <cell r="H60">
            <v>83277840</v>
          </cell>
        </row>
        <row r="72">
          <cell r="D72">
            <v>25609788</v>
          </cell>
          <cell r="H72">
            <v>10116512</v>
          </cell>
        </row>
        <row r="84">
          <cell r="D84">
            <v>2643753</v>
          </cell>
          <cell r="H84">
            <v>6194065</v>
          </cell>
        </row>
        <row r="96">
          <cell r="D96">
            <v>2114273</v>
          </cell>
        </row>
        <row r="98">
          <cell r="H98">
            <v>30777801</v>
          </cell>
        </row>
        <row r="106">
          <cell r="D106">
            <v>0</v>
          </cell>
        </row>
        <row r="123">
          <cell r="D123">
            <v>2203345</v>
          </cell>
          <cell r="H123">
            <v>0</v>
          </cell>
        </row>
        <row r="141">
          <cell r="D141">
            <v>0</v>
          </cell>
          <cell r="H141">
            <v>2081102</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MHE</v>
          </cell>
        </row>
        <row r="5">
          <cell r="C5" t="str">
            <v>Montevideo</v>
          </cell>
        </row>
      </sheetData>
      <sheetData sheetId="3">
        <row r="7">
          <cell r="D7">
            <v>2025</v>
          </cell>
        </row>
      </sheetData>
      <sheetData sheetId="4">
        <row r="134">
          <cell r="H134">
            <v>187.07</v>
          </cell>
        </row>
      </sheetData>
      <sheetData sheetId="5">
        <row r="12">
          <cell r="G12">
            <v>272426777</v>
          </cell>
        </row>
      </sheetData>
      <sheetData sheetId="6">
        <row r="57">
          <cell r="F57">
            <v>0</v>
          </cell>
        </row>
      </sheetData>
      <sheetData sheetId="7"/>
      <sheetData sheetId="8">
        <row r="39">
          <cell r="E39">
            <v>65811324.982149988</v>
          </cell>
        </row>
      </sheetData>
      <sheetData sheetId="9">
        <row r="36">
          <cell r="E36">
            <v>139337136.47000003</v>
          </cell>
        </row>
      </sheetData>
      <sheetData sheetId="10">
        <row r="19">
          <cell r="H19">
            <v>257367715.85000002</v>
          </cell>
        </row>
        <row r="21">
          <cell r="D21">
            <v>0</v>
          </cell>
        </row>
        <row r="28">
          <cell r="D28">
            <v>690638</v>
          </cell>
        </row>
        <row r="29">
          <cell r="H29">
            <v>7867564.4699999988</v>
          </cell>
        </row>
        <row r="35">
          <cell r="D35">
            <v>28375025</v>
          </cell>
        </row>
        <row r="40">
          <cell r="H40">
            <v>2680589.0300000003</v>
          </cell>
        </row>
        <row r="49">
          <cell r="D49">
            <v>252359522.43000001</v>
          </cell>
        </row>
        <row r="58">
          <cell r="D58">
            <v>1376758.9</v>
          </cell>
        </row>
        <row r="60">
          <cell r="H60">
            <v>80735963.030000001</v>
          </cell>
        </row>
        <row r="72">
          <cell r="D72">
            <v>6434377.9900000002</v>
          </cell>
          <cell r="H72">
            <v>2504846.67</v>
          </cell>
        </row>
        <row r="84">
          <cell r="D84">
            <v>5682912.6299999999</v>
          </cell>
          <cell r="H84">
            <v>10381967.18</v>
          </cell>
        </row>
        <row r="96">
          <cell r="D96">
            <v>4652081</v>
          </cell>
        </row>
        <row r="98">
          <cell r="H98">
            <v>32872723</v>
          </cell>
        </row>
        <row r="106">
          <cell r="D106">
            <v>0</v>
          </cell>
        </row>
        <row r="123">
          <cell r="D123">
            <v>16548023.310000001</v>
          </cell>
          <cell r="H123">
            <v>0</v>
          </cell>
        </row>
        <row r="141">
          <cell r="D141">
            <v>4083155.5700000003</v>
          </cell>
          <cell r="H141">
            <v>0</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COMEFLO - IAMPP</v>
          </cell>
        </row>
        <row r="5">
          <cell r="C5" t="str">
            <v>Flores</v>
          </cell>
        </row>
      </sheetData>
      <sheetData sheetId="3">
        <row r="7">
          <cell r="D7">
            <v>2025</v>
          </cell>
        </row>
      </sheetData>
      <sheetData sheetId="4">
        <row r="159">
          <cell r="H159">
            <v>142484</v>
          </cell>
        </row>
      </sheetData>
      <sheetData sheetId="5">
        <row r="12">
          <cell r="G12">
            <v>7294149.3085792847</v>
          </cell>
        </row>
      </sheetData>
      <sheetData sheetId="6">
        <row r="57">
          <cell r="F57">
            <v>0</v>
          </cell>
        </row>
      </sheetData>
      <sheetData sheetId="7"/>
      <sheetData sheetId="8">
        <row r="39">
          <cell r="E39">
            <v>120926944</v>
          </cell>
        </row>
      </sheetData>
      <sheetData sheetId="9">
        <row r="36">
          <cell r="E36">
            <v>6904924</v>
          </cell>
        </row>
      </sheetData>
      <sheetData sheetId="10">
        <row r="19">
          <cell r="H19">
            <v>43199229</v>
          </cell>
        </row>
        <row r="21">
          <cell r="D21">
            <v>0</v>
          </cell>
        </row>
        <row r="28">
          <cell r="D28">
            <v>661279</v>
          </cell>
        </row>
        <row r="29">
          <cell r="H29">
            <v>8900783</v>
          </cell>
        </row>
        <row r="35">
          <cell r="D35">
            <v>13041</v>
          </cell>
        </row>
        <row r="40">
          <cell r="H40">
            <v>111057</v>
          </cell>
        </row>
        <row r="49">
          <cell r="D49">
            <v>74601</v>
          </cell>
        </row>
        <row r="58">
          <cell r="D58">
            <v>5546064</v>
          </cell>
        </row>
        <row r="60">
          <cell r="H60">
            <v>42133209</v>
          </cell>
        </row>
        <row r="72">
          <cell r="D72">
            <v>3496105</v>
          </cell>
          <cell r="H72">
            <v>12007591</v>
          </cell>
        </row>
        <row r="84">
          <cell r="D84">
            <v>0</v>
          </cell>
          <cell r="H84">
            <v>729997</v>
          </cell>
        </row>
        <row r="96">
          <cell r="D96">
            <v>4355611</v>
          </cell>
        </row>
        <row r="98">
          <cell r="H98">
            <v>14059746</v>
          </cell>
        </row>
        <row r="106">
          <cell r="D106">
            <v>0</v>
          </cell>
        </row>
        <row r="123">
          <cell r="D123">
            <v>1022180</v>
          </cell>
          <cell r="H123">
            <v>0</v>
          </cell>
        </row>
        <row r="141">
          <cell r="D141">
            <v>116932</v>
          </cell>
          <cell r="H141">
            <v>0</v>
          </cell>
        </row>
      </sheetData>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COMEF - IAMPP</v>
          </cell>
        </row>
        <row r="5">
          <cell r="C5" t="str">
            <v>Florida</v>
          </cell>
        </row>
      </sheetData>
      <sheetData sheetId="3">
        <row r="7">
          <cell r="D7">
            <v>2025</v>
          </cell>
        </row>
      </sheetData>
      <sheetData sheetId="4">
        <row r="159">
          <cell r="H159">
            <v>8169597.7999978252</v>
          </cell>
        </row>
      </sheetData>
      <sheetData sheetId="5"/>
      <sheetData sheetId="6"/>
      <sheetData sheetId="7"/>
      <sheetData sheetId="8"/>
      <sheetData sheetId="9"/>
      <sheetData sheetId="10">
        <row r="19">
          <cell r="H19">
            <v>90400688.490002155</v>
          </cell>
        </row>
        <row r="21">
          <cell r="D21">
            <v>3522067</v>
          </cell>
        </row>
        <row r="28">
          <cell r="D28">
            <v>0</v>
          </cell>
        </row>
        <row r="29">
          <cell r="H29">
            <v>15055476</v>
          </cell>
        </row>
        <row r="35">
          <cell r="D35">
            <v>0</v>
          </cell>
        </row>
        <row r="40">
          <cell r="H40">
            <v>2372543.91</v>
          </cell>
        </row>
        <row r="49">
          <cell r="D49">
            <v>37081713.240000002</v>
          </cell>
        </row>
        <row r="58">
          <cell r="D58">
            <v>0</v>
          </cell>
        </row>
        <row r="60">
          <cell r="H60">
            <v>22952274.759999998</v>
          </cell>
        </row>
        <row r="72">
          <cell r="D72">
            <v>25397938.590000004</v>
          </cell>
          <cell r="H72">
            <v>0</v>
          </cell>
        </row>
        <row r="84">
          <cell r="D84">
            <v>0</v>
          </cell>
          <cell r="H84">
            <v>871600.2</v>
          </cell>
        </row>
        <row r="96">
          <cell r="D96">
            <v>1756138</v>
          </cell>
        </row>
        <row r="98">
          <cell r="H98">
            <v>24388603</v>
          </cell>
        </row>
        <row r="106">
          <cell r="D106">
            <v>0</v>
          </cell>
        </row>
        <row r="123">
          <cell r="D123">
            <v>822263.03999999992</v>
          </cell>
          <cell r="H123">
            <v>0</v>
          </cell>
        </row>
        <row r="141">
          <cell r="D141">
            <v>2915637.6999999997</v>
          </cell>
          <cell r="H141">
            <v>0</v>
          </cell>
        </row>
      </sheetData>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CAMDEL - IAMPP</v>
          </cell>
        </row>
        <row r="5">
          <cell r="C5" t="str">
            <v>Lavalleja</v>
          </cell>
        </row>
      </sheetData>
      <sheetData sheetId="3">
        <row r="7">
          <cell r="D7">
            <v>2025</v>
          </cell>
        </row>
      </sheetData>
      <sheetData sheetId="4">
        <row r="159">
          <cell r="H159">
            <v>25092432.400000095</v>
          </cell>
        </row>
      </sheetData>
      <sheetData sheetId="5">
        <row r="12">
          <cell r="G12">
            <v>59331371</v>
          </cell>
        </row>
      </sheetData>
      <sheetData sheetId="6">
        <row r="57">
          <cell r="F57">
            <v>0</v>
          </cell>
        </row>
      </sheetData>
      <sheetData sheetId="7"/>
      <sheetData sheetId="8">
        <row r="39">
          <cell r="E39">
            <v>53675879.321565002</v>
          </cell>
        </row>
      </sheetData>
      <sheetData sheetId="9">
        <row r="36">
          <cell r="E36">
            <v>40867415.070799999</v>
          </cell>
        </row>
      </sheetData>
      <sheetData sheetId="10">
        <row r="19">
          <cell r="H19">
            <v>94715047</v>
          </cell>
        </row>
        <row r="21">
          <cell r="D21">
            <v>0</v>
          </cell>
        </row>
        <row r="28">
          <cell r="D28">
            <v>0</v>
          </cell>
        </row>
        <row r="29">
          <cell r="H29">
            <v>19144593</v>
          </cell>
        </row>
        <row r="35">
          <cell r="D35">
            <v>0</v>
          </cell>
        </row>
        <row r="40">
          <cell r="H40">
            <v>1272413</v>
          </cell>
        </row>
        <row r="49">
          <cell r="D49">
            <v>33322710</v>
          </cell>
        </row>
        <row r="58">
          <cell r="D58">
            <v>0</v>
          </cell>
        </row>
        <row r="60">
          <cell r="H60">
            <v>75620362</v>
          </cell>
        </row>
        <row r="72">
          <cell r="D72">
            <v>13602327</v>
          </cell>
          <cell r="H72">
            <v>7741763</v>
          </cell>
        </row>
        <row r="84">
          <cell r="D84">
            <v>0</v>
          </cell>
          <cell r="H84">
            <v>684792</v>
          </cell>
        </row>
        <row r="96">
          <cell r="D96">
            <v>3568915</v>
          </cell>
        </row>
        <row r="98">
          <cell r="H98">
            <v>22348382</v>
          </cell>
        </row>
        <row r="106">
          <cell r="D106">
            <v>0</v>
          </cell>
        </row>
        <row r="123">
          <cell r="D123">
            <v>2271119</v>
          </cell>
          <cell r="H123">
            <v>0</v>
          </cell>
        </row>
        <row r="141">
          <cell r="D141">
            <v>0</v>
          </cell>
          <cell r="H141">
            <v>0</v>
          </cell>
        </row>
      </sheetData>
      <sheetData sheetId="11"/>
      <sheetData sheetId="12"/>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AMDM - IAMPP</v>
          </cell>
        </row>
        <row r="5">
          <cell r="C5" t="str">
            <v>Maldonado</v>
          </cell>
        </row>
      </sheetData>
      <sheetData sheetId="3">
        <row r="7">
          <cell r="D7">
            <v>2025</v>
          </cell>
        </row>
      </sheetData>
      <sheetData sheetId="4">
        <row r="159">
          <cell r="H159">
            <v>196347456.01999882</v>
          </cell>
        </row>
      </sheetData>
      <sheetData sheetId="5">
        <row r="12">
          <cell r="G12">
            <v>380831739</v>
          </cell>
        </row>
      </sheetData>
      <sheetData sheetId="6">
        <row r="57">
          <cell r="F57">
            <v>26093550</v>
          </cell>
        </row>
      </sheetData>
      <sheetData sheetId="7"/>
      <sheetData sheetId="8">
        <row r="39">
          <cell r="E39">
            <v>283367104.74529994</v>
          </cell>
        </row>
      </sheetData>
      <sheetData sheetId="9">
        <row r="36">
          <cell r="E36">
            <v>104966407.70999999</v>
          </cell>
        </row>
      </sheetData>
      <sheetData sheetId="10">
        <row r="19">
          <cell r="H19">
            <v>341884530.24000001</v>
          </cell>
        </row>
        <row r="21">
          <cell r="D21">
            <v>268008212.58999997</v>
          </cell>
        </row>
        <row r="28">
          <cell r="D28">
            <v>6654.54</v>
          </cell>
        </row>
        <row r="29">
          <cell r="H29">
            <v>26645959.379999999</v>
          </cell>
        </row>
        <row r="35">
          <cell r="D35">
            <v>14658509.620000001</v>
          </cell>
        </row>
        <row r="40">
          <cell r="H40">
            <v>28623600.779999997</v>
          </cell>
        </row>
        <row r="49">
          <cell r="D49">
            <v>155646811.62</v>
          </cell>
        </row>
        <row r="58">
          <cell r="D58">
            <v>30664214.210000001</v>
          </cell>
        </row>
        <row r="60">
          <cell r="H60">
            <v>94269783.280000001</v>
          </cell>
        </row>
        <row r="72">
          <cell r="D72">
            <v>24342442.849999998</v>
          </cell>
          <cell r="H72">
            <v>18645104.239999998</v>
          </cell>
        </row>
        <row r="84">
          <cell r="D84">
            <v>0</v>
          </cell>
          <cell r="H84">
            <v>8437723.0600000005</v>
          </cell>
        </row>
        <row r="96">
          <cell r="D96">
            <v>2604087</v>
          </cell>
        </row>
        <row r="98">
          <cell r="H98">
            <v>158817239</v>
          </cell>
        </row>
        <row r="106">
          <cell r="D106">
            <v>0</v>
          </cell>
        </row>
        <row r="123">
          <cell r="D123">
            <v>254763.28</v>
          </cell>
          <cell r="H123">
            <v>0</v>
          </cell>
        </row>
        <row r="141">
          <cell r="D141">
            <v>38959539.479999997</v>
          </cell>
          <cell r="H141">
            <v>15393612.360000001</v>
          </cell>
        </row>
      </sheetData>
      <sheetData sheetId="11"/>
      <sheetData sheetId="12"/>
      <sheetData sheetId="1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ow r="4">
          <cell r="C4" t="str">
            <v>CRAME - IAMPP</v>
          </cell>
        </row>
        <row r="5">
          <cell r="C5" t="str">
            <v>Maldonado</v>
          </cell>
        </row>
      </sheetData>
      <sheetData sheetId="3">
        <row r="7">
          <cell r="D7">
            <v>2025</v>
          </cell>
        </row>
      </sheetData>
      <sheetData sheetId="4">
        <row r="159">
          <cell r="H159">
            <v>68458316.03000012</v>
          </cell>
        </row>
      </sheetData>
      <sheetData sheetId="5">
        <row r="12">
          <cell r="G12">
            <v>21317246</v>
          </cell>
        </row>
      </sheetData>
      <sheetData sheetId="6">
        <row r="57">
          <cell r="F57">
            <v>13113600</v>
          </cell>
        </row>
      </sheetData>
      <sheetData sheetId="7" refreshError="1"/>
      <sheetData sheetId="8">
        <row r="39">
          <cell r="E39">
            <v>117607860.842895</v>
          </cell>
        </row>
      </sheetData>
      <sheetData sheetId="9">
        <row r="36">
          <cell r="E36">
            <v>24478420.340000007</v>
          </cell>
        </row>
      </sheetData>
      <sheetData sheetId="10" refreshError="1">
        <row r="19">
          <cell r="H19">
            <v>147290039</v>
          </cell>
        </row>
        <row r="21">
          <cell r="D21">
            <v>0</v>
          </cell>
        </row>
        <row r="28">
          <cell r="D28">
            <v>0</v>
          </cell>
        </row>
        <row r="29">
          <cell r="H29">
            <v>19448318</v>
          </cell>
        </row>
        <row r="35">
          <cell r="D35">
            <v>0</v>
          </cell>
        </row>
        <row r="40">
          <cell r="H40">
            <v>0</v>
          </cell>
        </row>
        <row r="49">
          <cell r="D49">
            <v>33752335</v>
          </cell>
        </row>
        <row r="58">
          <cell r="D58">
            <v>115282551</v>
          </cell>
        </row>
        <row r="60">
          <cell r="H60">
            <v>239951388</v>
          </cell>
        </row>
        <row r="72">
          <cell r="D72">
            <v>48482555</v>
          </cell>
          <cell r="H72">
            <v>102601564</v>
          </cell>
        </row>
        <row r="84">
          <cell r="D84">
            <v>1298722</v>
          </cell>
          <cell r="H84">
            <v>710164</v>
          </cell>
        </row>
        <row r="96">
          <cell r="D96">
            <v>5223704</v>
          </cell>
        </row>
        <row r="98">
          <cell r="H98">
            <v>73416106</v>
          </cell>
        </row>
        <row r="106">
          <cell r="D106">
            <v>0</v>
          </cell>
        </row>
        <row r="123">
          <cell r="D123">
            <v>4164523</v>
          </cell>
          <cell r="H123">
            <v>88347</v>
          </cell>
        </row>
        <row r="141">
          <cell r="D141">
            <v>9395107</v>
          </cell>
          <cell r="H141">
            <v>12866312.84</v>
          </cell>
        </row>
      </sheetData>
      <sheetData sheetId="11" refreshError="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COMEPA - IAMPP</v>
          </cell>
        </row>
        <row r="5">
          <cell r="C5" t="str">
            <v>Paysandu</v>
          </cell>
        </row>
      </sheetData>
      <sheetData sheetId="3">
        <row r="7">
          <cell r="D7">
            <v>2025</v>
          </cell>
        </row>
      </sheetData>
      <sheetData sheetId="4">
        <row r="159">
          <cell r="H159">
            <v>39617712.559999943</v>
          </cell>
        </row>
      </sheetData>
      <sheetData sheetId="5"/>
      <sheetData sheetId="6"/>
      <sheetData sheetId="7"/>
      <sheetData sheetId="8"/>
      <sheetData sheetId="9"/>
      <sheetData sheetId="10">
        <row r="19">
          <cell r="H19">
            <v>209640148</v>
          </cell>
        </row>
        <row r="21">
          <cell r="D21">
            <v>14956481.559999999</v>
          </cell>
        </row>
        <row r="28">
          <cell r="D28">
            <v>0</v>
          </cell>
        </row>
        <row r="29">
          <cell r="H29">
            <v>52913146</v>
          </cell>
        </row>
        <row r="35">
          <cell r="D35">
            <v>4716919</v>
          </cell>
        </row>
        <row r="40">
          <cell r="H40">
            <v>10119152</v>
          </cell>
        </row>
        <row r="49">
          <cell r="D49">
            <v>31353531</v>
          </cell>
        </row>
        <row r="58">
          <cell r="D58">
            <v>0</v>
          </cell>
        </row>
        <row r="60">
          <cell r="H60">
            <v>20897644</v>
          </cell>
        </row>
        <row r="72">
          <cell r="D72">
            <v>17531598</v>
          </cell>
          <cell r="H72">
            <v>6594162</v>
          </cell>
        </row>
        <row r="84">
          <cell r="D84">
            <v>2797057</v>
          </cell>
          <cell r="H84">
            <v>15910394</v>
          </cell>
        </row>
        <row r="96">
          <cell r="D96">
            <v>10128989</v>
          </cell>
        </row>
        <row r="98">
          <cell r="H98">
            <v>108078019</v>
          </cell>
        </row>
        <row r="106">
          <cell r="D106">
            <v>3054426</v>
          </cell>
        </row>
        <row r="123">
          <cell r="D123">
            <v>98708596</v>
          </cell>
          <cell r="H123">
            <v>0</v>
          </cell>
        </row>
        <row r="141">
          <cell r="D141">
            <v>75549746</v>
          </cell>
          <cell r="H141">
            <v>4983</v>
          </cell>
        </row>
      </sheetData>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AMEDRIN - IAMPP</v>
          </cell>
        </row>
        <row r="5">
          <cell r="C5" t="str">
            <v>Rio Negro</v>
          </cell>
        </row>
      </sheetData>
      <sheetData sheetId="3">
        <row r="7">
          <cell r="D7">
            <v>2025</v>
          </cell>
        </row>
      </sheetData>
      <sheetData sheetId="4">
        <row r="159">
          <cell r="H159">
            <v>6736092</v>
          </cell>
        </row>
      </sheetData>
      <sheetData sheetId="5"/>
      <sheetData sheetId="6"/>
      <sheetData sheetId="7"/>
      <sheetData sheetId="8"/>
      <sheetData sheetId="9"/>
      <sheetData sheetId="10">
        <row r="19">
          <cell r="H19">
            <v>19250384</v>
          </cell>
        </row>
        <row r="21">
          <cell r="D21">
            <v>22387657</v>
          </cell>
        </row>
        <row r="28">
          <cell r="D28">
            <v>197573</v>
          </cell>
        </row>
        <row r="29">
          <cell r="H29">
            <v>3862200</v>
          </cell>
        </row>
        <row r="35">
          <cell r="D35">
            <v>1924000</v>
          </cell>
        </row>
        <row r="40">
          <cell r="H40">
            <v>10508906</v>
          </cell>
        </row>
        <row r="49">
          <cell r="D49">
            <v>10507193</v>
          </cell>
        </row>
        <row r="58">
          <cell r="D58">
            <v>5752496</v>
          </cell>
        </row>
        <row r="60">
          <cell r="H60">
            <v>7592484</v>
          </cell>
        </row>
        <row r="72">
          <cell r="D72">
            <v>0</v>
          </cell>
          <cell r="H72">
            <v>418257</v>
          </cell>
        </row>
        <row r="84">
          <cell r="D84">
            <v>553964</v>
          </cell>
          <cell r="H84">
            <v>2572483</v>
          </cell>
        </row>
        <row r="96">
          <cell r="D96">
            <v>0</v>
          </cell>
        </row>
        <row r="98">
          <cell r="H98">
            <v>9006253</v>
          </cell>
        </row>
        <row r="106">
          <cell r="D106">
            <v>0</v>
          </cell>
        </row>
        <row r="123">
          <cell r="D123">
            <v>618384</v>
          </cell>
          <cell r="H123">
            <v>0</v>
          </cell>
        </row>
        <row r="141">
          <cell r="D141">
            <v>341075</v>
          </cell>
          <cell r="H141">
            <v>0</v>
          </cell>
        </row>
      </sheetData>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CAMY</v>
          </cell>
        </row>
        <row r="5">
          <cell r="C5" t="str">
            <v>Rio Negro</v>
          </cell>
        </row>
      </sheetData>
      <sheetData sheetId="3">
        <row r="7">
          <cell r="D7">
            <v>2025</v>
          </cell>
        </row>
      </sheetData>
      <sheetData sheetId="4">
        <row r="159">
          <cell r="H159">
            <v>4551594</v>
          </cell>
        </row>
      </sheetData>
      <sheetData sheetId="5">
        <row r="12">
          <cell r="G12">
            <v>18933376</v>
          </cell>
        </row>
      </sheetData>
      <sheetData sheetId="6">
        <row r="57">
          <cell r="F57">
            <v>0</v>
          </cell>
        </row>
      </sheetData>
      <sheetData sheetId="7"/>
      <sheetData sheetId="8">
        <row r="39">
          <cell r="E39">
            <v>26427197</v>
          </cell>
        </row>
      </sheetData>
      <sheetData sheetId="9">
        <row r="36">
          <cell r="E36">
            <v>29217272</v>
          </cell>
        </row>
      </sheetData>
      <sheetData sheetId="10">
        <row r="19">
          <cell r="H19">
            <v>20249135</v>
          </cell>
        </row>
        <row r="21">
          <cell r="D21">
            <v>0</v>
          </cell>
        </row>
        <row r="28">
          <cell r="D28">
            <v>0</v>
          </cell>
        </row>
        <row r="29">
          <cell r="H29">
            <v>13499423</v>
          </cell>
        </row>
        <row r="35">
          <cell r="D35">
            <v>0</v>
          </cell>
        </row>
        <row r="40">
          <cell r="H40">
            <v>0</v>
          </cell>
        </row>
        <row r="49">
          <cell r="D49">
            <v>0</v>
          </cell>
        </row>
        <row r="58">
          <cell r="D58">
            <v>0</v>
          </cell>
        </row>
        <row r="60">
          <cell r="H60">
            <v>11753897</v>
          </cell>
        </row>
        <row r="72">
          <cell r="D72">
            <v>2853552</v>
          </cell>
          <cell r="H72">
            <v>726990</v>
          </cell>
        </row>
        <row r="84">
          <cell r="D84">
            <v>0</v>
          </cell>
          <cell r="H84">
            <v>83442</v>
          </cell>
        </row>
        <row r="96">
          <cell r="D96">
            <v>0</v>
          </cell>
        </row>
        <row r="98">
          <cell r="H98">
            <v>7975560</v>
          </cell>
        </row>
        <row r="106">
          <cell r="D106">
            <v>0</v>
          </cell>
        </row>
        <row r="123">
          <cell r="D123">
            <v>58084</v>
          </cell>
          <cell r="H123">
            <v>0</v>
          </cell>
        </row>
        <row r="141">
          <cell r="D141">
            <v>984846</v>
          </cell>
          <cell r="H141">
            <v>40364</v>
          </cell>
        </row>
      </sheetData>
      <sheetData sheetId="11"/>
      <sheetData sheetId="12"/>
      <sheetData sheetId="1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CASMER - IAMPP</v>
          </cell>
        </row>
        <row r="5">
          <cell r="C5" t="str">
            <v>Rivera</v>
          </cell>
        </row>
      </sheetData>
      <sheetData sheetId="3">
        <row r="7">
          <cell r="D7">
            <v>2025</v>
          </cell>
        </row>
      </sheetData>
      <sheetData sheetId="4">
        <row r="159">
          <cell r="H159">
            <v>244366758.29332879</v>
          </cell>
        </row>
      </sheetData>
      <sheetData sheetId="5">
        <row r="12">
          <cell r="G12">
            <v>68479849.531985879</v>
          </cell>
        </row>
      </sheetData>
      <sheetData sheetId="6">
        <row r="57">
          <cell r="F57">
            <v>0</v>
          </cell>
        </row>
      </sheetData>
      <sheetData sheetId="7"/>
      <sheetData sheetId="8">
        <row r="39">
          <cell r="E39">
            <v>258300857.07215002</v>
          </cell>
        </row>
      </sheetData>
      <sheetData sheetId="9">
        <row r="36">
          <cell r="E36">
            <v>42248089.1809</v>
          </cell>
        </row>
      </sheetData>
      <sheetData sheetId="10">
        <row r="19">
          <cell r="H19">
            <v>110420008</v>
          </cell>
        </row>
        <row r="21">
          <cell r="D21">
            <v>8125959.9400000004</v>
          </cell>
        </row>
        <row r="28">
          <cell r="D28">
            <v>297573.81</v>
          </cell>
        </row>
        <row r="29">
          <cell r="H29">
            <v>19097629</v>
          </cell>
        </row>
        <row r="35">
          <cell r="D35">
            <v>1200002.22</v>
          </cell>
        </row>
        <row r="40">
          <cell r="H40">
            <v>10528031.48</v>
          </cell>
        </row>
        <row r="49">
          <cell r="D49">
            <v>6905175.2599999998</v>
          </cell>
        </row>
        <row r="58">
          <cell r="D58">
            <v>185071.1</v>
          </cell>
        </row>
        <row r="60">
          <cell r="H60">
            <v>19432015.249999996</v>
          </cell>
        </row>
        <row r="72">
          <cell r="D72">
            <v>11313640.069999998</v>
          </cell>
          <cell r="H72">
            <v>1803240.16</v>
          </cell>
        </row>
        <row r="84">
          <cell r="D84">
            <v>865346.94</v>
          </cell>
          <cell r="H84">
            <v>9542815.3100000005</v>
          </cell>
        </row>
        <row r="96">
          <cell r="D96">
            <v>1979893.28</v>
          </cell>
        </row>
        <row r="98">
          <cell r="H98">
            <v>39158560.490000002</v>
          </cell>
        </row>
        <row r="106">
          <cell r="D106">
            <v>0</v>
          </cell>
        </row>
        <row r="123">
          <cell r="D123">
            <v>339561.32</v>
          </cell>
          <cell r="H123">
            <v>7307056.3099999996</v>
          </cell>
        </row>
        <row r="141">
          <cell r="D141">
            <v>5281417.78</v>
          </cell>
          <cell r="H141">
            <v>13738918.319999998</v>
          </cell>
        </row>
      </sheetData>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COMERI - IAMPP</v>
          </cell>
        </row>
        <row r="5">
          <cell r="C5" t="str">
            <v>Rivera</v>
          </cell>
        </row>
      </sheetData>
      <sheetData sheetId="3">
        <row r="7">
          <cell r="D7">
            <v>2025</v>
          </cell>
        </row>
      </sheetData>
      <sheetData sheetId="4">
        <row r="159">
          <cell r="H159">
            <v>47606499.900000922</v>
          </cell>
        </row>
      </sheetData>
      <sheetData sheetId="5">
        <row r="12">
          <cell r="G12">
            <v>6997913</v>
          </cell>
        </row>
      </sheetData>
      <sheetData sheetId="6">
        <row r="57">
          <cell r="F57">
            <v>0</v>
          </cell>
        </row>
      </sheetData>
      <sheetData sheetId="7"/>
      <sheetData sheetId="8">
        <row r="39">
          <cell r="E39">
            <v>16132565.25385</v>
          </cell>
        </row>
      </sheetData>
      <sheetData sheetId="9">
        <row r="36">
          <cell r="E36">
            <v>20207996.329999998</v>
          </cell>
        </row>
      </sheetData>
      <sheetData sheetId="10">
        <row r="19">
          <cell r="H19">
            <v>46264459.219999999</v>
          </cell>
        </row>
        <row r="21">
          <cell r="D21">
            <v>10270502.07</v>
          </cell>
        </row>
        <row r="28">
          <cell r="D28">
            <v>2502623.06</v>
          </cell>
        </row>
        <row r="29">
          <cell r="H29">
            <v>14095057.970000003</v>
          </cell>
        </row>
        <row r="35">
          <cell r="D35">
            <v>25331739.120000001</v>
          </cell>
        </row>
        <row r="40">
          <cell r="H40">
            <v>918778</v>
          </cell>
        </row>
        <row r="49">
          <cell r="D49">
            <v>0</v>
          </cell>
        </row>
        <row r="58">
          <cell r="D58">
            <v>935</v>
          </cell>
        </row>
        <row r="60">
          <cell r="H60">
            <v>19165737</v>
          </cell>
        </row>
        <row r="72">
          <cell r="D72">
            <v>2482113.8299999996</v>
          </cell>
          <cell r="H72">
            <v>1821712.76</v>
          </cell>
        </row>
        <row r="84">
          <cell r="D84">
            <v>294358.07</v>
          </cell>
          <cell r="H84">
            <v>3002881.88</v>
          </cell>
        </row>
        <row r="96">
          <cell r="D96">
            <v>1551655</v>
          </cell>
        </row>
        <row r="98">
          <cell r="H98">
            <v>7399652</v>
          </cell>
        </row>
        <row r="106">
          <cell r="D106">
            <v>661013</v>
          </cell>
        </row>
        <row r="123">
          <cell r="D123">
            <v>5266522.97</v>
          </cell>
          <cell r="H123">
            <v>0</v>
          </cell>
        </row>
        <row r="141">
          <cell r="D141">
            <v>120745.41</v>
          </cell>
          <cell r="H141">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CASMU - IAMPP</v>
          </cell>
        </row>
        <row r="5">
          <cell r="C5" t="str">
            <v>Montevideo</v>
          </cell>
        </row>
      </sheetData>
      <sheetData sheetId="3">
        <row r="7">
          <cell r="D7">
            <v>2025</v>
          </cell>
        </row>
      </sheetData>
      <sheetData sheetId="4">
        <row r="159">
          <cell r="H159">
            <v>-1057120013</v>
          </cell>
        </row>
      </sheetData>
      <sheetData sheetId="5">
        <row r="12">
          <cell r="G12">
            <v>823863780</v>
          </cell>
        </row>
      </sheetData>
      <sheetData sheetId="6">
        <row r="27">
          <cell r="G27">
            <v>-4784459888</v>
          </cell>
        </row>
      </sheetData>
      <sheetData sheetId="7"/>
      <sheetData sheetId="8">
        <row r="39">
          <cell r="E39">
            <v>80995809</v>
          </cell>
        </row>
      </sheetData>
      <sheetData sheetId="9">
        <row r="36">
          <cell r="E36">
            <v>663570519</v>
          </cell>
        </row>
      </sheetData>
      <sheetData sheetId="10">
        <row r="19">
          <cell r="H19">
            <v>680447405</v>
          </cell>
        </row>
        <row r="21">
          <cell r="D21">
            <v>190194464</v>
          </cell>
        </row>
        <row r="28">
          <cell r="D28">
            <v>29904462</v>
          </cell>
        </row>
        <row r="29">
          <cell r="H29">
            <v>149951044</v>
          </cell>
        </row>
        <row r="35">
          <cell r="D35">
            <v>0</v>
          </cell>
        </row>
        <row r="40">
          <cell r="H40">
            <v>24271724</v>
          </cell>
        </row>
        <row r="49">
          <cell r="D49">
            <v>525691340</v>
          </cell>
        </row>
        <row r="58">
          <cell r="D58">
            <v>18895015</v>
          </cell>
        </row>
        <row r="60">
          <cell r="H60">
            <v>313045454</v>
          </cell>
        </row>
        <row r="72">
          <cell r="D72">
            <v>80171434</v>
          </cell>
          <cell r="H72">
            <v>525671244</v>
          </cell>
        </row>
        <row r="84">
          <cell r="D84">
            <v>7016600</v>
          </cell>
          <cell r="H84">
            <v>39353798</v>
          </cell>
        </row>
        <row r="96">
          <cell r="D96">
            <v>4716098</v>
          </cell>
        </row>
        <row r="98">
          <cell r="H98">
            <v>242093783</v>
          </cell>
        </row>
        <row r="106">
          <cell r="D106">
            <v>180349293</v>
          </cell>
        </row>
        <row r="123">
          <cell r="D123">
            <v>48144577</v>
          </cell>
          <cell r="H123">
            <v>0</v>
          </cell>
        </row>
        <row r="141">
          <cell r="D141">
            <v>111925540</v>
          </cell>
          <cell r="H141">
            <v>0</v>
          </cell>
        </row>
      </sheetData>
      <sheetData sheetId="11"/>
      <sheetData sheetId="12"/>
      <sheetData sheetId="1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COMERO - IAMPP</v>
          </cell>
        </row>
        <row r="5">
          <cell r="C5" t="str">
            <v>Rocha</v>
          </cell>
        </row>
      </sheetData>
      <sheetData sheetId="3">
        <row r="7">
          <cell r="D7">
            <v>2025</v>
          </cell>
        </row>
      </sheetData>
      <sheetData sheetId="4">
        <row r="159">
          <cell r="H159">
            <v>8208133.384335041</v>
          </cell>
        </row>
      </sheetData>
      <sheetData sheetId="5">
        <row r="12">
          <cell r="G12">
            <v>30592600</v>
          </cell>
        </row>
      </sheetData>
      <sheetData sheetId="6">
        <row r="57">
          <cell r="F57">
            <v>23246283</v>
          </cell>
        </row>
      </sheetData>
      <sheetData sheetId="7"/>
      <sheetData sheetId="8">
        <row r="39">
          <cell r="E39">
            <v>47840713</v>
          </cell>
        </row>
      </sheetData>
      <sheetData sheetId="9">
        <row r="36">
          <cell r="E36">
            <v>49074967</v>
          </cell>
        </row>
      </sheetData>
      <sheetData sheetId="10">
        <row r="19">
          <cell r="H19">
            <v>100519479</v>
          </cell>
        </row>
        <row r="21">
          <cell r="D21">
            <v>2193166</v>
          </cell>
        </row>
        <row r="28">
          <cell r="D28">
            <v>3175403</v>
          </cell>
        </row>
        <row r="29">
          <cell r="H29">
            <v>30422194</v>
          </cell>
        </row>
        <row r="35">
          <cell r="D35">
            <v>2506180</v>
          </cell>
        </row>
        <row r="40">
          <cell r="H40">
            <v>34602888</v>
          </cell>
        </row>
        <row r="49">
          <cell r="D49">
            <v>88285002</v>
          </cell>
        </row>
        <row r="58">
          <cell r="D58">
            <v>423816</v>
          </cell>
        </row>
        <row r="60">
          <cell r="H60">
            <v>23992806</v>
          </cell>
        </row>
        <row r="72">
          <cell r="D72">
            <v>62141169</v>
          </cell>
          <cell r="H72">
            <v>11253768</v>
          </cell>
        </row>
        <row r="84">
          <cell r="D84">
            <v>7600</v>
          </cell>
          <cell r="H84">
            <v>4470094</v>
          </cell>
        </row>
        <row r="96">
          <cell r="D96">
            <v>0</v>
          </cell>
        </row>
        <row r="98">
          <cell r="H98">
            <v>44080295.615664937</v>
          </cell>
        </row>
        <row r="106">
          <cell r="D106">
            <v>0</v>
          </cell>
        </row>
        <row r="123">
          <cell r="D123">
            <v>611696</v>
          </cell>
          <cell r="H123">
            <v>14429</v>
          </cell>
        </row>
        <row r="141">
          <cell r="D141">
            <v>76169107</v>
          </cell>
          <cell r="H141">
            <v>9136544</v>
          </cell>
        </row>
      </sheetData>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SOC. MED. QUIR. SALTO - IAMPP</v>
          </cell>
        </row>
        <row r="5">
          <cell r="C5" t="str">
            <v>Salto</v>
          </cell>
        </row>
      </sheetData>
      <sheetData sheetId="3">
        <row r="7">
          <cell r="D7">
            <v>2025</v>
          </cell>
        </row>
      </sheetData>
      <sheetData sheetId="4">
        <row r="159">
          <cell r="H159">
            <v>101203373</v>
          </cell>
        </row>
      </sheetData>
      <sheetData sheetId="5">
        <row r="12">
          <cell r="G12">
            <v>92646475</v>
          </cell>
        </row>
      </sheetData>
      <sheetData sheetId="6">
        <row r="57">
          <cell r="F57">
            <v>0</v>
          </cell>
        </row>
      </sheetData>
      <sheetData sheetId="7"/>
      <sheetData sheetId="8">
        <row r="39">
          <cell r="E39">
            <v>344709742.06584996</v>
          </cell>
        </row>
      </sheetData>
      <sheetData sheetId="9">
        <row r="36">
          <cell r="E36">
            <v>93649548</v>
          </cell>
        </row>
      </sheetData>
      <sheetData sheetId="10">
        <row r="19">
          <cell r="H19">
            <v>240194536</v>
          </cell>
        </row>
        <row r="21">
          <cell r="D21">
            <v>0</v>
          </cell>
        </row>
        <row r="28">
          <cell r="D28">
            <v>0</v>
          </cell>
        </row>
        <row r="29">
          <cell r="H29">
            <v>5901246</v>
          </cell>
        </row>
        <row r="35">
          <cell r="D35">
            <v>0</v>
          </cell>
        </row>
        <row r="40">
          <cell r="H40">
            <v>0</v>
          </cell>
        </row>
        <row r="49">
          <cell r="D49">
            <v>0</v>
          </cell>
        </row>
        <row r="58">
          <cell r="D58">
            <v>0</v>
          </cell>
        </row>
        <row r="60">
          <cell r="H60">
            <v>159178256</v>
          </cell>
        </row>
        <row r="72">
          <cell r="D72">
            <v>47606206</v>
          </cell>
          <cell r="H72">
            <v>32225565</v>
          </cell>
        </row>
        <row r="84">
          <cell r="D84">
            <v>796616</v>
          </cell>
          <cell r="H84">
            <v>4495037</v>
          </cell>
        </row>
        <row r="96">
          <cell r="D96">
            <v>5716877</v>
          </cell>
        </row>
        <row r="98">
          <cell r="H98">
            <v>68375923</v>
          </cell>
        </row>
        <row r="106">
          <cell r="D106">
            <v>763562</v>
          </cell>
        </row>
        <row r="123">
          <cell r="D123">
            <v>2529908</v>
          </cell>
          <cell r="H123">
            <v>0</v>
          </cell>
        </row>
        <row r="141">
          <cell r="D141">
            <v>0</v>
          </cell>
          <cell r="H141">
            <v>3803743</v>
          </cell>
        </row>
      </sheetData>
      <sheetData sheetId="11"/>
      <sheetData sheetId="12"/>
      <sheetData sheetId="1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ASOC. MED. SAN JOSE - IAMPP</v>
          </cell>
        </row>
        <row r="5">
          <cell r="C5" t="str">
            <v>San Jose</v>
          </cell>
        </row>
      </sheetData>
      <sheetData sheetId="3">
        <row r="7">
          <cell r="D7">
            <v>2025</v>
          </cell>
        </row>
      </sheetData>
      <sheetData sheetId="4">
        <row r="159">
          <cell r="H159">
            <v>8847902.7199996971</v>
          </cell>
        </row>
      </sheetData>
      <sheetData sheetId="5"/>
      <sheetData sheetId="6"/>
      <sheetData sheetId="7"/>
      <sheetData sheetId="8"/>
      <sheetData sheetId="9"/>
      <sheetData sheetId="10">
        <row r="19">
          <cell r="H19">
            <v>149854145.68000028</v>
          </cell>
        </row>
        <row r="21">
          <cell r="D21">
            <v>0</v>
          </cell>
        </row>
        <row r="28">
          <cell r="D28">
            <v>8396583</v>
          </cell>
        </row>
        <row r="29">
          <cell r="H29">
            <v>23966792</v>
          </cell>
        </row>
        <row r="35">
          <cell r="D35">
            <v>0</v>
          </cell>
        </row>
        <row r="40">
          <cell r="H40">
            <v>5248088</v>
          </cell>
        </row>
        <row r="49">
          <cell r="D49">
            <v>106274905</v>
          </cell>
        </row>
        <row r="58">
          <cell r="D58">
            <v>0</v>
          </cell>
        </row>
        <row r="60">
          <cell r="H60">
            <v>38722339</v>
          </cell>
        </row>
        <row r="72">
          <cell r="D72">
            <v>11875015</v>
          </cell>
          <cell r="H72">
            <v>1935437</v>
          </cell>
        </row>
        <row r="84">
          <cell r="D84">
            <v>590237</v>
          </cell>
          <cell r="H84">
            <v>14833300</v>
          </cell>
        </row>
        <row r="96">
          <cell r="D96">
            <v>1469030</v>
          </cell>
        </row>
        <row r="98">
          <cell r="H98">
            <v>78490385</v>
          </cell>
        </row>
        <row r="106">
          <cell r="D106">
            <v>0</v>
          </cell>
        </row>
        <row r="123">
          <cell r="D123">
            <v>7033437</v>
          </cell>
          <cell r="H123">
            <v>0</v>
          </cell>
        </row>
        <row r="141">
          <cell r="D141">
            <v>40682125</v>
          </cell>
          <cell r="H141">
            <v>1077963</v>
          </cell>
        </row>
      </sheetData>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CAMS - IAMPP</v>
          </cell>
        </row>
        <row r="5">
          <cell r="C5" t="str">
            <v>Soriano</v>
          </cell>
        </row>
      </sheetData>
      <sheetData sheetId="3">
        <row r="7">
          <cell r="D7">
            <v>2025</v>
          </cell>
        </row>
      </sheetData>
      <sheetData sheetId="4">
        <row r="159">
          <cell r="H159">
            <v>92492501</v>
          </cell>
        </row>
      </sheetData>
      <sheetData sheetId="5">
        <row r="12">
          <cell r="G12">
            <v>70170729</v>
          </cell>
        </row>
      </sheetData>
      <sheetData sheetId="6">
        <row r="57">
          <cell r="F57">
            <v>25955823</v>
          </cell>
        </row>
      </sheetData>
      <sheetData sheetId="7"/>
      <sheetData sheetId="8">
        <row r="39">
          <cell r="E39">
            <v>179011441.38460001</v>
          </cell>
        </row>
      </sheetData>
      <sheetData sheetId="9">
        <row r="36">
          <cell r="E36">
            <v>74914063.465000004</v>
          </cell>
        </row>
      </sheetData>
      <sheetData sheetId="10">
        <row r="19">
          <cell r="H19">
            <v>110373886</v>
          </cell>
        </row>
        <row r="21">
          <cell r="D21">
            <v>13937847</v>
          </cell>
        </row>
        <row r="28">
          <cell r="D28">
            <v>127402</v>
          </cell>
        </row>
        <row r="29">
          <cell r="H29">
            <v>44405701</v>
          </cell>
        </row>
        <row r="35">
          <cell r="D35">
            <v>4573667</v>
          </cell>
        </row>
        <row r="40">
          <cell r="H40">
            <v>3340868</v>
          </cell>
        </row>
        <row r="49">
          <cell r="D49">
            <v>21844623</v>
          </cell>
        </row>
        <row r="58">
          <cell r="D58">
            <v>802191</v>
          </cell>
        </row>
        <row r="60">
          <cell r="H60">
            <v>173333316</v>
          </cell>
        </row>
        <row r="72">
          <cell r="D72">
            <v>23454575</v>
          </cell>
          <cell r="H72">
            <v>12091343</v>
          </cell>
        </row>
        <row r="84">
          <cell r="D84">
            <v>2664</v>
          </cell>
          <cell r="H84">
            <v>7372216</v>
          </cell>
        </row>
        <row r="96">
          <cell r="D96">
            <v>104739</v>
          </cell>
        </row>
        <row r="98">
          <cell r="H98">
            <v>27662129</v>
          </cell>
        </row>
        <row r="106">
          <cell r="D106">
            <v>0</v>
          </cell>
        </row>
        <row r="123">
          <cell r="D123">
            <v>13516425</v>
          </cell>
          <cell r="H123">
            <v>0</v>
          </cell>
        </row>
        <row r="141">
          <cell r="D141">
            <v>3189141</v>
          </cell>
          <cell r="H141">
            <v>1162716</v>
          </cell>
        </row>
      </sheetData>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COMTA - IAMPP</v>
          </cell>
        </row>
        <row r="5">
          <cell r="C5" t="str">
            <v>Tacuarembo</v>
          </cell>
        </row>
      </sheetData>
      <sheetData sheetId="3">
        <row r="7">
          <cell r="D7">
            <v>2025</v>
          </cell>
        </row>
      </sheetData>
      <sheetData sheetId="4">
        <row r="159">
          <cell r="H159">
            <v>42080917.649999842</v>
          </cell>
        </row>
      </sheetData>
      <sheetData sheetId="5">
        <row r="12">
          <cell r="G12">
            <v>35380130</v>
          </cell>
        </row>
      </sheetData>
      <sheetData sheetId="6">
        <row r="57">
          <cell r="F57">
            <v>0</v>
          </cell>
        </row>
      </sheetData>
      <sheetData sheetId="7"/>
      <sheetData sheetId="8">
        <row r="39">
          <cell r="E39">
            <v>111457493.74235001</v>
          </cell>
        </row>
      </sheetData>
      <sheetData sheetId="9">
        <row r="36">
          <cell r="E36">
            <v>26623682.68</v>
          </cell>
        </row>
      </sheetData>
      <sheetData sheetId="10">
        <row r="19">
          <cell r="H19">
            <v>83734726.680000007</v>
          </cell>
        </row>
        <row r="21">
          <cell r="D21">
            <v>0</v>
          </cell>
        </row>
        <row r="28">
          <cell r="D28">
            <v>1176300.01</v>
          </cell>
        </row>
        <row r="29">
          <cell r="H29">
            <v>23155412.77</v>
          </cell>
        </row>
        <row r="35">
          <cell r="D35">
            <v>446017</v>
          </cell>
        </row>
        <row r="40">
          <cell r="H40">
            <v>0</v>
          </cell>
        </row>
        <row r="49">
          <cell r="D49">
            <v>31946243.77</v>
          </cell>
        </row>
        <row r="58">
          <cell r="D58">
            <v>19686184</v>
          </cell>
        </row>
        <row r="60">
          <cell r="H60">
            <v>12304859.930000002</v>
          </cell>
        </row>
        <row r="72">
          <cell r="D72">
            <v>23443825.400000002</v>
          </cell>
          <cell r="H72">
            <v>2313275</v>
          </cell>
        </row>
        <row r="84">
          <cell r="D84">
            <v>6555568.1500000004</v>
          </cell>
          <cell r="H84">
            <v>0</v>
          </cell>
        </row>
        <row r="96">
          <cell r="D96">
            <v>0</v>
          </cell>
        </row>
        <row r="98">
          <cell r="H98">
            <v>39692901</v>
          </cell>
        </row>
        <row r="106">
          <cell r="D106">
            <v>0</v>
          </cell>
        </row>
        <row r="123">
          <cell r="D123">
            <v>212642.59</v>
          </cell>
          <cell r="H123">
            <v>0</v>
          </cell>
        </row>
        <row r="141">
          <cell r="D141">
            <v>17909742.379999999</v>
          </cell>
          <cell r="H141">
            <v>0</v>
          </cell>
        </row>
      </sheetData>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IAC</v>
          </cell>
        </row>
        <row r="5">
          <cell r="C5" t="str">
            <v>Treinta y Tres</v>
          </cell>
        </row>
      </sheetData>
      <sheetData sheetId="3">
        <row r="7">
          <cell r="D7">
            <v>2025</v>
          </cell>
        </row>
      </sheetData>
      <sheetData sheetId="4">
        <row r="159">
          <cell r="H159">
            <v>44765034</v>
          </cell>
        </row>
      </sheetData>
      <sheetData sheetId="5"/>
      <sheetData sheetId="6"/>
      <sheetData sheetId="7"/>
      <sheetData sheetId="8"/>
      <sheetData sheetId="9"/>
      <sheetData sheetId="10">
        <row r="19">
          <cell r="H19">
            <v>40302903</v>
          </cell>
        </row>
        <row r="21">
          <cell r="D21">
            <v>0</v>
          </cell>
        </row>
        <row r="28">
          <cell r="D28">
            <v>2781874</v>
          </cell>
        </row>
        <row r="29">
          <cell r="H29">
            <v>15819621</v>
          </cell>
        </row>
        <row r="35">
          <cell r="D35">
            <v>1343111</v>
          </cell>
        </row>
        <row r="40">
          <cell r="H40">
            <v>0</v>
          </cell>
        </row>
        <row r="49">
          <cell r="D49">
            <v>5363590</v>
          </cell>
        </row>
        <row r="58">
          <cell r="D58">
            <v>117689</v>
          </cell>
        </row>
        <row r="60">
          <cell r="H60">
            <v>34259309</v>
          </cell>
        </row>
        <row r="72">
          <cell r="D72">
            <v>16354502</v>
          </cell>
          <cell r="H72">
            <v>5366801</v>
          </cell>
        </row>
        <row r="84">
          <cell r="D84">
            <v>4675612</v>
          </cell>
          <cell r="H84">
            <v>759983</v>
          </cell>
        </row>
        <row r="96">
          <cell r="D96">
            <v>0</v>
          </cell>
        </row>
        <row r="98">
          <cell r="H98">
            <v>17147468</v>
          </cell>
        </row>
        <row r="106">
          <cell r="D106">
            <v>0</v>
          </cell>
        </row>
        <row r="123">
          <cell r="D123">
            <v>2303874</v>
          </cell>
          <cell r="H123">
            <v>0</v>
          </cell>
        </row>
        <row r="141">
          <cell r="D141">
            <v>619664</v>
          </cell>
          <cell r="H141">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CCOU</v>
          </cell>
        </row>
        <row r="5">
          <cell r="C5" t="str">
            <v>Montevideo</v>
          </cell>
        </row>
      </sheetData>
      <sheetData sheetId="3">
        <row r="7">
          <cell r="D7">
            <v>2025</v>
          </cell>
        </row>
      </sheetData>
      <sheetData sheetId="4">
        <row r="159">
          <cell r="H159">
            <v>79394241</v>
          </cell>
        </row>
      </sheetData>
      <sheetData sheetId="5">
        <row r="12">
          <cell r="G12">
            <v>584710521</v>
          </cell>
        </row>
      </sheetData>
      <sheetData sheetId="6">
        <row r="57">
          <cell r="F57">
            <v>0</v>
          </cell>
        </row>
      </sheetData>
      <sheetData sheetId="7"/>
      <sheetData sheetId="8">
        <row r="39">
          <cell r="E39">
            <v>200089666.23115</v>
          </cell>
        </row>
      </sheetData>
      <sheetData sheetId="9">
        <row r="36">
          <cell r="E36">
            <v>140034377.28745002</v>
          </cell>
        </row>
      </sheetData>
      <sheetData sheetId="10">
        <row r="19">
          <cell r="H19">
            <v>279554661</v>
          </cell>
        </row>
        <row r="21">
          <cell r="D21">
            <v>26364919</v>
          </cell>
        </row>
        <row r="28">
          <cell r="D28">
            <v>824877</v>
          </cell>
        </row>
        <row r="29">
          <cell r="H29">
            <v>98723704</v>
          </cell>
        </row>
        <row r="35">
          <cell r="D35">
            <v>11440390</v>
          </cell>
        </row>
        <row r="40">
          <cell r="H40">
            <v>25030594</v>
          </cell>
        </row>
        <row r="49">
          <cell r="D49">
            <v>43179176</v>
          </cell>
        </row>
        <row r="58">
          <cell r="D58">
            <v>0</v>
          </cell>
        </row>
        <row r="60">
          <cell r="H60">
            <v>200435742</v>
          </cell>
        </row>
        <row r="72">
          <cell r="D72">
            <v>33928239</v>
          </cell>
          <cell r="H72">
            <v>15115669</v>
          </cell>
        </row>
        <row r="84">
          <cell r="D84">
            <v>15174202</v>
          </cell>
          <cell r="H84">
            <v>18328504</v>
          </cell>
        </row>
        <row r="96">
          <cell r="D96">
            <v>5258368</v>
          </cell>
        </row>
        <row r="98">
          <cell r="H98">
            <v>143581370</v>
          </cell>
        </row>
        <row r="106">
          <cell r="D106">
            <v>0</v>
          </cell>
        </row>
        <row r="123">
          <cell r="D123">
            <v>6732458</v>
          </cell>
          <cell r="H123">
            <v>105533</v>
          </cell>
        </row>
        <row r="141">
          <cell r="D141">
            <v>89908669</v>
          </cell>
          <cell r="H141">
            <v>0</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efreshError="1">
        <row r="4">
          <cell r="C4" t="str">
            <v>CUDAM</v>
          </cell>
        </row>
        <row r="5">
          <cell r="C5" t="str">
            <v>Montevideo</v>
          </cell>
        </row>
      </sheetData>
      <sheetData sheetId="3" refreshError="1">
        <row r="7">
          <cell r="D7">
            <v>2025</v>
          </cell>
        </row>
      </sheetData>
      <sheetData sheetId="4" refreshError="1"/>
      <sheetData sheetId="5" refreshError="1"/>
      <sheetData sheetId="6" refreshError="1"/>
      <sheetData sheetId="7" refreshError="1"/>
      <sheetData sheetId="8" refreshError="1"/>
      <sheetData sheetId="9" refreshError="1"/>
      <sheetData sheetId="10" refreshError="1">
        <row r="19">
          <cell r="H19">
            <v>73090418</v>
          </cell>
        </row>
        <row r="21">
          <cell r="D21">
            <v>229577</v>
          </cell>
        </row>
        <row r="28">
          <cell r="D28">
            <v>1545376.25</v>
          </cell>
        </row>
        <row r="29">
          <cell r="H29">
            <v>12078675</v>
          </cell>
        </row>
        <row r="35">
          <cell r="D35">
            <v>1074730</v>
          </cell>
        </row>
        <row r="40">
          <cell r="H40">
            <v>1202172</v>
          </cell>
        </row>
        <row r="49">
          <cell r="D49">
            <v>0</v>
          </cell>
        </row>
        <row r="58">
          <cell r="D58">
            <v>272952</v>
          </cell>
        </row>
        <row r="60">
          <cell r="H60">
            <v>93004751</v>
          </cell>
        </row>
        <row r="72">
          <cell r="D72">
            <v>456360</v>
          </cell>
          <cell r="H72">
            <v>133998</v>
          </cell>
        </row>
        <row r="84">
          <cell r="D84">
            <v>12745</v>
          </cell>
          <cell r="H84">
            <v>1745312</v>
          </cell>
        </row>
        <row r="96">
          <cell r="D96">
            <v>2279382</v>
          </cell>
        </row>
        <row r="98">
          <cell r="H98">
            <v>29366976</v>
          </cell>
        </row>
        <row r="106">
          <cell r="D106">
            <v>0</v>
          </cell>
        </row>
        <row r="123">
          <cell r="D123">
            <v>541583.69999999995</v>
          </cell>
          <cell r="H123">
            <v>0</v>
          </cell>
        </row>
        <row r="141">
          <cell r="D141">
            <v>10690914</v>
          </cell>
          <cell r="H141">
            <v>738853</v>
          </cell>
        </row>
      </sheetData>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COSEM - IAMPP</v>
          </cell>
        </row>
        <row r="5">
          <cell r="C5" t="str">
            <v>Montevideo</v>
          </cell>
        </row>
      </sheetData>
      <sheetData sheetId="3">
        <row r="7">
          <cell r="D7">
            <v>2025</v>
          </cell>
        </row>
      </sheetData>
      <sheetData sheetId="4">
        <row r="159">
          <cell r="H159">
            <v>47977461.889999978</v>
          </cell>
        </row>
      </sheetData>
      <sheetData sheetId="5">
        <row r="12">
          <cell r="G12">
            <v>0</v>
          </cell>
        </row>
      </sheetData>
      <sheetData sheetId="6">
        <row r="57">
          <cell r="F57">
            <v>4323926</v>
          </cell>
        </row>
      </sheetData>
      <sheetData sheetId="7"/>
      <sheetData sheetId="8">
        <row r="39">
          <cell r="E39">
            <v>97357125.589395002</v>
          </cell>
        </row>
      </sheetData>
      <sheetData sheetId="9">
        <row r="36">
          <cell r="E36">
            <v>65764233.280000001</v>
          </cell>
        </row>
      </sheetData>
      <sheetData sheetId="10">
        <row r="19">
          <cell r="H19">
            <v>229641888</v>
          </cell>
        </row>
        <row r="21">
          <cell r="D21">
            <v>224888314.37</v>
          </cell>
        </row>
        <row r="28">
          <cell r="D28">
            <v>15155962.809999999</v>
          </cell>
        </row>
        <row r="29">
          <cell r="H29">
            <v>0</v>
          </cell>
        </row>
        <row r="35">
          <cell r="D35">
            <v>61445105.620000005</v>
          </cell>
        </row>
        <row r="40">
          <cell r="H40">
            <v>0</v>
          </cell>
        </row>
        <row r="49">
          <cell r="D49">
            <v>0</v>
          </cell>
        </row>
        <row r="58">
          <cell r="D58">
            <v>647915.13</v>
          </cell>
        </row>
        <row r="60">
          <cell r="H60">
            <v>292493084.49000001</v>
          </cell>
        </row>
        <row r="72">
          <cell r="D72">
            <v>7636557.1500000004</v>
          </cell>
          <cell r="H72">
            <v>33344808.010000002</v>
          </cell>
        </row>
        <row r="84">
          <cell r="D84">
            <v>2197142.96</v>
          </cell>
          <cell r="H84">
            <v>0</v>
          </cell>
        </row>
        <row r="96">
          <cell r="D96">
            <v>7942772.3800000008</v>
          </cell>
        </row>
        <row r="98">
          <cell r="H98">
            <v>38630667.530000001</v>
          </cell>
        </row>
        <row r="106">
          <cell r="D106">
            <v>0</v>
          </cell>
        </row>
        <row r="123">
          <cell r="D123">
            <v>343041.68</v>
          </cell>
          <cell r="H123">
            <v>0</v>
          </cell>
        </row>
        <row r="141">
          <cell r="D141">
            <v>1659216.6</v>
          </cell>
          <cell r="H141">
            <v>2282195.0699999998</v>
          </cell>
        </row>
      </sheetData>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GREMCA</v>
          </cell>
        </row>
        <row r="5">
          <cell r="C5" t="str">
            <v>Montevideo</v>
          </cell>
        </row>
      </sheetData>
      <sheetData sheetId="3">
        <row r="7">
          <cell r="D7">
            <v>2025</v>
          </cell>
        </row>
      </sheetData>
      <sheetData sheetId="4">
        <row r="159">
          <cell r="H159">
            <v>51865067.922640085</v>
          </cell>
        </row>
      </sheetData>
      <sheetData sheetId="5">
        <row r="12">
          <cell r="G12">
            <v>8750136</v>
          </cell>
        </row>
      </sheetData>
      <sheetData sheetId="6">
        <row r="57">
          <cell r="F57">
            <v>0</v>
          </cell>
        </row>
      </sheetData>
      <sheetData sheetId="7"/>
      <sheetData sheetId="8">
        <row r="39">
          <cell r="E39">
            <v>11165172.615850002</v>
          </cell>
        </row>
      </sheetData>
      <sheetData sheetId="9">
        <row r="36">
          <cell r="E36">
            <v>479976.5</v>
          </cell>
        </row>
      </sheetData>
      <sheetData sheetId="10">
        <row r="19">
          <cell r="H19">
            <v>72341886.039999992</v>
          </cell>
        </row>
        <row r="21">
          <cell r="D21">
            <v>0</v>
          </cell>
        </row>
        <row r="28">
          <cell r="D28">
            <v>0</v>
          </cell>
        </row>
        <row r="29">
          <cell r="H29">
            <v>0</v>
          </cell>
        </row>
        <row r="35">
          <cell r="D35">
            <v>12697329.609999999</v>
          </cell>
        </row>
        <row r="40">
          <cell r="H40">
            <v>0</v>
          </cell>
        </row>
        <row r="49">
          <cell r="D49">
            <v>56149502.329999998</v>
          </cell>
        </row>
        <row r="58">
          <cell r="D58">
            <v>0</v>
          </cell>
        </row>
        <row r="60">
          <cell r="H60">
            <v>19420521.940000001</v>
          </cell>
        </row>
        <row r="72">
          <cell r="D72">
            <v>500</v>
          </cell>
          <cell r="H72">
            <v>0</v>
          </cell>
        </row>
        <row r="84">
          <cell r="D84">
            <v>541752.31528999994</v>
          </cell>
          <cell r="H84">
            <v>9435699.1117800009</v>
          </cell>
        </row>
        <row r="96">
          <cell r="D96">
            <v>33060.807000000001</v>
          </cell>
        </row>
        <row r="98">
          <cell r="H98">
            <v>5148791.1230000006</v>
          </cell>
        </row>
        <row r="106">
          <cell r="D106">
            <v>0</v>
          </cell>
        </row>
        <row r="123">
          <cell r="D123">
            <v>699069.92999999993</v>
          </cell>
          <cell r="H123">
            <v>0</v>
          </cell>
        </row>
        <row r="141">
          <cell r="D141">
            <v>932642.41000000015</v>
          </cell>
          <cell r="H141">
            <v>1315627.4500000002</v>
          </cell>
        </row>
      </sheetData>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sheetData sheetId="1"/>
      <sheetData sheetId="2">
        <row r="4">
          <cell r="C4" t="str">
            <v>MUCAM</v>
          </cell>
        </row>
        <row r="5">
          <cell r="C5" t="str">
            <v>Montevideo</v>
          </cell>
        </row>
      </sheetData>
      <sheetData sheetId="3">
        <row r="7">
          <cell r="D7">
            <v>2025</v>
          </cell>
        </row>
      </sheetData>
      <sheetData sheetId="4"/>
      <sheetData sheetId="5"/>
      <sheetData sheetId="6"/>
      <sheetData sheetId="7"/>
      <sheetData sheetId="8"/>
      <sheetData sheetId="9"/>
      <sheetData sheetId="10">
        <row r="19">
          <cell r="H19">
            <v>460988520</v>
          </cell>
        </row>
        <row r="21">
          <cell r="D21">
            <v>40833933.280000001</v>
          </cell>
        </row>
        <row r="28">
          <cell r="D28">
            <v>40036961.880000003</v>
          </cell>
        </row>
        <row r="29">
          <cell r="H29">
            <v>39672102</v>
          </cell>
        </row>
        <row r="35">
          <cell r="D35">
            <v>14117335.539999999</v>
          </cell>
        </row>
        <row r="40">
          <cell r="H40">
            <v>4453378.53</v>
          </cell>
        </row>
        <row r="49">
          <cell r="D49">
            <v>207499371.18000001</v>
          </cell>
        </row>
        <row r="58">
          <cell r="D58">
            <v>21664398.670000002</v>
          </cell>
        </row>
        <row r="60">
          <cell r="H60">
            <v>257596248.18000001</v>
          </cell>
        </row>
        <row r="72">
          <cell r="D72">
            <v>30020375.580000002</v>
          </cell>
          <cell r="H72">
            <v>56805261.079999998</v>
          </cell>
        </row>
        <row r="84">
          <cell r="D84">
            <v>0</v>
          </cell>
          <cell r="H84">
            <v>30547577.859999999</v>
          </cell>
        </row>
        <row r="96">
          <cell r="D96">
            <v>95452515</v>
          </cell>
        </row>
        <row r="98">
          <cell r="H98">
            <v>235067886.53</v>
          </cell>
        </row>
        <row r="106">
          <cell r="D106">
            <v>0</v>
          </cell>
        </row>
        <row r="123">
          <cell r="D123">
            <v>17459283.010000002</v>
          </cell>
          <cell r="H123">
            <v>0</v>
          </cell>
        </row>
        <row r="139">
          <cell r="D139">
            <v>0</v>
          </cell>
          <cell r="H139">
            <v>1152951.3999999999</v>
          </cell>
        </row>
      </sheetData>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strucciones"/>
      <sheetName val="Presentación"/>
      <sheetName val="ESP"/>
      <sheetName val="ER"/>
      <sheetName val="Bs de Uso"/>
      <sheetName val="ECP"/>
      <sheetName val="EFE"/>
      <sheetName val="Detalle Activo"/>
      <sheetName val="Detalle Pasivo"/>
      <sheetName val="Detalle ER"/>
      <sheetName val="Resumen"/>
      <sheetName val="Verificaciones"/>
      <sheetName val="Parametros"/>
    </sheetNames>
    <sheetDataSet>
      <sheetData sheetId="0" refreshError="1"/>
      <sheetData sheetId="1" refreshError="1"/>
      <sheetData sheetId="2" refreshError="1">
        <row r="4">
          <cell r="C4" t="str">
            <v>SMI</v>
          </cell>
        </row>
        <row r="5">
          <cell r="C5" t="str">
            <v>Montevideo</v>
          </cell>
        </row>
      </sheetData>
      <sheetData sheetId="3" refreshError="1">
        <row r="7">
          <cell r="D7">
            <v>2025</v>
          </cell>
        </row>
      </sheetData>
      <sheetData sheetId="4" refreshError="1"/>
      <sheetData sheetId="5" refreshError="1"/>
      <sheetData sheetId="6" refreshError="1"/>
      <sheetData sheetId="7" refreshError="1"/>
      <sheetData sheetId="8" refreshError="1"/>
      <sheetData sheetId="9" refreshError="1"/>
      <sheetData sheetId="10" refreshError="1">
        <row r="19">
          <cell r="H19">
            <v>326150254.16000003</v>
          </cell>
        </row>
        <row r="21">
          <cell r="D21">
            <v>310601737.28000003</v>
          </cell>
        </row>
        <row r="28">
          <cell r="D28">
            <v>5418778.8600000003</v>
          </cell>
        </row>
        <row r="29">
          <cell r="H29">
            <v>133064982.52</v>
          </cell>
        </row>
        <row r="35">
          <cell r="D35">
            <v>20047410.030000001</v>
          </cell>
        </row>
        <row r="40">
          <cell r="H40">
            <v>6067699</v>
          </cell>
        </row>
        <row r="49">
          <cell r="D49">
            <v>0</v>
          </cell>
        </row>
        <row r="58">
          <cell r="D58">
            <v>4020047.04</v>
          </cell>
        </row>
        <row r="60">
          <cell r="H60">
            <v>211279549.12</v>
          </cell>
        </row>
        <row r="72">
          <cell r="D72">
            <v>4413120.0199999996</v>
          </cell>
          <cell r="H72">
            <v>2352619.4300000002</v>
          </cell>
        </row>
        <row r="84">
          <cell r="D84">
            <v>13484899.59</v>
          </cell>
          <cell r="H84">
            <v>21735608.420000002</v>
          </cell>
        </row>
        <row r="96">
          <cell r="D96">
            <v>7235467.9100000001</v>
          </cell>
        </row>
        <row r="98">
          <cell r="H98">
            <v>96544462.659999982</v>
          </cell>
        </row>
        <row r="106">
          <cell r="D106">
            <v>0</v>
          </cell>
        </row>
        <row r="123">
          <cell r="D123">
            <v>7672903.6100000003</v>
          </cell>
          <cell r="H123">
            <v>23305882.600000001</v>
          </cell>
        </row>
        <row r="141">
          <cell r="D141">
            <v>7250958.0500000007</v>
          </cell>
          <cell r="H141">
            <v>1862302.02</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4755-EA64-4954-9C9E-1C1AB6F6D74B}">
  <dimension ref="A1:H222"/>
  <sheetViews>
    <sheetView showGridLines="0" tabSelected="1" zoomScaleNormal="100" workbookViewId="0">
      <selection activeCell="G155" sqref="G155"/>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+[1]Presentación!C4</f>
        <v>ASESP</v>
      </c>
      <c r="G2" s="9"/>
    </row>
    <row r="3" spans="2:7" x14ac:dyDescent="0.25">
      <c r="C3" s="123" t="s">
        <v>1</v>
      </c>
      <c r="D3" s="123"/>
      <c r="E3" s="54"/>
      <c r="F3" s="10" t="str">
        <f>+[1]Presentación!C5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122">
        <f>+[1]ESP!D7</f>
        <v>2025</v>
      </c>
      <c r="F7" s="73" t="s">
        <v>5</v>
      </c>
      <c r="G7" s="116">
        <f>+D7</f>
        <v>2025</v>
      </c>
    </row>
    <row r="8" spans="2:7" ht="15.75" customHeight="1" x14ac:dyDescent="0.25">
      <c r="B8" s="2" t="s">
        <v>6</v>
      </c>
      <c r="C8" s="17" t="s">
        <v>7</v>
      </c>
      <c r="D8" s="19">
        <v>459592626</v>
      </c>
      <c r="F8" s="17" t="s">
        <v>8</v>
      </c>
      <c r="G8" s="19">
        <v>21433904</v>
      </c>
    </row>
    <row r="9" spans="2:7" ht="15.75" customHeight="1" x14ac:dyDescent="0.25">
      <c r="B9" s="2" t="s">
        <v>9</v>
      </c>
      <c r="C9" s="20" t="s">
        <v>10</v>
      </c>
      <c r="D9" s="22">
        <v>170230204</v>
      </c>
      <c r="F9" s="20" t="s">
        <v>362</v>
      </c>
      <c r="G9" s="22">
        <v>822361474</v>
      </c>
    </row>
    <row r="10" spans="2:7" ht="15.75" customHeight="1" x14ac:dyDescent="0.25">
      <c r="B10" s="2" t="s">
        <v>12</v>
      </c>
      <c r="C10" s="20" t="s">
        <v>363</v>
      </c>
      <c r="D10" s="22">
        <v>8635019928</v>
      </c>
      <c r="F10" s="20" t="s">
        <v>364</v>
      </c>
      <c r="G10" s="22">
        <v>143667188</v>
      </c>
    </row>
    <row r="11" spans="2:7" ht="15.75" customHeight="1" x14ac:dyDescent="0.25">
      <c r="B11" s="2" t="s">
        <v>15</v>
      </c>
      <c r="C11" s="20" t="s">
        <v>365</v>
      </c>
      <c r="D11" s="22">
        <v>612741637</v>
      </c>
      <c r="F11" s="20" t="s">
        <v>366</v>
      </c>
      <c r="G11" s="22">
        <v>2402956495</v>
      </c>
    </row>
    <row r="12" spans="2:7" ht="15.75" customHeight="1" x14ac:dyDescent="0.25">
      <c r="B12" s="2" t="s">
        <v>18</v>
      </c>
      <c r="C12" s="20" t="s">
        <v>19</v>
      </c>
      <c r="D12" s="22">
        <v>166706194</v>
      </c>
      <c r="F12" s="20" t="s">
        <v>367</v>
      </c>
      <c r="G12" s="22">
        <v>384930732</v>
      </c>
    </row>
    <row r="13" spans="2:7" ht="15.75" customHeight="1" x14ac:dyDescent="0.25">
      <c r="B13" s="2" t="s">
        <v>21</v>
      </c>
      <c r="C13" s="20" t="s">
        <v>22</v>
      </c>
      <c r="D13" s="22">
        <v>241286040</v>
      </c>
      <c r="F13" s="20" t="s">
        <v>368</v>
      </c>
      <c r="G13" s="22">
        <v>756601541</v>
      </c>
    </row>
    <row r="14" spans="2:7" ht="15.75" customHeight="1" x14ac:dyDescent="0.25">
      <c r="B14" s="2" t="s">
        <v>24</v>
      </c>
      <c r="C14" s="20" t="s">
        <v>25</v>
      </c>
      <c r="D14" s="22">
        <v>0</v>
      </c>
      <c r="F14" s="20" t="s">
        <v>369</v>
      </c>
      <c r="G14" s="22">
        <v>45036257</v>
      </c>
    </row>
    <row r="15" spans="2:7" ht="15.75" customHeight="1" x14ac:dyDescent="0.25">
      <c r="B15" s="2" t="s">
        <v>27</v>
      </c>
      <c r="C15" s="20" t="s">
        <v>28</v>
      </c>
      <c r="D15" s="22">
        <v>0</v>
      </c>
      <c r="F15" s="20" t="s">
        <v>29</v>
      </c>
      <c r="G15" s="22">
        <v>1448795057</v>
      </c>
    </row>
    <row r="16" spans="2:7" ht="15.75" customHeight="1" x14ac:dyDescent="0.25">
      <c r="B16" s="2" t="s">
        <v>30</v>
      </c>
      <c r="C16" s="20" t="s">
        <v>31</v>
      </c>
      <c r="D16" s="22">
        <v>0</v>
      </c>
      <c r="F16" s="20" t="s">
        <v>32</v>
      </c>
      <c r="G16" s="22">
        <v>583517863</v>
      </c>
    </row>
    <row r="17" spans="2:7" ht="15.75" customHeight="1" x14ac:dyDescent="0.25">
      <c r="B17" s="2" t="s">
        <v>33</v>
      </c>
      <c r="C17" s="20" t="s">
        <v>370</v>
      </c>
      <c r="D17" s="22">
        <v>0</v>
      </c>
      <c r="F17" s="20" t="s">
        <v>35</v>
      </c>
      <c r="G17" s="22">
        <v>427311712</v>
      </c>
    </row>
    <row r="18" spans="2:7" ht="15.75" customHeight="1" x14ac:dyDescent="0.25">
      <c r="B18" s="2" t="s">
        <v>36</v>
      </c>
      <c r="C18" s="20" t="s">
        <v>37</v>
      </c>
      <c r="D18" s="22">
        <v>0</v>
      </c>
      <c r="F18" s="20" t="s">
        <v>38</v>
      </c>
      <c r="G18" s="22">
        <v>0</v>
      </c>
    </row>
    <row r="19" spans="2:7" ht="15.75" customHeight="1" x14ac:dyDescent="0.25">
      <c r="B19" s="2" t="s">
        <v>39</v>
      </c>
      <c r="C19" s="20" t="s">
        <v>40</v>
      </c>
      <c r="D19" s="102">
        <f>+'[1]Detalle ER'!D21</f>
        <v>327785661</v>
      </c>
      <c r="F19" s="24" t="s">
        <v>41</v>
      </c>
      <c r="G19" s="104">
        <v>98708983</v>
      </c>
    </row>
    <row r="20" spans="2:7" ht="15.75" customHeight="1" x14ac:dyDescent="0.25">
      <c r="B20" s="2" t="s">
        <v>42</v>
      </c>
      <c r="C20" s="20" t="s">
        <v>371</v>
      </c>
      <c r="D20" s="104">
        <f>140404669+6903620</f>
        <v>147308289</v>
      </c>
      <c r="F20" s="90" t="s">
        <v>44</v>
      </c>
      <c r="G20" s="97">
        <f>SUM(G8:G19)</f>
        <v>7135321206</v>
      </c>
    </row>
    <row r="21" spans="2:7" ht="15.75" customHeight="1" x14ac:dyDescent="0.25">
      <c r="C21" s="88" t="s">
        <v>45</v>
      </c>
      <c r="D21" s="118">
        <f>SUM(D8:D20)</f>
        <v>10760670579</v>
      </c>
      <c r="F21" s="17" t="s">
        <v>46</v>
      </c>
      <c r="G21" s="19">
        <v>7105053</v>
      </c>
    </row>
    <row r="22" spans="2:7" ht="15.75" customHeight="1" x14ac:dyDescent="0.25">
      <c r="C22" s="90" t="s">
        <v>47</v>
      </c>
      <c r="D22" s="97">
        <f>SUM(D23:D29)</f>
        <v>182269661</v>
      </c>
      <c r="F22" s="20" t="s">
        <v>48</v>
      </c>
      <c r="G22" s="22">
        <v>205247103</v>
      </c>
    </row>
    <row r="23" spans="2:7" ht="15.75" customHeight="1" x14ac:dyDescent="0.25">
      <c r="B23" s="2" t="s">
        <v>49</v>
      </c>
      <c r="C23" s="17" t="s">
        <v>50</v>
      </c>
      <c r="D23" s="19">
        <v>86546285</v>
      </c>
      <c r="F23" s="20" t="s">
        <v>51</v>
      </c>
      <c r="G23" s="22">
        <v>153136805</v>
      </c>
    </row>
    <row r="24" spans="2:7" ht="15.75" customHeight="1" x14ac:dyDescent="0.25">
      <c r="B24" s="2" t="s">
        <v>52</v>
      </c>
      <c r="C24" s="20" t="s">
        <v>53</v>
      </c>
      <c r="D24" s="22">
        <v>16853289</v>
      </c>
      <c r="F24" s="20" t="s">
        <v>54</v>
      </c>
      <c r="G24" s="22">
        <v>0</v>
      </c>
    </row>
    <row r="25" spans="2:7" ht="15.75" customHeight="1" x14ac:dyDescent="0.25">
      <c r="B25" s="2" t="s">
        <v>55</v>
      </c>
      <c r="C25" s="20" t="s">
        <v>56</v>
      </c>
      <c r="D25" s="22">
        <v>32426017</v>
      </c>
      <c r="F25" s="20" t="s">
        <v>372</v>
      </c>
      <c r="G25" s="22">
        <v>0</v>
      </c>
    </row>
    <row r="26" spans="2:7" ht="15.75" customHeight="1" x14ac:dyDescent="0.25">
      <c r="B26" s="2" t="s">
        <v>58</v>
      </c>
      <c r="C26" s="20" t="s">
        <v>59</v>
      </c>
      <c r="D26" s="22">
        <v>22637913</v>
      </c>
      <c r="F26" s="20" t="s">
        <v>373</v>
      </c>
      <c r="G26" s="22">
        <v>39425692</v>
      </c>
    </row>
    <row r="27" spans="2:7" ht="15.75" customHeight="1" x14ac:dyDescent="0.25">
      <c r="B27" s="2" t="s">
        <v>61</v>
      </c>
      <c r="C27" s="20" t="s">
        <v>62</v>
      </c>
      <c r="D27" s="22">
        <v>8518141</v>
      </c>
      <c r="F27" s="24" t="s">
        <v>63</v>
      </c>
      <c r="G27" s="104">
        <v>5739091</v>
      </c>
    </row>
    <row r="28" spans="2:7" ht="15.75" customHeight="1" x14ac:dyDescent="0.25">
      <c r="B28" s="2" t="s">
        <v>64</v>
      </c>
      <c r="C28" s="20" t="s">
        <v>65</v>
      </c>
      <c r="D28" s="102">
        <f>+'[1]Detalle ER'!D28</f>
        <v>12756521</v>
      </c>
      <c r="F28" s="90" t="s">
        <v>66</v>
      </c>
      <c r="G28" s="97">
        <f>SUM(G21:G27)</f>
        <v>410653744</v>
      </c>
    </row>
    <row r="29" spans="2:7" ht="15.75" customHeight="1" x14ac:dyDescent="0.25">
      <c r="B29" s="2" t="s">
        <v>67</v>
      </c>
      <c r="C29" s="24" t="s">
        <v>68</v>
      </c>
      <c r="D29" s="104">
        <v>2531495</v>
      </c>
      <c r="F29" s="17" t="s">
        <v>69</v>
      </c>
      <c r="G29" s="19">
        <v>299543230</v>
      </c>
    </row>
    <row r="30" spans="2:7" ht="15.75" customHeight="1" x14ac:dyDescent="0.25">
      <c r="C30" s="90" t="s">
        <v>70</v>
      </c>
      <c r="D30" s="97">
        <f>SUM(D31:D35)</f>
        <v>1098938414</v>
      </c>
      <c r="F30" s="20" t="s">
        <v>71</v>
      </c>
      <c r="G30" s="22"/>
    </row>
    <row r="31" spans="2:7" ht="15.75" customHeight="1" x14ac:dyDescent="0.25">
      <c r="B31" s="2" t="s">
        <v>72</v>
      </c>
      <c r="C31" s="17" t="s">
        <v>73</v>
      </c>
      <c r="D31" s="19">
        <v>719028667</v>
      </c>
      <c r="F31" s="20" t="s">
        <v>74</v>
      </c>
      <c r="G31" s="22"/>
    </row>
    <row r="32" spans="2:7" ht="15.75" customHeight="1" x14ac:dyDescent="0.25">
      <c r="B32" s="2" t="s">
        <v>75</v>
      </c>
      <c r="C32" s="20" t="s">
        <v>76</v>
      </c>
      <c r="D32" s="22">
        <v>176588239</v>
      </c>
      <c r="F32" s="24" t="s">
        <v>77</v>
      </c>
      <c r="G32" s="104">
        <v>4153588</v>
      </c>
    </row>
    <row r="33" spans="2:7" ht="15.75" customHeight="1" x14ac:dyDescent="0.25">
      <c r="B33" s="2" t="s">
        <v>78</v>
      </c>
      <c r="C33" s="20" t="s">
        <v>79</v>
      </c>
      <c r="D33" s="22">
        <v>139403806</v>
      </c>
      <c r="F33" s="90" t="s">
        <v>80</v>
      </c>
      <c r="G33" s="97">
        <f>SUM(G29:G32)</f>
        <v>303696818</v>
      </c>
    </row>
    <row r="34" spans="2:7" ht="15.75" customHeight="1" x14ac:dyDescent="0.25">
      <c r="B34" s="2" t="s">
        <v>81</v>
      </c>
      <c r="C34" s="20" t="s">
        <v>82</v>
      </c>
      <c r="D34" s="102">
        <f>+'[1]Detalle ER'!D35</f>
        <v>48735352</v>
      </c>
      <c r="F34" s="94" t="s">
        <v>83</v>
      </c>
      <c r="G34" s="101">
        <f>SUM(G35:G40)</f>
        <v>1305956562</v>
      </c>
    </row>
    <row r="35" spans="2:7" ht="15.75" customHeight="1" x14ac:dyDescent="0.25">
      <c r="B35" s="2" t="s">
        <v>84</v>
      </c>
      <c r="C35" s="24" t="s">
        <v>85</v>
      </c>
      <c r="D35" s="104">
        <v>15182350</v>
      </c>
      <c r="F35" s="17" t="s">
        <v>86</v>
      </c>
      <c r="G35" s="19">
        <v>44636147</v>
      </c>
    </row>
    <row r="36" spans="2:7" ht="15.75" customHeight="1" x14ac:dyDescent="0.25">
      <c r="C36" s="90" t="s">
        <v>87</v>
      </c>
      <c r="D36" s="97">
        <f>+D22+D30</f>
        <v>1281208075</v>
      </c>
      <c r="F36" s="20" t="s">
        <v>88</v>
      </c>
      <c r="G36" s="22">
        <v>10922244</v>
      </c>
    </row>
    <row r="37" spans="2:7" ht="15.75" customHeight="1" x14ac:dyDescent="0.25">
      <c r="B37" s="2" t="s">
        <v>89</v>
      </c>
      <c r="C37" s="17" t="s">
        <v>374</v>
      </c>
      <c r="D37" s="19">
        <v>239026544</v>
      </c>
      <c r="F37" s="20" t="s">
        <v>91</v>
      </c>
      <c r="G37" s="22">
        <v>20964018</v>
      </c>
    </row>
    <row r="38" spans="2:7" ht="15.75" customHeight="1" x14ac:dyDescent="0.25">
      <c r="B38" s="2" t="s">
        <v>92</v>
      </c>
      <c r="C38" s="20" t="s">
        <v>375</v>
      </c>
      <c r="D38" s="22">
        <v>122915258</v>
      </c>
      <c r="F38" s="20" t="s">
        <v>94</v>
      </c>
      <c r="G38" s="22">
        <v>83599835</v>
      </c>
    </row>
    <row r="39" spans="2:7" ht="15.75" customHeight="1" x14ac:dyDescent="0.25">
      <c r="B39" s="2" t="s">
        <v>95</v>
      </c>
      <c r="C39" s="20" t="s">
        <v>376</v>
      </c>
      <c r="D39" s="22">
        <v>19036993</v>
      </c>
      <c r="F39" s="20" t="s">
        <v>97</v>
      </c>
      <c r="G39" s="22">
        <v>157277888</v>
      </c>
    </row>
    <row r="40" spans="2:7" ht="15.75" customHeight="1" x14ac:dyDescent="0.25">
      <c r="B40" s="2" t="s">
        <v>98</v>
      </c>
      <c r="C40" s="20" t="s">
        <v>377</v>
      </c>
      <c r="D40" s="22">
        <v>18411027</v>
      </c>
      <c r="F40" s="24" t="s">
        <v>100</v>
      </c>
      <c r="G40" s="121">
        <f>+'[1]Detalle ER'!H19</f>
        <v>988556430</v>
      </c>
    </row>
    <row r="41" spans="2:7" ht="15.75" customHeight="1" x14ac:dyDescent="0.25">
      <c r="B41" s="2" t="s">
        <v>101</v>
      </c>
      <c r="C41" s="20" t="s">
        <v>378</v>
      </c>
      <c r="D41" s="22">
        <v>0</v>
      </c>
      <c r="F41" s="94" t="s">
        <v>103</v>
      </c>
      <c r="G41" s="101">
        <f>SUM(G42:G47)</f>
        <v>276401813</v>
      </c>
    </row>
    <row r="42" spans="2:7" ht="15.75" customHeight="1" x14ac:dyDescent="0.25">
      <c r="B42" s="2" t="s">
        <v>104</v>
      </c>
      <c r="C42" s="20" t="s">
        <v>379</v>
      </c>
      <c r="D42" s="22">
        <f>1102543392+0</f>
        <v>1102543392</v>
      </c>
      <c r="F42" s="17" t="s">
        <v>106</v>
      </c>
      <c r="G42" s="19">
        <v>563566</v>
      </c>
    </row>
    <row r="43" spans="2:7" ht="15.75" customHeight="1" x14ac:dyDescent="0.25">
      <c r="B43" s="2" t="s">
        <v>107</v>
      </c>
      <c r="C43" s="20" t="s">
        <v>380</v>
      </c>
      <c r="D43" s="22">
        <v>523460059</v>
      </c>
      <c r="F43" s="20" t="s">
        <v>109</v>
      </c>
      <c r="G43" s="22">
        <v>210535</v>
      </c>
    </row>
    <row r="44" spans="2:7" ht="15.75" customHeight="1" x14ac:dyDescent="0.25">
      <c r="B44" s="2" t="s">
        <v>110</v>
      </c>
      <c r="C44" s="20" t="s">
        <v>381</v>
      </c>
      <c r="D44" s="22">
        <v>22454</v>
      </c>
      <c r="F44" s="20" t="s">
        <v>112</v>
      </c>
      <c r="G44" s="22">
        <v>38379925</v>
      </c>
    </row>
    <row r="45" spans="2:7" ht="15.75" customHeight="1" x14ac:dyDescent="0.25">
      <c r="B45" s="2" t="s">
        <v>113</v>
      </c>
      <c r="C45" s="20" t="s">
        <v>114</v>
      </c>
      <c r="D45" s="22">
        <v>0</v>
      </c>
      <c r="F45" s="20" t="s">
        <v>115</v>
      </c>
      <c r="G45" s="22">
        <v>10212633</v>
      </c>
    </row>
    <row r="46" spans="2:7" ht="15.75" customHeight="1" x14ac:dyDescent="0.25">
      <c r="B46" s="2" t="s">
        <v>116</v>
      </c>
      <c r="C46" s="20" t="s">
        <v>117</v>
      </c>
      <c r="D46" s="102">
        <f>+'[1]Detalle ER'!D49</f>
        <v>1487900052</v>
      </c>
      <c r="F46" s="20" t="s">
        <v>118</v>
      </c>
      <c r="G46" s="22">
        <v>14570690</v>
      </c>
    </row>
    <row r="47" spans="2:7" ht="15.75" customHeight="1" x14ac:dyDescent="0.25">
      <c r="B47" s="2" t="s">
        <v>119</v>
      </c>
      <c r="C47" s="24" t="s">
        <v>382</v>
      </c>
      <c r="D47" s="104">
        <f>44719750+3292170</f>
        <v>48011920</v>
      </c>
      <c r="F47" s="20" t="s">
        <v>121</v>
      </c>
      <c r="G47" s="112">
        <f>+'[1]Detalle ER'!H29</f>
        <v>212464464</v>
      </c>
    </row>
    <row r="48" spans="2:7" ht="15.75" customHeight="1" x14ac:dyDescent="0.25">
      <c r="C48" s="90" t="s">
        <v>122</v>
      </c>
      <c r="D48" s="97">
        <f>SUM(D37:D47)</f>
        <v>3561327699</v>
      </c>
      <c r="F48" s="24" t="s">
        <v>123</v>
      </c>
      <c r="G48" s="104">
        <v>38921009</v>
      </c>
    </row>
    <row r="49" spans="2:7" ht="15.75" customHeight="1" x14ac:dyDescent="0.25">
      <c r="C49" s="94" t="s">
        <v>124</v>
      </c>
      <c r="D49" s="98"/>
      <c r="F49" s="90" t="s">
        <v>125</v>
      </c>
      <c r="G49" s="97">
        <f>+G34+G41+G48</f>
        <v>1621279384</v>
      </c>
    </row>
    <row r="50" spans="2:7" ht="15.75" customHeight="1" x14ac:dyDescent="0.25">
      <c r="B50" s="2" t="s">
        <v>126</v>
      </c>
      <c r="C50" s="28" t="s">
        <v>127</v>
      </c>
      <c r="D50" s="19">
        <v>0</v>
      </c>
      <c r="F50" s="28" t="s">
        <v>128</v>
      </c>
      <c r="G50" s="19">
        <v>266337127</v>
      </c>
    </row>
    <row r="51" spans="2:7" ht="15.75" customHeight="1" x14ac:dyDescent="0.25">
      <c r="B51" s="2" t="s">
        <v>129</v>
      </c>
      <c r="C51" s="20" t="s">
        <v>124</v>
      </c>
      <c r="D51" s="102">
        <f>+'[1]Detalle ER'!D58</f>
        <v>225560701</v>
      </c>
      <c r="F51" s="20" t="s">
        <v>130</v>
      </c>
      <c r="G51" s="22">
        <v>413037990</v>
      </c>
    </row>
    <row r="52" spans="2:7" ht="15.75" customHeight="1" x14ac:dyDescent="0.25">
      <c r="B52" s="2" t="s">
        <v>131</v>
      </c>
      <c r="C52" s="24" t="s">
        <v>383</v>
      </c>
      <c r="D52" s="104">
        <v>4644452</v>
      </c>
      <c r="F52" s="20" t="s">
        <v>133</v>
      </c>
      <c r="G52" s="22">
        <v>16102763</v>
      </c>
    </row>
    <row r="53" spans="2:7" ht="15.75" customHeight="1" x14ac:dyDescent="0.25">
      <c r="C53" s="90" t="s">
        <v>134</v>
      </c>
      <c r="D53" s="97">
        <f>SUM(D50:D52)</f>
        <v>230205153</v>
      </c>
      <c r="F53" s="20" t="s">
        <v>135</v>
      </c>
      <c r="G53" s="22">
        <v>0</v>
      </c>
    </row>
    <row r="54" spans="2:7" ht="15.75" customHeight="1" x14ac:dyDescent="0.25">
      <c r="C54" s="75" t="s">
        <v>136</v>
      </c>
      <c r="D54" s="103">
        <f>D21+D36+D48+D53</f>
        <v>15833411506</v>
      </c>
      <c r="F54" s="20" t="s">
        <v>137</v>
      </c>
      <c r="G54" s="22">
        <v>143897998</v>
      </c>
    </row>
    <row r="55" spans="2:7" ht="15.75" customHeight="1" x14ac:dyDescent="0.25">
      <c r="C55" s="29"/>
      <c r="F55" s="20" t="s">
        <v>138</v>
      </c>
      <c r="G55" s="22">
        <v>51854859</v>
      </c>
    </row>
    <row r="56" spans="2:7" ht="15.75" customHeight="1" x14ac:dyDescent="0.25">
      <c r="C56" s="94" t="s">
        <v>139</v>
      </c>
      <c r="D56" s="98"/>
      <c r="F56" s="20" t="s">
        <v>140</v>
      </c>
      <c r="G56" s="112">
        <f>+'[1]Detalle ER'!H40</f>
        <v>47164498</v>
      </c>
    </row>
    <row r="57" spans="2:7" ht="15.75" customHeight="1" x14ac:dyDescent="0.25">
      <c r="B57" s="2" t="s">
        <v>141</v>
      </c>
      <c r="C57" s="28" t="s">
        <v>142</v>
      </c>
      <c r="D57" s="19">
        <v>0</v>
      </c>
      <c r="F57" s="24" t="s">
        <v>143</v>
      </c>
      <c r="G57" s="104">
        <v>23233993</v>
      </c>
    </row>
    <row r="58" spans="2:7" ht="15.75" customHeight="1" x14ac:dyDescent="0.25">
      <c r="B58" s="2" t="s">
        <v>144</v>
      </c>
      <c r="C58" s="20" t="s">
        <v>145</v>
      </c>
      <c r="D58" s="22">
        <v>0</v>
      </c>
      <c r="F58" s="90" t="s">
        <v>146</v>
      </c>
      <c r="G58" s="97">
        <f>SUM(G50:G57)</f>
        <v>961629228</v>
      </c>
    </row>
    <row r="59" spans="2:7" ht="15.75" customHeight="1" x14ac:dyDescent="0.25">
      <c r="B59" s="2" t="s">
        <v>147</v>
      </c>
      <c r="C59" s="20" t="s">
        <v>148</v>
      </c>
      <c r="D59" s="22">
        <v>0</v>
      </c>
      <c r="F59" s="28" t="s">
        <v>149</v>
      </c>
      <c r="G59" s="19">
        <v>0</v>
      </c>
    </row>
    <row r="60" spans="2:7" ht="15.75" customHeight="1" x14ac:dyDescent="0.25">
      <c r="B60" s="2" t="s">
        <v>150</v>
      </c>
      <c r="C60" s="24" t="s">
        <v>384</v>
      </c>
      <c r="D60" s="104">
        <v>0</v>
      </c>
      <c r="F60" s="20" t="s">
        <v>152</v>
      </c>
      <c r="G60" s="22">
        <v>13023983</v>
      </c>
    </row>
    <row r="61" spans="2:7" ht="15.75" customHeight="1" x14ac:dyDescent="0.25">
      <c r="C61" s="90" t="s">
        <v>385</v>
      </c>
      <c r="D61" s="97">
        <f>SUM(D57:D60)</f>
        <v>0</v>
      </c>
      <c r="F61" s="20" t="s">
        <v>154</v>
      </c>
      <c r="G61" s="22">
        <v>0</v>
      </c>
    </row>
    <row r="62" spans="2:7" ht="15.75" customHeight="1" x14ac:dyDescent="0.25">
      <c r="C62" s="119" t="s">
        <v>155</v>
      </c>
      <c r="D62" s="120">
        <f>D54+D61</f>
        <v>15833411506</v>
      </c>
      <c r="F62" s="20" t="s">
        <v>156</v>
      </c>
      <c r="G62" s="22">
        <v>0</v>
      </c>
    </row>
    <row r="63" spans="2:7" ht="15.75" customHeight="1" x14ac:dyDescent="0.25">
      <c r="B63" s="33"/>
      <c r="C63" s="34"/>
      <c r="D63" s="35"/>
      <c r="F63" s="20" t="s">
        <v>157</v>
      </c>
      <c r="G63" s="22">
        <v>0</v>
      </c>
    </row>
    <row r="64" spans="2:7" ht="15.75" customHeight="1" x14ac:dyDescent="0.25">
      <c r="B64" s="5"/>
      <c r="C64" s="34"/>
      <c r="D64" s="35"/>
      <c r="F64" s="20" t="s">
        <v>158</v>
      </c>
      <c r="G64" s="22">
        <v>14313607</v>
      </c>
    </row>
    <row r="65" spans="1:7" ht="15.75" customHeight="1" x14ac:dyDescent="0.25">
      <c r="B65" s="36" t="s">
        <v>159</v>
      </c>
      <c r="C65" s="34"/>
      <c r="D65" s="35"/>
      <c r="F65" s="20" t="s">
        <v>160</v>
      </c>
      <c r="G65" s="22">
        <v>79940600</v>
      </c>
    </row>
    <row r="66" spans="1:7" ht="15.75" customHeight="1" x14ac:dyDescent="0.25">
      <c r="B66" s="36" t="s">
        <v>161</v>
      </c>
      <c r="C66" s="34"/>
      <c r="D66" s="35"/>
      <c r="F66" s="20" t="s">
        <v>162</v>
      </c>
      <c r="G66" s="22">
        <v>102569196</v>
      </c>
    </row>
    <row r="67" spans="1:7" ht="15.75" customHeight="1" x14ac:dyDescent="0.25">
      <c r="B67" s="36" t="s">
        <v>163</v>
      </c>
      <c r="C67" s="34"/>
      <c r="D67" s="35"/>
      <c r="F67" s="20" t="s">
        <v>164</v>
      </c>
      <c r="G67" s="22">
        <v>50382134</v>
      </c>
    </row>
    <row r="68" spans="1:7" ht="15.75" customHeight="1" x14ac:dyDescent="0.25">
      <c r="B68" s="36" t="s">
        <v>165</v>
      </c>
      <c r="C68" s="34"/>
      <c r="D68" s="35"/>
      <c r="F68" s="20" t="s">
        <v>166</v>
      </c>
      <c r="G68" s="22">
        <v>54607252</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0</v>
      </c>
    </row>
    <row r="71" spans="1:7" ht="15.75" customHeight="1" x14ac:dyDescent="0.25">
      <c r="B71" s="36" t="s">
        <v>171</v>
      </c>
      <c r="C71" s="34"/>
      <c r="D71" s="35"/>
      <c r="F71" s="20" t="s">
        <v>172</v>
      </c>
      <c r="G71" s="22">
        <v>0</v>
      </c>
    </row>
    <row r="72" spans="1:7" ht="15.75" customHeight="1" x14ac:dyDescent="0.25">
      <c r="B72" s="36" t="s">
        <v>173</v>
      </c>
      <c r="C72" s="34"/>
      <c r="D72" s="35"/>
      <c r="F72" s="20" t="s">
        <v>174</v>
      </c>
      <c r="G72" s="22">
        <v>10438386</v>
      </c>
    </row>
    <row r="73" spans="1:7" ht="15.75" customHeight="1" x14ac:dyDescent="0.25">
      <c r="B73" s="36" t="s">
        <v>175</v>
      </c>
      <c r="C73" s="34"/>
      <c r="D73" s="35"/>
      <c r="F73" s="20" t="s">
        <v>176</v>
      </c>
      <c r="G73" s="22">
        <v>0</v>
      </c>
    </row>
    <row r="74" spans="1:7" ht="15.75" customHeight="1" x14ac:dyDescent="0.25">
      <c r="B74" s="36" t="s">
        <v>177</v>
      </c>
      <c r="C74" s="34"/>
      <c r="D74" s="35"/>
      <c r="F74" s="20" t="s">
        <v>178</v>
      </c>
      <c r="G74" s="22">
        <v>0</v>
      </c>
    </row>
    <row r="75" spans="1:7" ht="15.75" customHeight="1" x14ac:dyDescent="0.25">
      <c r="B75" s="36" t="s">
        <v>179</v>
      </c>
      <c r="C75" s="34"/>
      <c r="D75" s="35"/>
      <c r="F75" s="20" t="s">
        <v>180</v>
      </c>
      <c r="G75" s="22">
        <v>33323892</v>
      </c>
    </row>
    <row r="76" spans="1:7" ht="15.75" customHeight="1" x14ac:dyDescent="0.25">
      <c r="B76" s="36" t="s">
        <v>181</v>
      </c>
      <c r="C76" s="34"/>
      <c r="D76" s="35"/>
      <c r="F76" s="20" t="s">
        <v>182</v>
      </c>
      <c r="G76" s="22">
        <v>104288517</v>
      </c>
    </row>
    <row r="77" spans="1:7" ht="15.75" customHeight="1" x14ac:dyDescent="0.25">
      <c r="B77" s="36" t="s">
        <v>183</v>
      </c>
      <c r="C77" s="34"/>
      <c r="D77" s="35"/>
      <c r="F77" s="20" t="s">
        <v>184</v>
      </c>
      <c r="G77" s="22">
        <v>193322051</v>
      </c>
    </row>
    <row r="78" spans="1:7" ht="15.75" customHeight="1" x14ac:dyDescent="0.25">
      <c r="B78" s="36" t="s">
        <v>185</v>
      </c>
      <c r="C78" s="34"/>
      <c r="D78" s="35"/>
      <c r="F78" s="20" t="s">
        <v>186</v>
      </c>
      <c r="G78" s="112">
        <f>+'[1]Detalle ER'!H60</f>
        <v>1684629817</v>
      </c>
    </row>
    <row r="79" spans="1:7" ht="15.75" customHeight="1" x14ac:dyDescent="0.25">
      <c r="B79" s="36"/>
      <c r="C79" s="34"/>
      <c r="D79" s="35"/>
      <c r="F79" s="24" t="s">
        <v>187</v>
      </c>
      <c r="G79" s="104">
        <v>32630476</v>
      </c>
    </row>
    <row r="80" spans="1:7" ht="15.75" customHeight="1" x14ac:dyDescent="0.25">
      <c r="A80" s="37"/>
      <c r="B80" s="38"/>
      <c r="C80" s="34"/>
      <c r="D80" s="35"/>
      <c r="E80" s="39"/>
      <c r="F80" s="90" t="s">
        <v>188</v>
      </c>
      <c r="G80" s="97">
        <f>SUM(G59:G79)</f>
        <v>2373469911</v>
      </c>
    </row>
    <row r="81" spans="2:7" ht="15.75" customHeight="1" x14ac:dyDescent="0.25">
      <c r="B81" s="36" t="s">
        <v>189</v>
      </c>
      <c r="C81" s="34"/>
      <c r="D81" s="35"/>
      <c r="F81" s="28" t="s">
        <v>190</v>
      </c>
      <c r="G81" s="19"/>
    </row>
    <row r="82" spans="2:7" ht="15.75" customHeight="1" x14ac:dyDescent="0.25">
      <c r="B82" s="36" t="s">
        <v>191</v>
      </c>
      <c r="C82" s="34"/>
      <c r="D82" s="35"/>
      <c r="F82" s="20" t="s">
        <v>192</v>
      </c>
      <c r="G82" s="22">
        <v>145852743</v>
      </c>
    </row>
    <row r="83" spans="2:7" ht="15.75" customHeight="1" x14ac:dyDescent="0.25">
      <c r="B83" s="36" t="s">
        <v>193</v>
      </c>
      <c r="C83" s="34"/>
      <c r="D83" s="35"/>
      <c r="F83" s="20" t="s">
        <v>194</v>
      </c>
      <c r="G83" s="22">
        <v>17061241</v>
      </c>
    </row>
    <row r="84" spans="2:7" ht="15.75" customHeight="1" x14ac:dyDescent="0.25">
      <c r="B84" s="36" t="s">
        <v>195</v>
      </c>
      <c r="C84" s="40"/>
      <c r="D84" s="41"/>
      <c r="F84" s="20" t="s">
        <v>196</v>
      </c>
      <c r="G84" s="22">
        <v>21236444</v>
      </c>
    </row>
    <row r="85" spans="2:7" ht="15.75" customHeight="1" x14ac:dyDescent="0.25">
      <c r="B85" s="36" t="s">
        <v>197</v>
      </c>
      <c r="C85" s="73" t="s">
        <v>198</v>
      </c>
      <c r="D85" s="116">
        <f>+D7</f>
        <v>2025</v>
      </c>
      <c r="F85" s="20" t="s">
        <v>199</v>
      </c>
      <c r="G85" s="22">
        <v>55691549</v>
      </c>
    </row>
    <row r="86" spans="2:7" ht="15.75" customHeight="1" x14ac:dyDescent="0.25">
      <c r="B86" s="36" t="s">
        <v>200</v>
      </c>
      <c r="C86" s="17" t="s">
        <v>201</v>
      </c>
      <c r="D86" s="19">
        <v>100072810</v>
      </c>
      <c r="F86" s="20" t="s">
        <v>202</v>
      </c>
      <c r="G86" s="22">
        <v>35877494</v>
      </c>
    </row>
    <row r="87" spans="2:7" ht="15.75" customHeight="1" x14ac:dyDescent="0.25">
      <c r="B87" s="36" t="s">
        <v>203</v>
      </c>
      <c r="C87" s="20" t="s">
        <v>204</v>
      </c>
      <c r="D87" s="22">
        <v>509088283</v>
      </c>
      <c r="F87" s="20" t="s">
        <v>205</v>
      </c>
      <c r="G87" s="22">
        <v>8280475</v>
      </c>
    </row>
    <row r="88" spans="2:7" ht="15.75" customHeight="1" x14ac:dyDescent="0.25">
      <c r="B88" s="36" t="s">
        <v>206</v>
      </c>
      <c r="C88" s="20" t="s">
        <v>35</v>
      </c>
      <c r="D88" s="22">
        <v>0</v>
      </c>
      <c r="F88" s="20" t="s">
        <v>207</v>
      </c>
      <c r="G88" s="22">
        <v>3192983</v>
      </c>
    </row>
    <row r="89" spans="2:7" ht="15.75" customHeight="1" x14ac:dyDescent="0.25">
      <c r="B89" s="36" t="s">
        <v>208</v>
      </c>
      <c r="C89" s="20" t="s">
        <v>386</v>
      </c>
      <c r="D89" s="22">
        <v>4531295</v>
      </c>
      <c r="F89" s="20" t="s">
        <v>210</v>
      </c>
      <c r="G89" s="22">
        <v>0</v>
      </c>
    </row>
    <row r="90" spans="2:7" ht="15.75" customHeight="1" x14ac:dyDescent="0.25">
      <c r="B90" s="36" t="s">
        <v>211</v>
      </c>
      <c r="C90" s="20" t="s">
        <v>212</v>
      </c>
      <c r="D90" s="22">
        <v>35584299</v>
      </c>
      <c r="F90" s="20" t="s">
        <v>213</v>
      </c>
      <c r="G90" s="22">
        <v>0</v>
      </c>
    </row>
    <row r="91" spans="2:7" ht="15.75" customHeight="1" x14ac:dyDescent="0.25">
      <c r="B91" s="36" t="s">
        <v>214</v>
      </c>
      <c r="C91" s="20" t="s">
        <v>215</v>
      </c>
      <c r="D91" s="22">
        <v>0</v>
      </c>
      <c r="F91" s="20" t="s">
        <v>216</v>
      </c>
      <c r="G91" s="22">
        <v>0</v>
      </c>
    </row>
    <row r="92" spans="2:7" ht="15.75" customHeight="1" x14ac:dyDescent="0.25">
      <c r="B92" s="36" t="s">
        <v>217</v>
      </c>
      <c r="C92" s="20" t="s">
        <v>218</v>
      </c>
      <c r="D92" s="22">
        <v>0</v>
      </c>
      <c r="F92" s="20" t="s">
        <v>219</v>
      </c>
      <c r="G92" s="22">
        <v>0</v>
      </c>
    </row>
    <row r="93" spans="2:7" ht="15.75" customHeight="1" x14ac:dyDescent="0.25">
      <c r="B93" s="36"/>
      <c r="C93" s="20" t="s">
        <v>387</v>
      </c>
      <c r="D93" s="22">
        <v>6717785</v>
      </c>
      <c r="F93" s="20" t="s">
        <v>221</v>
      </c>
      <c r="G93" s="22">
        <v>0</v>
      </c>
    </row>
    <row r="94" spans="2:7" ht="15.75" customHeight="1" x14ac:dyDescent="0.25">
      <c r="C94" s="20" t="s">
        <v>222</v>
      </c>
      <c r="D94" s="22">
        <v>0</v>
      </c>
      <c r="F94" s="20" t="s">
        <v>223</v>
      </c>
      <c r="G94" s="102">
        <f>+'[1]Detalle ER'!H72</f>
        <v>5187891</v>
      </c>
    </row>
    <row r="95" spans="2:7" ht="15.75" customHeight="1" x14ac:dyDescent="0.25">
      <c r="C95" s="24" t="s">
        <v>388</v>
      </c>
      <c r="D95" s="104">
        <v>8816012</v>
      </c>
      <c r="F95" s="24" t="s">
        <v>225</v>
      </c>
      <c r="G95" s="104">
        <v>3966955</v>
      </c>
    </row>
    <row r="96" spans="2:7" ht="15.75" customHeight="1" x14ac:dyDescent="0.25">
      <c r="C96" s="90" t="s">
        <v>226</v>
      </c>
      <c r="D96" s="97">
        <f>SUM(D86:D95)</f>
        <v>664810484</v>
      </c>
      <c r="F96" s="90" t="s">
        <v>227</v>
      </c>
      <c r="G96" s="97">
        <f>SUM(G81:G95)</f>
        <v>296347775</v>
      </c>
    </row>
    <row r="97" spans="2:7" ht="15.75" customHeight="1" x14ac:dyDescent="0.25">
      <c r="C97" s="17" t="s">
        <v>216</v>
      </c>
      <c r="D97" s="19">
        <v>72444843</v>
      </c>
      <c r="F97" s="28" t="s">
        <v>228</v>
      </c>
      <c r="G97" s="19">
        <v>26489920</v>
      </c>
    </row>
    <row r="98" spans="2:7" ht="15.75" customHeight="1" x14ac:dyDescent="0.25">
      <c r="C98" s="20" t="s">
        <v>219</v>
      </c>
      <c r="D98" s="22">
        <v>670079284</v>
      </c>
      <c r="F98" s="20" t="s">
        <v>229</v>
      </c>
      <c r="G98" s="22">
        <v>46864855</v>
      </c>
    </row>
    <row r="99" spans="2:7" ht="15.75" customHeight="1" x14ac:dyDescent="0.25">
      <c r="C99" s="24" t="s">
        <v>230</v>
      </c>
      <c r="D99" s="104">
        <v>10360993</v>
      </c>
      <c r="F99" s="20" t="s">
        <v>231</v>
      </c>
      <c r="G99" s="22">
        <v>1062556</v>
      </c>
    </row>
    <row r="100" spans="2:7" ht="15.75" customHeight="1" x14ac:dyDescent="0.25">
      <c r="C100" s="90" t="s">
        <v>232</v>
      </c>
      <c r="D100" s="97">
        <f>SUM(D97:D99)</f>
        <v>752885120</v>
      </c>
      <c r="F100" s="20" t="s">
        <v>233</v>
      </c>
      <c r="G100" s="114">
        <f>+'[1]Detalle ER'!H84</f>
        <v>104859995</v>
      </c>
    </row>
    <row r="101" spans="2:7" ht="15.75" customHeight="1" x14ac:dyDescent="0.25">
      <c r="C101" s="17" t="s">
        <v>190</v>
      </c>
      <c r="D101" s="19"/>
      <c r="F101" s="24" t="s">
        <v>234</v>
      </c>
      <c r="G101" s="104">
        <v>2321673</v>
      </c>
    </row>
    <row r="102" spans="2:7" ht="15.75" customHeight="1" x14ac:dyDescent="0.25">
      <c r="C102" s="20" t="s">
        <v>235</v>
      </c>
      <c r="D102" s="22">
        <v>12912232</v>
      </c>
      <c r="F102" s="90" t="s">
        <v>236</v>
      </c>
      <c r="G102" s="97">
        <f>SUM(G97:G101)</f>
        <v>181598999</v>
      </c>
    </row>
    <row r="103" spans="2:7" ht="15.75" customHeight="1" x14ac:dyDescent="0.25">
      <c r="C103" s="20" t="s">
        <v>192</v>
      </c>
      <c r="D103" s="22"/>
      <c r="F103" s="90" t="s">
        <v>237</v>
      </c>
      <c r="G103" s="97">
        <f>+'[1]Detalle ER'!H98</f>
        <v>246497161</v>
      </c>
    </row>
    <row r="104" spans="2:7" ht="15.75" customHeight="1" x14ac:dyDescent="0.25">
      <c r="C104" s="20" t="s">
        <v>196</v>
      </c>
      <c r="D104" s="22"/>
      <c r="F104" s="28" t="s">
        <v>238</v>
      </c>
      <c r="G104" s="19">
        <v>0</v>
      </c>
    </row>
    <row r="105" spans="2:7" ht="15.75" customHeight="1" x14ac:dyDescent="0.25">
      <c r="C105" s="20" t="s">
        <v>199</v>
      </c>
      <c r="D105" s="22"/>
      <c r="F105" s="24" t="s">
        <v>239</v>
      </c>
      <c r="G105" s="104">
        <v>0</v>
      </c>
    </row>
    <row r="106" spans="2:7" ht="15.75" customHeight="1" x14ac:dyDescent="0.25">
      <c r="C106" s="20" t="s">
        <v>202</v>
      </c>
      <c r="D106" s="22"/>
      <c r="F106" s="90" t="s">
        <v>240</v>
      </c>
      <c r="G106" s="97">
        <f>SUM(G104:G105)</f>
        <v>0</v>
      </c>
    </row>
    <row r="107" spans="2:7" ht="15.75" customHeight="1" x14ac:dyDescent="0.25">
      <c r="C107" s="20" t="s">
        <v>205</v>
      </c>
      <c r="D107" s="22"/>
      <c r="F107" s="79" t="s">
        <v>241</v>
      </c>
      <c r="G107" s="115">
        <f>G20+G28+G33+G49+G58+G80+G96+G102+G103+G106</f>
        <v>13530494226</v>
      </c>
    </row>
    <row r="108" spans="2:7" ht="15.75" customHeight="1" x14ac:dyDescent="0.25">
      <c r="C108" s="20" t="s">
        <v>242</v>
      </c>
      <c r="D108" s="22">
        <v>85098961</v>
      </c>
      <c r="F108" s="14"/>
      <c r="G108" s="46"/>
    </row>
    <row r="109" spans="2:7" ht="15.75" customHeight="1" x14ac:dyDescent="0.25">
      <c r="C109" s="20" t="s">
        <v>243</v>
      </c>
      <c r="D109" s="22">
        <v>25053971</v>
      </c>
      <c r="F109" s="79" t="s">
        <v>244</v>
      </c>
      <c r="G109" s="80">
        <f>D62-G107</f>
        <v>2302917280</v>
      </c>
    </row>
    <row r="110" spans="2:7" ht="15.75" customHeight="1" x14ac:dyDescent="0.25">
      <c r="C110" s="20" t="s">
        <v>223</v>
      </c>
      <c r="D110" s="102">
        <f>+'[1]Detalle ER'!D72</f>
        <v>37741733</v>
      </c>
      <c r="F110" s="40"/>
      <c r="G110" s="47"/>
    </row>
    <row r="111" spans="2:7" ht="15.75" customHeight="1" x14ac:dyDescent="0.25">
      <c r="C111" s="24" t="s">
        <v>389</v>
      </c>
      <c r="D111" s="104">
        <v>2096642</v>
      </c>
      <c r="F111" s="40"/>
      <c r="G111" s="41"/>
    </row>
    <row r="112" spans="2:7" ht="15.75" customHeight="1" x14ac:dyDescent="0.25">
      <c r="B112" s="2" t="s">
        <v>246</v>
      </c>
      <c r="C112" s="90" t="s">
        <v>227</v>
      </c>
      <c r="D112" s="97">
        <f>SUM(D101:D111)</f>
        <v>162903539</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+'[1]Detalle ER'!D84</f>
        <v>0</v>
      </c>
      <c r="F114" s="40"/>
      <c r="G114" s="41"/>
    </row>
    <row r="115" spans="2:7" ht="15.75" customHeight="1" x14ac:dyDescent="0.25">
      <c r="B115" s="2" t="s">
        <v>249</v>
      </c>
      <c r="C115" s="24" t="s">
        <v>250</v>
      </c>
      <c r="D115" s="104">
        <v>0</v>
      </c>
      <c r="F115" s="40"/>
      <c r="G115" s="41"/>
    </row>
    <row r="116" spans="2:7" ht="15.75" customHeight="1" x14ac:dyDescent="0.25">
      <c r="B116" s="2" t="s">
        <v>251</v>
      </c>
      <c r="C116" s="90" t="s">
        <v>236</v>
      </c>
      <c r="D116" s="97">
        <f>SUM(D113:D115)</f>
        <v>0</v>
      </c>
      <c r="F116" s="40"/>
      <c r="G116" s="41"/>
    </row>
    <row r="117" spans="2:7" ht="15.75" customHeight="1" x14ac:dyDescent="0.25">
      <c r="B117" s="2" t="s">
        <v>252</v>
      </c>
      <c r="C117" s="90" t="s">
        <v>253</v>
      </c>
      <c r="D117" s="97">
        <f>+'[1]Detalle ER'!D96</f>
        <v>86343899</v>
      </c>
      <c r="F117" s="40"/>
      <c r="G117" s="41"/>
    </row>
    <row r="118" spans="2:7" ht="15.75" customHeight="1" x14ac:dyDescent="0.25">
      <c r="B118" s="2" t="s">
        <v>254</v>
      </c>
      <c r="C118" s="17" t="s">
        <v>255</v>
      </c>
      <c r="D118" s="19">
        <v>0</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0</v>
      </c>
      <c r="F121" s="40"/>
      <c r="G121" s="41"/>
    </row>
    <row r="122" spans="2:7" ht="15.75" customHeight="1" x14ac:dyDescent="0.25">
      <c r="C122" s="90" t="s">
        <v>262</v>
      </c>
      <c r="D122" s="97">
        <f>SUM(D118:D121)</f>
        <v>0</v>
      </c>
      <c r="F122" s="40"/>
      <c r="G122" s="41"/>
    </row>
    <row r="123" spans="2:7" ht="15.75" customHeight="1" x14ac:dyDescent="0.25">
      <c r="B123" s="2" t="s">
        <v>263</v>
      </c>
      <c r="C123" s="17" t="s">
        <v>264</v>
      </c>
      <c r="D123" s="19">
        <v>72275902</v>
      </c>
      <c r="F123" s="40"/>
      <c r="G123" s="41"/>
    </row>
    <row r="124" spans="2:7" ht="15.75" customHeight="1" x14ac:dyDescent="0.25">
      <c r="B124" s="2" t="s">
        <v>265</v>
      </c>
      <c r="C124" s="20" t="s">
        <v>266</v>
      </c>
      <c r="D124" s="102">
        <f>+'[1]Detalle ER'!D106</f>
        <v>147524595</v>
      </c>
      <c r="F124" s="40"/>
      <c r="G124" s="41"/>
    </row>
    <row r="125" spans="2:7" ht="15.75" customHeight="1" x14ac:dyDescent="0.25">
      <c r="B125" s="2" t="s">
        <v>267</v>
      </c>
      <c r="C125" s="24" t="s">
        <v>268</v>
      </c>
      <c r="D125" s="104">
        <v>807175</v>
      </c>
      <c r="F125" s="40"/>
      <c r="G125" s="41"/>
    </row>
    <row r="126" spans="2:7" ht="15.75" customHeight="1" x14ac:dyDescent="0.25">
      <c r="C126" s="90" t="s">
        <v>391</v>
      </c>
      <c r="D126" s="97">
        <f>SUM(D123:D125)</f>
        <v>220607672</v>
      </c>
      <c r="F126" s="40"/>
      <c r="G126" s="41"/>
    </row>
    <row r="127" spans="2:7" ht="15.75" customHeight="1" x14ac:dyDescent="0.25">
      <c r="C127" s="79" t="s">
        <v>270</v>
      </c>
      <c r="D127" s="115">
        <f>D96+D100+D112+D116+D117+D122+D126</f>
        <v>1887550714</v>
      </c>
      <c r="F127" s="40"/>
      <c r="G127" s="41"/>
    </row>
    <row r="128" spans="2:7" ht="15.75" customHeight="1" x14ac:dyDescent="0.25">
      <c r="F128" s="40"/>
      <c r="G128" s="41"/>
    </row>
    <row r="129" spans="2:7" ht="15.75" customHeight="1" x14ac:dyDescent="0.25">
      <c r="B129" s="2" t="s">
        <v>271</v>
      </c>
      <c r="C129" s="79" t="s">
        <v>272</v>
      </c>
      <c r="D129" s="80">
        <f>G109-D127</f>
        <v>415366566</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0</v>
      </c>
      <c r="F132" s="17" t="s">
        <v>278</v>
      </c>
      <c r="G132" s="19">
        <v>26695660</v>
      </c>
    </row>
    <row r="133" spans="2:7" ht="15.75" customHeight="1" x14ac:dyDescent="0.25">
      <c r="B133" s="2" t="s">
        <v>279</v>
      </c>
      <c r="C133" s="20" t="s">
        <v>280</v>
      </c>
      <c r="D133" s="22">
        <v>0</v>
      </c>
      <c r="F133" s="20" t="s">
        <v>281</v>
      </c>
      <c r="G133" s="22">
        <v>58258452</v>
      </c>
    </row>
    <row r="134" spans="2:7" ht="15.75" customHeight="1" x14ac:dyDescent="0.25">
      <c r="B134" s="2" t="s">
        <v>282</v>
      </c>
      <c r="C134" s="20" t="s">
        <v>283</v>
      </c>
      <c r="D134" s="22">
        <v>220315151</v>
      </c>
      <c r="F134" s="20" t="s">
        <v>284</v>
      </c>
      <c r="G134" s="22">
        <v>30922796</v>
      </c>
    </row>
    <row r="135" spans="2:7" ht="15.75" customHeight="1" x14ac:dyDescent="0.25">
      <c r="B135" s="2" t="s">
        <v>285</v>
      </c>
      <c r="C135" s="20" t="s">
        <v>286</v>
      </c>
      <c r="D135" s="22">
        <v>0</v>
      </c>
      <c r="F135" s="20" t="s">
        <v>287</v>
      </c>
      <c r="G135" s="22">
        <v>0</v>
      </c>
    </row>
    <row r="136" spans="2:7" ht="15.75" customHeight="1" x14ac:dyDescent="0.25">
      <c r="B136" s="2" t="s">
        <v>288</v>
      </c>
      <c r="C136" s="20" t="s">
        <v>392</v>
      </c>
      <c r="D136" s="22">
        <v>30454562</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771928</v>
      </c>
      <c r="F138" s="20" t="s">
        <v>296</v>
      </c>
      <c r="G138" s="22">
        <v>0</v>
      </c>
    </row>
    <row r="139" spans="2:7" ht="15.75" customHeight="1" x14ac:dyDescent="0.25">
      <c r="B139" s="2" t="s">
        <v>297</v>
      </c>
      <c r="C139" s="20" t="s">
        <v>298</v>
      </c>
      <c r="D139" s="22">
        <v>0</v>
      </c>
      <c r="F139" s="20" t="s">
        <v>299</v>
      </c>
      <c r="G139" s="22">
        <v>50298393</v>
      </c>
    </row>
    <row r="140" spans="2:7" ht="15.75" customHeight="1" x14ac:dyDescent="0.25">
      <c r="C140" s="20" t="s">
        <v>393</v>
      </c>
      <c r="D140" s="22">
        <v>58050435</v>
      </c>
      <c r="F140" s="20" t="s">
        <v>301</v>
      </c>
      <c r="G140" s="112">
        <f>+'[1]Detalle ER'!H123</f>
        <v>0</v>
      </c>
    </row>
    <row r="141" spans="2:7" ht="15.75" customHeight="1" x14ac:dyDescent="0.25">
      <c r="B141" s="2" t="s">
        <v>302</v>
      </c>
      <c r="C141" s="20" t="s">
        <v>303</v>
      </c>
      <c r="D141" s="102">
        <f>+'[1]Detalle ER'!D123</f>
        <v>208498069</v>
      </c>
      <c r="F141" s="24" t="s">
        <v>304</v>
      </c>
      <c r="G141" s="104">
        <v>924421</v>
      </c>
    </row>
    <row r="142" spans="2:7" ht="15.75" customHeight="1" x14ac:dyDescent="0.25">
      <c r="B142" s="2" t="s">
        <v>305</v>
      </c>
      <c r="C142" s="24" t="s">
        <v>306</v>
      </c>
      <c r="D142" s="104">
        <v>6092897</v>
      </c>
      <c r="F142" s="90" t="s">
        <v>307</v>
      </c>
      <c r="G142" s="97">
        <f>SUM(G132:G141)</f>
        <v>167099722</v>
      </c>
    </row>
    <row r="143" spans="2:7" ht="15.75" customHeight="1" x14ac:dyDescent="0.25">
      <c r="B143" s="2" t="s">
        <v>308</v>
      </c>
      <c r="C143" s="90" t="s">
        <v>309</v>
      </c>
      <c r="D143" s="97">
        <f>SUM(D132:D142)</f>
        <v>524183042</v>
      </c>
      <c r="F143" s="17" t="s">
        <v>310</v>
      </c>
      <c r="G143" s="19">
        <v>61721308</v>
      </c>
    </row>
    <row r="144" spans="2:7" ht="15.75" customHeight="1" x14ac:dyDescent="0.25">
      <c r="C144" s="17" t="s">
        <v>311</v>
      </c>
      <c r="D144" s="19">
        <v>45607750</v>
      </c>
      <c r="F144" s="20" t="s">
        <v>312</v>
      </c>
      <c r="G144" s="22">
        <v>0</v>
      </c>
    </row>
    <row r="145" spans="2:7" ht="15.75" customHeight="1" x14ac:dyDescent="0.25">
      <c r="C145" s="20" t="s">
        <v>313</v>
      </c>
      <c r="D145" s="22">
        <v>0</v>
      </c>
      <c r="F145" s="20" t="s">
        <v>314</v>
      </c>
      <c r="G145" s="22">
        <v>112061893</v>
      </c>
    </row>
    <row r="146" spans="2:7" ht="15.75" customHeight="1" x14ac:dyDescent="0.25">
      <c r="B146" s="2" t="s">
        <v>315</v>
      </c>
      <c r="C146" s="20" t="s">
        <v>316</v>
      </c>
      <c r="D146" s="22">
        <v>77825017</v>
      </c>
      <c r="F146" s="20" t="s">
        <v>317</v>
      </c>
      <c r="G146" s="22">
        <v>0</v>
      </c>
    </row>
    <row r="147" spans="2:7" ht="15.75" customHeight="1" x14ac:dyDescent="0.25">
      <c r="B147" s="2" t="s">
        <v>318</v>
      </c>
      <c r="C147" s="20" t="s">
        <v>319</v>
      </c>
      <c r="D147" s="22">
        <v>0</v>
      </c>
      <c r="F147" s="20" t="s">
        <v>320</v>
      </c>
      <c r="G147" s="22">
        <v>9168845</v>
      </c>
    </row>
    <row r="148" spans="2:7" ht="15.75" customHeight="1" x14ac:dyDescent="0.25">
      <c r="B148" s="2" t="s">
        <v>321</v>
      </c>
      <c r="C148" s="20" t="s">
        <v>394</v>
      </c>
      <c r="D148" s="22">
        <v>20252477</v>
      </c>
      <c r="F148" s="20" t="s">
        <v>323</v>
      </c>
      <c r="G148" s="22">
        <v>0</v>
      </c>
    </row>
    <row r="149" spans="2:7" ht="15.75" customHeight="1" x14ac:dyDescent="0.25">
      <c r="B149" s="2" t="s">
        <v>324</v>
      </c>
      <c r="C149" s="20" t="s">
        <v>325</v>
      </c>
      <c r="D149" s="22">
        <v>0</v>
      </c>
      <c r="F149" s="20" t="s">
        <v>326</v>
      </c>
      <c r="G149" s="22">
        <v>196283902</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77696702</v>
      </c>
      <c r="F153" s="20" t="s">
        <v>337</v>
      </c>
      <c r="G153" s="22">
        <v>0</v>
      </c>
    </row>
    <row r="154" spans="2:7" ht="15.75" customHeight="1" x14ac:dyDescent="0.25">
      <c r="C154" s="20" t="s">
        <v>338</v>
      </c>
      <c r="D154" s="22">
        <v>8197628</v>
      </c>
      <c r="F154" s="20" t="s">
        <v>339</v>
      </c>
      <c r="G154" s="112">
        <f>+'[1]Detalle ER'!H141</f>
        <v>43292387</v>
      </c>
    </row>
    <row r="155" spans="2:7" ht="15.75" customHeight="1" x14ac:dyDescent="0.25">
      <c r="C155" s="20" t="s">
        <v>340</v>
      </c>
      <c r="D155" s="22">
        <v>0</v>
      </c>
      <c r="F155" s="24" t="s">
        <v>341</v>
      </c>
      <c r="G155" s="104">
        <f>10577415-1</f>
        <v>10577414</v>
      </c>
    </row>
    <row r="156" spans="2:7" ht="15.75" customHeight="1" x14ac:dyDescent="0.25">
      <c r="C156" s="20" t="s">
        <v>342</v>
      </c>
      <c r="D156" s="22">
        <v>991347</v>
      </c>
      <c r="F156" s="90" t="s">
        <v>343</v>
      </c>
      <c r="G156" s="97">
        <f>SUM(G143:G155)</f>
        <v>433105749</v>
      </c>
    </row>
    <row r="157" spans="2:7" ht="15.75" customHeight="1" x14ac:dyDescent="0.25">
      <c r="C157" s="20" t="s">
        <v>344</v>
      </c>
      <c r="D157" s="102">
        <f>+'[1]Detalle ER'!D141</f>
        <v>96364994</v>
      </c>
      <c r="E157" s="2"/>
      <c r="F157" s="79" t="s">
        <v>345</v>
      </c>
      <c r="G157" s="115">
        <f>G142-G156</f>
        <v>-266006027</v>
      </c>
    </row>
    <row r="158" spans="2:7" ht="15.75" customHeight="1" x14ac:dyDescent="0.25">
      <c r="C158" s="48" t="s">
        <v>346</v>
      </c>
      <c r="D158" s="110">
        <v>4794705</v>
      </c>
      <c r="E158" s="2"/>
    </row>
    <row r="159" spans="2:7" ht="15.75" customHeight="1" x14ac:dyDescent="0.25">
      <c r="C159" s="90" t="s">
        <v>347</v>
      </c>
      <c r="D159" s="97">
        <f>SUM(D144:D158)</f>
        <v>331730620</v>
      </c>
      <c r="E159" s="2"/>
      <c r="F159" s="79" t="s">
        <v>348</v>
      </c>
      <c r="G159" s="80">
        <f>+D129+D160+G157</f>
        <v>341812961</v>
      </c>
    </row>
    <row r="160" spans="2:7" ht="15.75" customHeight="1" x14ac:dyDescent="0.25">
      <c r="C160" s="75" t="s">
        <v>349</v>
      </c>
      <c r="D160" s="103">
        <f>D143-D159</f>
        <v>192452422</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341812961</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4A8F85A2-C942-4DC0-AEED-185E16CB12C4}">
      <formula1>OR(D139=0, D139&gt;50)</formula1>
      <formula2>0</formula2>
    </dataValidation>
    <dataValidation type="custom" operator="greaterThan" showInputMessage="1" showErrorMessage="1" errorTitle="eee" sqref="G117:G126" xr:uid="{95D313AA-D3AB-4DF7-BD16-F3B5883F0AE0}">
      <formula1>OR(D131=0, D131&gt;50)</formula1>
      <formula2>0</formula2>
    </dataValidation>
    <dataValidation type="custom" operator="greaterThan" showInputMessage="1" showErrorMessage="1" errorTitle="eee" sqref="G128" xr:uid="{AD1F8789-E58F-4840-93AC-480235A36043}">
      <formula1>OR(D136=0, D136&gt;50)</formula1>
      <formula2>0</formula2>
    </dataValidation>
    <dataValidation type="custom" operator="greaterThan" showInputMessage="1" showErrorMessage="1" errorTitle="eee" sqref="G129" xr:uid="{299D9878-AF58-4B6C-8804-33D6EB732C3D}">
      <formula1>OR(D134=0, D134&gt;50)</formula1>
      <formula2>0</formula2>
    </dataValidation>
    <dataValidation type="custom" operator="greaterThan" showInputMessage="1" showErrorMessage="1" errorTitle="eee" sqref="G130" xr:uid="{2CD8C625-6733-4F4C-A739-886EF679A78D}">
      <formula1>OR(D132=0, D132&gt;50)</formula1>
      <formula2>0</formula2>
    </dataValidation>
    <dataValidation type="custom" operator="greaterThan" showInputMessage="1" showErrorMessage="1" errorTitle="eee" sqref="G161 G166" xr:uid="{4AEFCBE1-928B-45F0-85B8-91724567CFDD}">
      <formula1>OR(D200=0, D200&gt;50)</formula1>
      <formula2>0</formula2>
    </dataValidation>
    <dataValidation type="custom" allowBlank="1" showInputMessage="1" showErrorMessage="1" sqref="D62 G156" xr:uid="{7F93AF6C-9953-4833-A722-0939CCAE7549}">
      <formula1>OR(D62=0, D62&gt;50)</formula1>
    </dataValidation>
    <dataValidation type="custom" operator="greaterThan" showInputMessage="1" showErrorMessage="1" errorTitle="eee" sqref="D61" xr:uid="{089EEEE9-AB62-4ED0-890C-53065AA28D2D}">
      <formula1>OR(D61=0, D61&lt;0)</formula1>
    </dataValidation>
    <dataValidation type="custom" operator="greaterThan" showInputMessage="1" showErrorMessage="1" errorTitle="eee" sqref="D14:D29 D30 D50:D54 D31:D48" xr:uid="{FB686499-AFC8-4CD8-9FFB-A0B0DE7928F4}">
      <formula1>OR(D14=0,D14&gt;50)</formula1>
    </dataValidation>
    <dataValidation operator="greaterThan" showInputMessage="1" showErrorMessage="1" errorTitle="eee" sqref="G109 G157 G159 D129 D160" xr:uid="{21364F99-12E7-4C34-AE6F-F392039FCDFC}"/>
    <dataValidation type="custom" operator="greaterThan" showInputMessage="1" showErrorMessage="1" errorTitle="eee" sqref="G111:G116" xr:uid="{98B8F360-4814-467B-9D3E-0C8EE71765A9}">
      <formula1>OR(D132=0, D132&gt;50)</formula1>
      <formula2>0</formula2>
    </dataValidation>
    <dataValidation type="custom" operator="greaterThan" showInputMessage="1" showErrorMessage="1" errorTitle="eee" sqref="G197" xr:uid="{A524ECBF-2BCB-41DC-AF3B-EB102FE6C8F6}">
      <formula1>OR(D196=0, D196&gt;50)</formula1>
      <formula2>0</formula2>
    </dataValidation>
    <dataValidation type="custom" operator="greaterThan" showInputMessage="1" showErrorMessage="1" errorTitle="eee" sqref="G142" xr:uid="{F79C6A9C-5C28-48A8-9B9C-75FA30584281}">
      <formula1>OR(D180=0, D180&gt;50)</formula1>
      <formula2>0</formula2>
    </dataValidation>
    <dataValidation allowBlank="1" sqref="G231" xr:uid="{16368291-3B72-4BDC-AA59-1E5AFDBAE272}">
      <formula1>0</formula1>
      <formula2>0</formula2>
    </dataValidation>
    <dataValidation type="custom" operator="greaterThan" showInputMessage="1" showErrorMessage="1" errorTitle="eee" sqref="D57:D60" xr:uid="{229CB8D0-2E80-43F0-B953-84ABE27E0201}">
      <formula1>OR(D57=0, D57&lt;50)</formula1>
    </dataValidation>
    <dataValidation allowBlank="1" errorTitle="Error de datos" error="Debe introducir una fecha válida" sqref="F4" xr:uid="{DDA433DC-9C0D-4012-9081-083922E5E6B9}">
      <formula1>0</formula1>
      <formula2>0</formula2>
    </dataValidation>
    <dataValidation type="custom" operator="greaterThan" showInputMessage="1" showErrorMessage="1" errorTitle="eee" error="Valores mayores a $50" sqref="D8:D13" xr:uid="{70D29B86-08D4-434D-89DD-8E545F6EA2AE}">
      <formula1>OR(D8=0,D8&gt;50)</formula1>
    </dataValidation>
    <dataValidation type="custom" operator="greaterThan" showInputMessage="1" showErrorMessage="1" errorTitle="eee" sqref="D86:D95 D97:D99 D101:D109 D111 D113 D125 D118:D121 D123 D115 G143:G153 G141 G132:G139 G155" xr:uid="{A1AD1217-6BE4-4BAA-9043-69B7A348FCFD}">
      <formula1>OR(D86=0,D86&gt; 50)</formula1>
    </dataValidation>
    <dataValidation operator="greaterThanOrEqual" allowBlank="1" errorTitle="Error de datos" error="Debe ingresar un valor entero positivo" sqref="C8:C11 C14:C48 F230 C141:C160 F161:F165 F7:F109 C129 C131:C139 C50:C127 F111:F157" xr:uid="{2177C9E2-198D-4985-BEAE-8FBD689AAE5F}">
      <formula1>0</formula1>
      <formula2>0</formula2>
    </dataValidation>
    <dataValidation type="custom" operator="greaterThan" showInputMessage="1" showErrorMessage="1" errorTitle="eee" sqref="D49 D55:D56 G140 G154 G8:G108 D114 D124 D85 D96 D100 D110 D112 D63:D83 D122 D126:D128 D131:D159 D116:D117" xr:uid="{17ECB6E4-39F1-4521-AECE-5D54917AF9FA}">
      <formula1>OR(D8=0, D8&gt;50)</formula1>
    </dataValidation>
    <dataValidation type="custom" operator="greaterThan" showInputMessage="1" showErrorMessage="1" errorTitle="eee" sqref="D84" xr:uid="{3947950D-B93E-4290-A4D8-0410793C625E}">
      <formula1>OR(#REF!=0,#REF!&gt; 50)</formula1>
      <formula2>0</formula2>
    </dataValidation>
  </dataValidations>
  <pageMargins left="0.7" right="0.7" top="0.75" bottom="0.75" header="0.3" footer="0.3"/>
  <ignoredErrors>
    <ignoredError sqref="D20 D42 D47 G100 G155"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6CA63-175E-4091-9F13-264184C58838}">
  <dimension ref="A1:H233"/>
  <sheetViews>
    <sheetView showGridLines="0" zoomScaleNormal="100" workbookViewId="0">
      <selection activeCell="G41" sqref="G41"/>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x14ac:dyDescent="0.25"/>
    <row r="2" spans="2:7" ht="15.75" x14ac:dyDescent="0.25">
      <c r="B2" s="7"/>
      <c r="C2" s="123" t="s">
        <v>0</v>
      </c>
      <c r="D2" s="123"/>
      <c r="E2" s="54"/>
      <c r="F2" s="8" t="str">
        <f>+[10]Presentación!C4</f>
        <v xml:space="preserve">UNIVERSAL </v>
      </c>
      <c r="G2" s="9"/>
    </row>
    <row r="3" spans="2:7" ht="15.75" x14ac:dyDescent="0.25">
      <c r="C3" s="123" t="s">
        <v>1</v>
      </c>
      <c r="D3" s="123"/>
      <c r="E3" s="54"/>
      <c r="F3" s="10" t="str">
        <f>+[10]Presentación!C5</f>
        <v>Montevideo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+[10]ESP!D7</f>
        <v>2025</v>
      </c>
      <c r="F7" s="73" t="s">
        <v>5</v>
      </c>
      <c r="G7" s="74">
        <f>+D7</f>
        <v>2025</v>
      </c>
    </row>
    <row r="8" spans="2:7" ht="15.75" customHeight="1" x14ac:dyDescent="0.25">
      <c r="B8" s="2" t="s">
        <v>6</v>
      </c>
      <c r="C8" s="17" t="s">
        <v>7</v>
      </c>
      <c r="D8" s="18">
        <v>38395953</v>
      </c>
      <c r="F8" s="17" t="s">
        <v>8</v>
      </c>
      <c r="G8" s="18">
        <v>17059734</v>
      </c>
    </row>
    <row r="9" spans="2:7" ht="15.75" customHeight="1" x14ac:dyDescent="0.25">
      <c r="B9" s="2" t="s">
        <v>9</v>
      </c>
      <c r="C9" s="20" t="s">
        <v>10</v>
      </c>
      <c r="D9" s="21">
        <v>2975024</v>
      </c>
      <c r="F9" s="20" t="s">
        <v>362</v>
      </c>
      <c r="G9" s="21">
        <v>62354356</v>
      </c>
    </row>
    <row r="10" spans="2:7" ht="15.75" customHeight="1" x14ac:dyDescent="0.25">
      <c r="B10" s="2" t="s">
        <v>12</v>
      </c>
      <c r="C10" s="20" t="s">
        <v>363</v>
      </c>
      <c r="D10" s="21">
        <v>2946963885</v>
      </c>
      <c r="F10" s="20" t="s">
        <v>364</v>
      </c>
      <c r="G10" s="21">
        <v>115779641</v>
      </c>
    </row>
    <row r="11" spans="2:7" ht="15.75" customHeight="1" x14ac:dyDescent="0.25">
      <c r="B11" s="2" t="s">
        <v>15</v>
      </c>
      <c r="C11" s="20" t="s">
        <v>365</v>
      </c>
      <c r="D11" s="21">
        <v>293688840</v>
      </c>
      <c r="F11" s="20" t="s">
        <v>366</v>
      </c>
      <c r="G11" s="21">
        <v>326695555</v>
      </c>
    </row>
    <row r="12" spans="2:7" ht="15.75" customHeight="1" x14ac:dyDescent="0.25">
      <c r="B12" s="2" t="s">
        <v>18</v>
      </c>
      <c r="C12" s="20" t="s">
        <v>19</v>
      </c>
      <c r="D12" s="21">
        <v>49457145</v>
      </c>
      <c r="F12" s="20" t="s">
        <v>367</v>
      </c>
      <c r="G12" s="21">
        <v>92470323</v>
      </c>
    </row>
    <row r="13" spans="2:7" ht="15.75" customHeight="1" x14ac:dyDescent="0.25">
      <c r="B13" s="2" t="s">
        <v>21</v>
      </c>
      <c r="C13" s="20" t="s">
        <v>22</v>
      </c>
      <c r="D13" s="21">
        <v>7143802</v>
      </c>
      <c r="F13" s="20" t="s">
        <v>368</v>
      </c>
      <c r="G13" s="21">
        <v>85896623</v>
      </c>
    </row>
    <row r="14" spans="2:7" ht="15.75" customHeight="1" x14ac:dyDescent="0.25">
      <c r="B14" s="2" t="s">
        <v>24</v>
      </c>
      <c r="C14" s="20" t="s">
        <v>25</v>
      </c>
      <c r="D14" s="21">
        <v>0</v>
      </c>
      <c r="F14" s="20" t="s">
        <v>369</v>
      </c>
      <c r="G14" s="21">
        <v>20134952</v>
      </c>
    </row>
    <row r="15" spans="2:7" ht="15.75" customHeight="1" x14ac:dyDescent="0.25">
      <c r="B15" s="2" t="s">
        <v>27</v>
      </c>
      <c r="C15" s="20" t="s">
        <v>28</v>
      </c>
      <c r="D15" s="21">
        <v>0</v>
      </c>
      <c r="F15" s="20" t="s">
        <v>29</v>
      </c>
      <c r="G15" s="21">
        <v>472355004</v>
      </c>
    </row>
    <row r="16" spans="2:7" ht="15.75" customHeight="1" x14ac:dyDescent="0.25">
      <c r="B16" s="2" t="s">
        <v>30</v>
      </c>
      <c r="C16" s="20" t="s">
        <v>31</v>
      </c>
      <c r="D16" s="21">
        <v>0</v>
      </c>
      <c r="F16" s="20" t="s">
        <v>32</v>
      </c>
      <c r="G16" s="21">
        <v>270946813</v>
      </c>
    </row>
    <row r="17" spans="2:7" ht="15.75" customHeight="1" x14ac:dyDescent="0.25">
      <c r="B17" s="2" t="s">
        <v>33</v>
      </c>
      <c r="C17" s="20" t="s">
        <v>370</v>
      </c>
      <c r="D17" s="21">
        <v>0</v>
      </c>
      <c r="F17" s="20" t="s">
        <v>35</v>
      </c>
      <c r="G17" s="21">
        <v>237922199</v>
      </c>
    </row>
    <row r="18" spans="2:7" ht="15.75" customHeight="1" x14ac:dyDescent="0.25">
      <c r="B18" s="2" t="s">
        <v>36</v>
      </c>
      <c r="C18" s="20" t="s">
        <v>37</v>
      </c>
      <c r="D18" s="21">
        <v>0</v>
      </c>
      <c r="F18" s="20" t="s">
        <v>38</v>
      </c>
      <c r="G18" s="21">
        <v>0</v>
      </c>
    </row>
    <row r="19" spans="2:7" ht="15.75" customHeight="1" x14ac:dyDescent="0.25">
      <c r="B19" s="2" t="s">
        <v>39</v>
      </c>
      <c r="C19" s="20" t="s">
        <v>40</v>
      </c>
      <c r="D19" s="23">
        <f>+'[10]Detalle ER'!D21</f>
        <v>1403506</v>
      </c>
      <c r="F19" s="24" t="s">
        <v>41</v>
      </c>
      <c r="G19" s="25">
        <v>24007956</v>
      </c>
    </row>
    <row r="20" spans="2:7" ht="15.75" customHeight="1" x14ac:dyDescent="0.25">
      <c r="B20" s="2" t="s">
        <v>42</v>
      </c>
      <c r="C20" s="20" t="s">
        <v>371</v>
      </c>
      <c r="D20" s="25">
        <v>46565262</v>
      </c>
      <c r="F20" s="90" t="s">
        <v>44</v>
      </c>
      <c r="G20" s="91">
        <f>SUM(G8:G19)</f>
        <v>1725623156</v>
      </c>
    </row>
    <row r="21" spans="2:7" ht="15.75" customHeight="1" x14ac:dyDescent="0.25">
      <c r="C21" s="88" t="s">
        <v>45</v>
      </c>
      <c r="D21" s="89">
        <f>SUM(D8:D20)</f>
        <v>3386593417</v>
      </c>
      <c r="F21" s="17" t="s">
        <v>46</v>
      </c>
      <c r="G21" s="18">
        <v>671227</v>
      </c>
    </row>
    <row r="22" spans="2:7" ht="15.75" customHeight="1" x14ac:dyDescent="0.25">
      <c r="C22" s="90" t="s">
        <v>47</v>
      </c>
      <c r="D22" s="91">
        <f>SUM(D23:D29)</f>
        <v>17651490</v>
      </c>
      <c r="F22" s="20" t="s">
        <v>48</v>
      </c>
      <c r="G22" s="21">
        <v>30708731</v>
      </c>
    </row>
    <row r="23" spans="2:7" ht="15.75" customHeight="1" x14ac:dyDescent="0.25">
      <c r="B23" s="2" t="s">
        <v>49</v>
      </c>
      <c r="C23" s="17" t="s">
        <v>50</v>
      </c>
      <c r="D23" s="18">
        <v>3414706</v>
      </c>
      <c r="F23" s="20" t="s">
        <v>51</v>
      </c>
      <c r="G23" s="21">
        <v>29554698</v>
      </c>
    </row>
    <row r="24" spans="2:7" ht="15.75" customHeight="1" x14ac:dyDescent="0.25">
      <c r="B24" s="2" t="s">
        <v>52</v>
      </c>
      <c r="C24" s="20" t="s">
        <v>53</v>
      </c>
      <c r="D24" s="21">
        <v>4700418</v>
      </c>
      <c r="F24" s="20" t="s">
        <v>54</v>
      </c>
      <c r="G24" s="21">
        <v>25862857</v>
      </c>
    </row>
    <row r="25" spans="2:7" ht="15.75" customHeight="1" x14ac:dyDescent="0.25">
      <c r="B25" s="2" t="s">
        <v>55</v>
      </c>
      <c r="C25" s="20" t="s">
        <v>56</v>
      </c>
      <c r="D25" s="21">
        <v>87052</v>
      </c>
      <c r="F25" s="20" t="s">
        <v>372</v>
      </c>
      <c r="G25" s="21">
        <v>0</v>
      </c>
    </row>
    <row r="26" spans="2:7" ht="15.75" customHeight="1" x14ac:dyDescent="0.25">
      <c r="B26" s="2" t="s">
        <v>58</v>
      </c>
      <c r="C26" s="20" t="s">
        <v>59</v>
      </c>
      <c r="D26" s="21">
        <v>3062827</v>
      </c>
      <c r="F26" s="20" t="s">
        <v>373</v>
      </c>
      <c r="G26" s="21">
        <v>9429070</v>
      </c>
    </row>
    <row r="27" spans="2:7" ht="15.75" customHeight="1" x14ac:dyDescent="0.25">
      <c r="B27" s="2" t="s">
        <v>61</v>
      </c>
      <c r="C27" s="20" t="s">
        <v>62</v>
      </c>
      <c r="D27" s="21">
        <v>3163241</v>
      </c>
      <c r="F27" s="24" t="s">
        <v>63</v>
      </c>
      <c r="G27" s="25">
        <v>1372240</v>
      </c>
    </row>
    <row r="28" spans="2:7" ht="15.75" customHeight="1" x14ac:dyDescent="0.25">
      <c r="B28" s="2" t="s">
        <v>64</v>
      </c>
      <c r="C28" s="20" t="s">
        <v>65</v>
      </c>
      <c r="D28" s="23">
        <f>+'[10]Detalle ER'!D28</f>
        <v>2981138</v>
      </c>
      <c r="F28" s="90" t="s">
        <v>66</v>
      </c>
      <c r="G28" s="91">
        <f>SUM(G21:G27)</f>
        <v>97598823</v>
      </c>
    </row>
    <row r="29" spans="2:7" ht="15.75" customHeight="1" x14ac:dyDescent="0.25">
      <c r="B29" s="2" t="s">
        <v>67</v>
      </c>
      <c r="C29" s="24" t="s">
        <v>68</v>
      </c>
      <c r="D29" s="25">
        <v>242108</v>
      </c>
      <c r="F29" s="17" t="s">
        <v>69</v>
      </c>
      <c r="G29" s="18">
        <v>171047753</v>
      </c>
    </row>
    <row r="30" spans="2:7" ht="15.75" customHeight="1" x14ac:dyDescent="0.25">
      <c r="C30" s="90" t="s">
        <v>70</v>
      </c>
      <c r="D30" s="91">
        <f>SUM(D31:D35)</f>
        <v>173194295</v>
      </c>
      <c r="F30" s="20" t="s">
        <v>71</v>
      </c>
      <c r="G30" s="21">
        <v>213180674</v>
      </c>
    </row>
    <row r="31" spans="2:7" ht="15.75" customHeight="1" x14ac:dyDescent="0.25">
      <c r="B31" s="2" t="s">
        <v>72</v>
      </c>
      <c r="C31" s="17" t="s">
        <v>73</v>
      </c>
      <c r="D31" s="18">
        <v>114538873</v>
      </c>
      <c r="F31" s="20" t="s">
        <v>74</v>
      </c>
      <c r="G31" s="21">
        <v>20773988</v>
      </c>
    </row>
    <row r="32" spans="2:7" ht="15.75" customHeight="1" x14ac:dyDescent="0.25">
      <c r="B32" s="2" t="s">
        <v>75</v>
      </c>
      <c r="C32" s="20" t="s">
        <v>76</v>
      </c>
      <c r="D32" s="21">
        <v>27572387</v>
      </c>
      <c r="F32" s="24" t="s">
        <v>77</v>
      </c>
      <c r="G32" s="25">
        <v>5599999</v>
      </c>
    </row>
    <row r="33" spans="2:7" ht="15.75" customHeight="1" x14ac:dyDescent="0.25">
      <c r="B33" s="2" t="s">
        <v>78</v>
      </c>
      <c r="C33" s="20" t="s">
        <v>79</v>
      </c>
      <c r="D33" s="21">
        <v>24085063</v>
      </c>
      <c r="F33" s="90" t="s">
        <v>80</v>
      </c>
      <c r="G33" s="91">
        <f>SUM(G29:G32)</f>
        <v>410602414</v>
      </c>
    </row>
    <row r="34" spans="2:7" ht="15.75" customHeight="1" x14ac:dyDescent="0.25">
      <c r="B34" s="2" t="s">
        <v>81</v>
      </c>
      <c r="C34" s="20" t="s">
        <v>82</v>
      </c>
      <c r="D34" s="23">
        <f>+'[10]Detalle ER'!D35</f>
        <v>4613465</v>
      </c>
      <c r="F34" s="94" t="s">
        <v>83</v>
      </c>
      <c r="G34" s="101">
        <f>SUM(G35:G40)</f>
        <v>281739753</v>
      </c>
    </row>
    <row r="35" spans="2:7" ht="15.75" customHeight="1" x14ac:dyDescent="0.25">
      <c r="B35" s="2" t="s">
        <v>84</v>
      </c>
      <c r="C35" s="24" t="s">
        <v>85</v>
      </c>
      <c r="D35" s="25">
        <v>2384507</v>
      </c>
      <c r="F35" s="17" t="s">
        <v>86</v>
      </c>
      <c r="G35" s="18">
        <v>13356249</v>
      </c>
    </row>
    <row r="36" spans="2:7" ht="15.75" customHeight="1" x14ac:dyDescent="0.25">
      <c r="C36" s="90" t="s">
        <v>87</v>
      </c>
      <c r="D36" s="91">
        <f>+D22+D30</f>
        <v>190845785</v>
      </c>
      <c r="F36" s="20" t="s">
        <v>88</v>
      </c>
      <c r="G36" s="21">
        <v>7098913</v>
      </c>
    </row>
    <row r="37" spans="2:7" ht="15.75" customHeight="1" x14ac:dyDescent="0.25">
      <c r="B37" s="2" t="s">
        <v>89</v>
      </c>
      <c r="C37" s="17" t="s">
        <v>374</v>
      </c>
      <c r="D37" s="18">
        <v>62821462</v>
      </c>
      <c r="F37" s="20" t="s">
        <v>91</v>
      </c>
      <c r="G37" s="21">
        <v>7327925</v>
      </c>
    </row>
    <row r="38" spans="2:7" ht="15.75" customHeight="1" x14ac:dyDescent="0.25">
      <c r="B38" s="2" t="s">
        <v>92</v>
      </c>
      <c r="C38" s="20" t="s">
        <v>375</v>
      </c>
      <c r="D38" s="21">
        <v>5427447</v>
      </c>
      <c r="F38" s="20" t="s">
        <v>94</v>
      </c>
      <c r="G38" s="21">
        <v>15832780</v>
      </c>
    </row>
    <row r="39" spans="2:7" ht="15.75" customHeight="1" x14ac:dyDescent="0.25">
      <c r="B39" s="2" t="s">
        <v>95</v>
      </c>
      <c r="C39" s="20" t="s">
        <v>376</v>
      </c>
      <c r="D39" s="21">
        <v>8872255</v>
      </c>
      <c r="F39" s="20" t="s">
        <v>97</v>
      </c>
      <c r="G39" s="21">
        <v>31117777</v>
      </c>
    </row>
    <row r="40" spans="2:7" ht="15.75" customHeight="1" x14ac:dyDescent="0.25">
      <c r="B40" s="2" t="s">
        <v>98</v>
      </c>
      <c r="C40" s="20" t="s">
        <v>377</v>
      </c>
      <c r="D40" s="21">
        <v>4532761</v>
      </c>
      <c r="F40" s="24" t="s">
        <v>100</v>
      </c>
      <c r="G40" s="26">
        <f>+'[10]Detalle ER'!H19</f>
        <v>207006109</v>
      </c>
    </row>
    <row r="41" spans="2:7" ht="15.75" customHeight="1" x14ac:dyDescent="0.25">
      <c r="B41" s="2" t="s">
        <v>101</v>
      </c>
      <c r="C41" s="20" t="s">
        <v>378</v>
      </c>
      <c r="D41" s="21">
        <v>12421156</v>
      </c>
      <c r="F41" s="94" t="s">
        <v>103</v>
      </c>
      <c r="G41" s="101">
        <f>SUM(G42:G47)</f>
        <v>75948443</v>
      </c>
    </row>
    <row r="42" spans="2:7" ht="15.75" customHeight="1" x14ac:dyDescent="0.25">
      <c r="B42" s="2" t="s">
        <v>104</v>
      </c>
      <c r="C42" s="20" t="s">
        <v>379</v>
      </c>
      <c r="D42" s="21">
        <v>52900513</v>
      </c>
      <c r="F42" s="17" t="s">
        <v>106</v>
      </c>
      <c r="G42" s="18">
        <v>1252726</v>
      </c>
    </row>
    <row r="43" spans="2:7" ht="15.75" customHeight="1" x14ac:dyDescent="0.25">
      <c r="B43" s="2" t="s">
        <v>107</v>
      </c>
      <c r="C43" s="20" t="s">
        <v>380</v>
      </c>
      <c r="D43" s="21">
        <v>6122875</v>
      </c>
      <c r="F43" s="20" t="s">
        <v>109</v>
      </c>
      <c r="G43" s="21">
        <v>1200468</v>
      </c>
    </row>
    <row r="44" spans="2:7" ht="15.75" customHeight="1" x14ac:dyDescent="0.25">
      <c r="B44" s="2" t="s">
        <v>110</v>
      </c>
      <c r="C44" s="20" t="s">
        <v>381</v>
      </c>
      <c r="D44" s="21">
        <v>120511</v>
      </c>
      <c r="F44" s="20" t="s">
        <v>112</v>
      </c>
      <c r="G44" s="21">
        <v>8326804</v>
      </c>
    </row>
    <row r="45" spans="2:7" ht="15.75" customHeight="1" x14ac:dyDescent="0.25">
      <c r="B45" s="2" t="s">
        <v>113</v>
      </c>
      <c r="C45" s="20" t="s">
        <v>114</v>
      </c>
      <c r="D45" s="21">
        <v>0</v>
      </c>
      <c r="F45" s="20" t="s">
        <v>115</v>
      </c>
      <c r="G45" s="21">
        <v>1915785</v>
      </c>
    </row>
    <row r="46" spans="2:7" ht="15.75" customHeight="1" x14ac:dyDescent="0.25">
      <c r="B46" s="2" t="s">
        <v>116</v>
      </c>
      <c r="C46" s="20" t="s">
        <v>117</v>
      </c>
      <c r="D46" s="23">
        <f>+'[10]Detalle ER'!D49</f>
        <v>100439140.2575465</v>
      </c>
      <c r="F46" s="20" t="s">
        <v>118</v>
      </c>
      <c r="G46" s="21">
        <v>2530899</v>
      </c>
    </row>
    <row r="47" spans="2:7" ht="15.75" customHeight="1" x14ac:dyDescent="0.25">
      <c r="B47" s="2" t="s">
        <v>119</v>
      </c>
      <c r="C47" s="24" t="s">
        <v>382</v>
      </c>
      <c r="D47" s="25">
        <v>3626826</v>
      </c>
      <c r="F47" s="20" t="s">
        <v>121</v>
      </c>
      <c r="G47" s="27">
        <f>+'[10]Detalle ER'!H29</f>
        <v>60721761</v>
      </c>
    </row>
    <row r="48" spans="2:7" ht="15.75" customHeight="1" x14ac:dyDescent="0.25">
      <c r="C48" s="90" t="s">
        <v>122</v>
      </c>
      <c r="D48" s="91">
        <f>SUM(D37:D47)</f>
        <v>257284946.25754648</v>
      </c>
      <c r="F48" s="24" t="s">
        <v>123</v>
      </c>
      <c r="G48" s="25">
        <v>5049916</v>
      </c>
    </row>
    <row r="49" spans="2:7" ht="15.75" customHeight="1" x14ac:dyDescent="0.25">
      <c r="C49" s="94" t="s">
        <v>124</v>
      </c>
      <c r="D49" s="98"/>
      <c r="F49" s="90" t="s">
        <v>125</v>
      </c>
      <c r="G49" s="91">
        <f>+G34+G41+G48</f>
        <v>362738112</v>
      </c>
    </row>
    <row r="50" spans="2:7" ht="15.75" customHeight="1" x14ac:dyDescent="0.25">
      <c r="B50" s="2" t="s">
        <v>126</v>
      </c>
      <c r="C50" s="28" t="s">
        <v>127</v>
      </c>
      <c r="D50" s="18">
        <v>0</v>
      </c>
      <c r="F50" s="28" t="s">
        <v>128</v>
      </c>
      <c r="G50" s="18">
        <v>52168672</v>
      </c>
    </row>
    <row r="51" spans="2:7" ht="15.75" customHeight="1" x14ac:dyDescent="0.25">
      <c r="B51" s="2" t="s">
        <v>129</v>
      </c>
      <c r="C51" s="20" t="s">
        <v>124</v>
      </c>
      <c r="D51" s="23">
        <f>+'[10]Detalle ER'!D58</f>
        <v>24281703</v>
      </c>
      <c r="F51" s="20" t="s">
        <v>130</v>
      </c>
      <c r="G51" s="21">
        <v>101845216</v>
      </c>
    </row>
    <row r="52" spans="2:7" ht="15.75" customHeight="1" x14ac:dyDescent="0.25">
      <c r="B52" s="2" t="s">
        <v>131</v>
      </c>
      <c r="C52" s="24" t="s">
        <v>383</v>
      </c>
      <c r="D52" s="25">
        <v>323896</v>
      </c>
      <c r="F52" s="20" t="s">
        <v>133</v>
      </c>
      <c r="G52" s="21">
        <v>4026799</v>
      </c>
    </row>
    <row r="53" spans="2:7" ht="15.75" customHeight="1" x14ac:dyDescent="0.25">
      <c r="C53" s="90" t="s">
        <v>134</v>
      </c>
      <c r="D53" s="91">
        <f>SUM(D50:D52)</f>
        <v>24605599</v>
      </c>
      <c r="F53" s="20" t="s">
        <v>135</v>
      </c>
      <c r="G53" s="21">
        <v>5593858</v>
      </c>
    </row>
    <row r="54" spans="2:7" ht="15.75" customHeight="1" x14ac:dyDescent="0.25">
      <c r="C54" s="75" t="s">
        <v>136</v>
      </c>
      <c r="D54" s="76">
        <f>D21+D36+D48+D53</f>
        <v>3859329747.2575464</v>
      </c>
      <c r="F54" s="20" t="s">
        <v>137</v>
      </c>
      <c r="G54" s="21">
        <v>18709695</v>
      </c>
    </row>
    <row r="55" spans="2:7" ht="15.75" customHeight="1" x14ac:dyDescent="0.25">
      <c r="C55" s="29"/>
      <c r="F55" s="20" t="s">
        <v>138</v>
      </c>
      <c r="G55" s="21">
        <v>1075303</v>
      </c>
    </row>
    <row r="56" spans="2:7" ht="15.75" customHeight="1" x14ac:dyDescent="0.25">
      <c r="C56" s="94" t="s">
        <v>139</v>
      </c>
      <c r="D56" s="98"/>
      <c r="F56" s="20" t="s">
        <v>140</v>
      </c>
      <c r="G56" s="27">
        <f>+'[10]Detalle ER'!H40</f>
        <v>13598904.999999998</v>
      </c>
    </row>
    <row r="57" spans="2:7" ht="15.75" customHeight="1" x14ac:dyDescent="0.25">
      <c r="B57" s="2" t="s">
        <v>141</v>
      </c>
      <c r="C57" s="30" t="s">
        <v>142</v>
      </c>
      <c r="D57" s="18">
        <v>0</v>
      </c>
      <c r="F57" s="24" t="s">
        <v>143</v>
      </c>
      <c r="G57" s="25">
        <v>2768484</v>
      </c>
    </row>
    <row r="58" spans="2:7" ht="15.75" customHeight="1" x14ac:dyDescent="0.25">
      <c r="B58" s="2" t="s">
        <v>144</v>
      </c>
      <c r="C58" s="31" t="s">
        <v>145</v>
      </c>
      <c r="D58" s="21">
        <v>0</v>
      </c>
      <c r="F58" s="90" t="s">
        <v>146</v>
      </c>
      <c r="G58" s="91">
        <f>SUM(G50:G57)</f>
        <v>199786932</v>
      </c>
    </row>
    <row r="59" spans="2:7" ht="15.75" customHeight="1" x14ac:dyDescent="0.25">
      <c r="B59" s="2" t="s">
        <v>147</v>
      </c>
      <c r="C59" s="31" t="s">
        <v>148</v>
      </c>
      <c r="D59" s="21">
        <v>0</v>
      </c>
      <c r="F59" s="28" t="s">
        <v>149</v>
      </c>
      <c r="G59" s="18">
        <v>215585203</v>
      </c>
    </row>
    <row r="60" spans="2:7" ht="15.75" customHeight="1" x14ac:dyDescent="0.25">
      <c r="B60" s="2" t="s">
        <v>150</v>
      </c>
      <c r="C60" s="32" t="s">
        <v>384</v>
      </c>
      <c r="D60" s="25">
        <v>0</v>
      </c>
      <c r="F60" s="20" t="s">
        <v>152</v>
      </c>
      <c r="G60" s="21">
        <v>37787655</v>
      </c>
    </row>
    <row r="61" spans="2:7" ht="15.75" customHeight="1" x14ac:dyDescent="0.25">
      <c r="C61" s="90" t="s">
        <v>385</v>
      </c>
      <c r="D61" s="91">
        <f>SUM(D57:D60)</f>
        <v>0</v>
      </c>
      <c r="F61" s="20" t="s">
        <v>154</v>
      </c>
      <c r="G61" s="21">
        <v>9587479</v>
      </c>
    </row>
    <row r="62" spans="2:7" ht="15.75" customHeight="1" x14ac:dyDescent="0.25">
      <c r="C62" s="77" t="s">
        <v>155</v>
      </c>
      <c r="D62" s="78">
        <f>D54+D61</f>
        <v>3859329747.2575464</v>
      </c>
      <c r="F62" s="20" t="s">
        <v>156</v>
      </c>
      <c r="G62" s="21">
        <v>0</v>
      </c>
    </row>
    <row r="63" spans="2:7" ht="15.75" customHeight="1" x14ac:dyDescent="0.25">
      <c r="B63" s="33"/>
      <c r="C63" s="34"/>
      <c r="D63" s="35"/>
      <c r="F63" s="20" t="s">
        <v>157</v>
      </c>
      <c r="G63" s="21">
        <v>81587</v>
      </c>
    </row>
    <row r="64" spans="2:7" ht="15.75" customHeight="1" x14ac:dyDescent="0.25">
      <c r="B64" s="5"/>
      <c r="C64" s="34"/>
      <c r="D64" s="35"/>
      <c r="F64" s="20" t="s">
        <v>158</v>
      </c>
      <c r="G64" s="21">
        <v>24459756</v>
      </c>
    </row>
    <row r="65" spans="1:7" ht="15.75" customHeight="1" x14ac:dyDescent="0.25">
      <c r="B65" s="36" t="s">
        <v>159</v>
      </c>
      <c r="C65" s="34"/>
      <c r="D65" s="35"/>
      <c r="F65" s="20" t="s">
        <v>160</v>
      </c>
      <c r="G65" s="21">
        <v>27870618</v>
      </c>
    </row>
    <row r="66" spans="1:7" ht="15.75" customHeight="1" x14ac:dyDescent="0.25">
      <c r="B66" s="36" t="s">
        <v>161</v>
      </c>
      <c r="C66" s="34"/>
      <c r="D66" s="35"/>
      <c r="F66" s="20" t="s">
        <v>162</v>
      </c>
      <c r="G66" s="21">
        <v>48081292</v>
      </c>
    </row>
    <row r="67" spans="1:7" ht="15.75" customHeight="1" x14ac:dyDescent="0.25">
      <c r="B67" s="36" t="s">
        <v>163</v>
      </c>
      <c r="C67" s="34"/>
      <c r="D67" s="35"/>
      <c r="F67" s="20" t="s">
        <v>164</v>
      </c>
      <c r="G67" s="21">
        <v>39696663</v>
      </c>
    </row>
    <row r="68" spans="1:7" ht="15.75" customHeight="1" x14ac:dyDescent="0.25">
      <c r="B68" s="36" t="s">
        <v>165</v>
      </c>
      <c r="C68" s="34"/>
      <c r="D68" s="35"/>
      <c r="F68" s="20" t="s">
        <v>166</v>
      </c>
      <c r="G68" s="21">
        <v>53349002</v>
      </c>
    </row>
    <row r="69" spans="1:7" ht="15.75" customHeight="1" x14ac:dyDescent="0.25">
      <c r="B69" s="36" t="s">
        <v>167</v>
      </c>
      <c r="C69" s="34"/>
      <c r="D69" s="35"/>
      <c r="F69" s="20" t="s">
        <v>168</v>
      </c>
      <c r="G69" s="21">
        <v>3893329</v>
      </c>
    </row>
    <row r="70" spans="1:7" ht="15.75" customHeight="1" x14ac:dyDescent="0.25">
      <c r="B70" s="36" t="s">
        <v>169</v>
      </c>
      <c r="C70" s="34"/>
      <c r="D70" s="35"/>
      <c r="F70" s="20" t="s">
        <v>170</v>
      </c>
      <c r="G70" s="21">
        <v>3273858</v>
      </c>
    </row>
    <row r="71" spans="1:7" ht="15.75" customHeight="1" x14ac:dyDescent="0.25">
      <c r="B71" s="36" t="s">
        <v>171</v>
      </c>
      <c r="C71" s="34"/>
      <c r="D71" s="35"/>
      <c r="F71" s="20" t="s">
        <v>172</v>
      </c>
      <c r="G71" s="21">
        <v>34379680</v>
      </c>
    </row>
    <row r="72" spans="1:7" ht="15.75" customHeight="1" x14ac:dyDescent="0.25">
      <c r="B72" s="36" t="s">
        <v>173</v>
      </c>
      <c r="C72" s="34"/>
      <c r="D72" s="35"/>
      <c r="F72" s="20" t="s">
        <v>174</v>
      </c>
      <c r="G72" s="21">
        <v>498714</v>
      </c>
    </row>
    <row r="73" spans="1:7" ht="15.75" customHeight="1" x14ac:dyDescent="0.25">
      <c r="B73" s="36" t="s">
        <v>175</v>
      </c>
      <c r="C73" s="34"/>
      <c r="D73" s="35"/>
      <c r="F73" s="20" t="s">
        <v>176</v>
      </c>
      <c r="G73" s="21">
        <v>35022304</v>
      </c>
    </row>
    <row r="74" spans="1:7" ht="15.75" customHeight="1" x14ac:dyDescent="0.25">
      <c r="B74" s="36" t="s">
        <v>177</v>
      </c>
      <c r="C74" s="34"/>
      <c r="D74" s="35"/>
      <c r="F74" s="20" t="s">
        <v>178</v>
      </c>
      <c r="G74" s="21">
        <v>1934372</v>
      </c>
    </row>
    <row r="75" spans="1:7" ht="15.75" customHeight="1" x14ac:dyDescent="0.25">
      <c r="B75" s="36" t="s">
        <v>179</v>
      </c>
      <c r="C75" s="34"/>
      <c r="D75" s="35"/>
      <c r="F75" s="20" t="s">
        <v>180</v>
      </c>
      <c r="G75" s="21">
        <v>865313</v>
      </c>
    </row>
    <row r="76" spans="1:7" ht="15.75" customHeight="1" x14ac:dyDescent="0.25">
      <c r="B76" s="36" t="s">
        <v>181</v>
      </c>
      <c r="C76" s="34"/>
      <c r="D76" s="35"/>
      <c r="F76" s="20" t="s">
        <v>182</v>
      </c>
      <c r="G76" s="21">
        <v>10998915</v>
      </c>
    </row>
    <row r="77" spans="1:7" ht="15.75" customHeight="1" x14ac:dyDescent="0.25">
      <c r="B77" s="36" t="s">
        <v>183</v>
      </c>
      <c r="C77" s="34"/>
      <c r="D77" s="35"/>
      <c r="F77" s="20" t="s">
        <v>184</v>
      </c>
      <c r="G77" s="21">
        <v>15626695</v>
      </c>
    </row>
    <row r="78" spans="1:7" ht="15.75" customHeight="1" x14ac:dyDescent="0.25">
      <c r="B78" s="36" t="s">
        <v>185</v>
      </c>
      <c r="C78" s="34"/>
      <c r="D78" s="35"/>
      <c r="F78" s="20" t="s">
        <v>186</v>
      </c>
      <c r="G78" s="27">
        <f>+'[10]Detalle ER'!H60</f>
        <v>135577278</v>
      </c>
    </row>
    <row r="79" spans="1:7" ht="15.75" customHeight="1" x14ac:dyDescent="0.25">
      <c r="B79" s="36"/>
      <c r="C79" s="34"/>
      <c r="D79" s="35"/>
      <c r="F79" s="24" t="s">
        <v>187</v>
      </c>
      <c r="G79" s="25">
        <v>9602595</v>
      </c>
    </row>
    <row r="80" spans="1:7" ht="15.75" customHeight="1" x14ac:dyDescent="0.25">
      <c r="A80" s="37"/>
      <c r="B80" s="38"/>
      <c r="C80" s="34"/>
      <c r="D80" s="35"/>
      <c r="E80" s="39"/>
      <c r="F80" s="90" t="s">
        <v>188</v>
      </c>
      <c r="G80" s="91">
        <f>SUM(G59:G79)</f>
        <v>708172308</v>
      </c>
    </row>
    <row r="81" spans="2:7" ht="15.75" customHeight="1" x14ac:dyDescent="0.25">
      <c r="B81" s="36" t="s">
        <v>189</v>
      </c>
      <c r="C81" s="34"/>
      <c r="D81" s="35"/>
      <c r="F81" s="28" t="s">
        <v>190</v>
      </c>
      <c r="G81" s="18">
        <v>34000</v>
      </c>
    </row>
    <row r="82" spans="2:7" ht="15.75" customHeight="1" x14ac:dyDescent="0.25">
      <c r="B82" s="36" t="s">
        <v>191</v>
      </c>
      <c r="C82" s="34"/>
      <c r="D82" s="35"/>
      <c r="F82" s="20" t="s">
        <v>192</v>
      </c>
      <c r="G82" s="21">
        <v>13628001</v>
      </c>
    </row>
    <row r="83" spans="2:7" ht="15.75" customHeight="1" x14ac:dyDescent="0.25">
      <c r="B83" s="36" t="s">
        <v>193</v>
      </c>
      <c r="C83" s="34"/>
      <c r="D83" s="35"/>
      <c r="F83" s="20" t="s">
        <v>194</v>
      </c>
      <c r="G83" s="21">
        <v>10986276</v>
      </c>
    </row>
    <row r="84" spans="2:7" ht="15.75" customHeight="1" x14ac:dyDescent="0.25">
      <c r="B84" s="36" t="s">
        <v>195</v>
      </c>
      <c r="C84" s="40"/>
      <c r="D84" s="41"/>
      <c r="F84" s="20" t="s">
        <v>196</v>
      </c>
      <c r="G84" s="21">
        <v>1909826</v>
      </c>
    </row>
    <row r="85" spans="2:7" ht="15.75" customHeight="1" x14ac:dyDescent="0.25">
      <c r="B85" s="36" t="s">
        <v>197</v>
      </c>
      <c r="C85" s="73" t="s">
        <v>198</v>
      </c>
      <c r="D85" s="74">
        <f>+D7</f>
        <v>2025</v>
      </c>
      <c r="F85" s="20" t="s">
        <v>199</v>
      </c>
      <c r="G85" s="21">
        <v>10060414</v>
      </c>
    </row>
    <row r="86" spans="2:7" ht="15.75" customHeight="1" x14ac:dyDescent="0.25">
      <c r="B86" s="36" t="s">
        <v>200</v>
      </c>
      <c r="C86" s="42" t="s">
        <v>201</v>
      </c>
      <c r="D86" s="18">
        <v>2528395</v>
      </c>
      <c r="F86" s="20" t="s">
        <v>202</v>
      </c>
      <c r="G86" s="21">
        <v>0</v>
      </c>
    </row>
    <row r="87" spans="2:7" ht="15.75" customHeight="1" x14ac:dyDescent="0.25">
      <c r="B87" s="36" t="s">
        <v>203</v>
      </c>
      <c r="C87" s="43" t="s">
        <v>204</v>
      </c>
      <c r="D87" s="21">
        <v>170077009</v>
      </c>
      <c r="F87" s="20" t="s">
        <v>205</v>
      </c>
      <c r="G87" s="21">
        <v>0</v>
      </c>
    </row>
    <row r="88" spans="2:7" ht="15.75" customHeight="1" x14ac:dyDescent="0.25">
      <c r="B88" s="36" t="s">
        <v>206</v>
      </c>
      <c r="C88" s="43" t="s">
        <v>35</v>
      </c>
      <c r="D88" s="21">
        <v>0</v>
      </c>
      <c r="F88" s="20" t="s">
        <v>207</v>
      </c>
      <c r="G88" s="21">
        <v>0</v>
      </c>
    </row>
    <row r="89" spans="2:7" ht="15.75" customHeight="1" x14ac:dyDescent="0.25">
      <c r="B89" s="36" t="s">
        <v>208</v>
      </c>
      <c r="C89" s="43" t="s">
        <v>386</v>
      </c>
      <c r="D89" s="21">
        <v>153274</v>
      </c>
      <c r="F89" s="20" t="s">
        <v>210</v>
      </c>
      <c r="G89" s="21">
        <v>0</v>
      </c>
    </row>
    <row r="90" spans="2:7" ht="15.75" customHeight="1" x14ac:dyDescent="0.25">
      <c r="B90" s="36" t="s">
        <v>211</v>
      </c>
      <c r="C90" s="43" t="s">
        <v>212</v>
      </c>
      <c r="D90" s="21">
        <v>8639795</v>
      </c>
      <c r="F90" s="20" t="s">
        <v>213</v>
      </c>
      <c r="G90" s="21">
        <v>65148529</v>
      </c>
    </row>
    <row r="91" spans="2:7" ht="15.75" customHeight="1" x14ac:dyDescent="0.25">
      <c r="B91" s="36" t="s">
        <v>214</v>
      </c>
      <c r="C91" s="43" t="s">
        <v>215</v>
      </c>
      <c r="D91" s="21">
        <v>0</v>
      </c>
      <c r="F91" s="20" t="s">
        <v>216</v>
      </c>
      <c r="G91" s="21">
        <v>1092471</v>
      </c>
    </row>
    <row r="92" spans="2:7" ht="15.75" customHeight="1" x14ac:dyDescent="0.25">
      <c r="B92" s="36" t="s">
        <v>217</v>
      </c>
      <c r="C92" s="43" t="s">
        <v>218</v>
      </c>
      <c r="D92" s="21">
        <v>0</v>
      </c>
      <c r="F92" s="20" t="s">
        <v>219</v>
      </c>
      <c r="G92" s="21">
        <v>2847234</v>
      </c>
    </row>
    <row r="93" spans="2:7" ht="15.75" customHeight="1" x14ac:dyDescent="0.25">
      <c r="B93" s="36"/>
      <c r="C93" s="43" t="s">
        <v>387</v>
      </c>
      <c r="D93" s="21">
        <v>953276</v>
      </c>
      <c r="F93" s="20" t="s">
        <v>221</v>
      </c>
      <c r="G93" s="21">
        <v>939049</v>
      </c>
    </row>
    <row r="94" spans="2:7" ht="15.75" customHeight="1" x14ac:dyDescent="0.25">
      <c r="C94" s="43" t="s">
        <v>222</v>
      </c>
      <c r="D94" s="21">
        <v>0</v>
      </c>
      <c r="F94" s="20" t="s">
        <v>223</v>
      </c>
      <c r="G94" s="23">
        <f>+'[10]Detalle ER'!H72</f>
        <v>5022387</v>
      </c>
    </row>
    <row r="95" spans="2:7" ht="15.75" customHeight="1" x14ac:dyDescent="0.25">
      <c r="C95" s="44" t="s">
        <v>388</v>
      </c>
      <c r="D95" s="25">
        <v>2493684</v>
      </c>
      <c r="F95" s="24" t="s">
        <v>225</v>
      </c>
      <c r="G95" s="25">
        <v>1414669</v>
      </c>
    </row>
    <row r="96" spans="2:7" ht="15.75" customHeight="1" x14ac:dyDescent="0.25">
      <c r="C96" s="90" t="s">
        <v>226</v>
      </c>
      <c r="D96" s="91">
        <f>SUM(D86:D95)</f>
        <v>184845433</v>
      </c>
      <c r="F96" s="90" t="s">
        <v>227</v>
      </c>
      <c r="G96" s="91">
        <f>SUM(G81:G95)</f>
        <v>113082856</v>
      </c>
    </row>
    <row r="97" spans="2:7" ht="15.75" customHeight="1" x14ac:dyDescent="0.25">
      <c r="C97" s="42" t="s">
        <v>216</v>
      </c>
      <c r="D97" s="18">
        <v>0</v>
      </c>
      <c r="F97" s="28" t="s">
        <v>228</v>
      </c>
      <c r="G97" s="18">
        <v>3895144</v>
      </c>
    </row>
    <row r="98" spans="2:7" ht="15.75" customHeight="1" x14ac:dyDescent="0.25">
      <c r="C98" s="43" t="s">
        <v>219</v>
      </c>
      <c r="D98" s="21">
        <v>0</v>
      </c>
      <c r="F98" s="20" t="s">
        <v>229</v>
      </c>
      <c r="G98" s="21">
        <v>6203009</v>
      </c>
    </row>
    <row r="99" spans="2:7" ht="15.75" customHeight="1" x14ac:dyDescent="0.25">
      <c r="C99" s="44" t="s">
        <v>230</v>
      </c>
      <c r="D99" s="25">
        <v>0</v>
      </c>
      <c r="F99" s="20" t="s">
        <v>231</v>
      </c>
      <c r="G99" s="21">
        <v>1244610</v>
      </c>
    </row>
    <row r="100" spans="2:7" ht="15.75" customHeight="1" x14ac:dyDescent="0.25">
      <c r="C100" s="90" t="s">
        <v>232</v>
      </c>
      <c r="D100" s="91">
        <f>SUM(D97:D99)</f>
        <v>0</v>
      </c>
      <c r="F100" s="20" t="s">
        <v>233</v>
      </c>
      <c r="G100" s="45">
        <f>+'[10]Detalle ER'!H84</f>
        <v>420965</v>
      </c>
    </row>
    <row r="101" spans="2:7" ht="15.75" customHeight="1" x14ac:dyDescent="0.25">
      <c r="C101" s="42" t="s">
        <v>190</v>
      </c>
      <c r="D101" s="18">
        <v>7360328</v>
      </c>
      <c r="F101" s="24" t="s">
        <v>234</v>
      </c>
      <c r="G101" s="25">
        <v>153402</v>
      </c>
    </row>
    <row r="102" spans="2:7" ht="15.75" customHeight="1" x14ac:dyDescent="0.25">
      <c r="C102" s="43" t="s">
        <v>235</v>
      </c>
      <c r="D102" s="21">
        <v>2917685</v>
      </c>
      <c r="F102" s="90" t="s">
        <v>236</v>
      </c>
      <c r="G102" s="91">
        <f>SUM(G97:G101)</f>
        <v>11917130</v>
      </c>
    </row>
    <row r="103" spans="2:7" ht="15.75" customHeight="1" x14ac:dyDescent="0.25">
      <c r="C103" s="43" t="s">
        <v>192</v>
      </c>
      <c r="D103" s="21">
        <v>943</v>
      </c>
      <c r="F103" s="90" t="s">
        <v>237</v>
      </c>
      <c r="G103" s="91">
        <f>+'[10]Detalle ER'!H98</f>
        <v>29912465</v>
      </c>
    </row>
    <row r="104" spans="2:7" ht="15.75" customHeight="1" x14ac:dyDescent="0.25">
      <c r="C104" s="43" t="s">
        <v>196</v>
      </c>
      <c r="D104" s="21">
        <v>716219</v>
      </c>
      <c r="F104" s="28" t="s">
        <v>238</v>
      </c>
      <c r="G104" s="18">
        <v>0</v>
      </c>
    </row>
    <row r="105" spans="2:7" ht="15.75" customHeight="1" x14ac:dyDescent="0.25">
      <c r="C105" s="43" t="s">
        <v>199</v>
      </c>
      <c r="D105" s="21">
        <v>1940651</v>
      </c>
      <c r="F105" s="24" t="s">
        <v>239</v>
      </c>
      <c r="G105" s="25">
        <v>0</v>
      </c>
    </row>
    <row r="106" spans="2:7" ht="15.75" customHeight="1" x14ac:dyDescent="0.25">
      <c r="C106" s="43" t="s">
        <v>202</v>
      </c>
      <c r="D106" s="21">
        <v>6527527</v>
      </c>
      <c r="F106" s="90" t="s">
        <v>240</v>
      </c>
      <c r="G106" s="91">
        <f>SUM(G104:G105)</f>
        <v>0</v>
      </c>
    </row>
    <row r="107" spans="2:7" ht="15.75" customHeight="1" x14ac:dyDescent="0.25">
      <c r="C107" s="43" t="s">
        <v>205</v>
      </c>
      <c r="D107" s="21">
        <v>2782671</v>
      </c>
      <c r="F107" s="79" t="s">
        <v>241</v>
      </c>
      <c r="G107" s="80">
        <f>G20+G28+G33+G49+G58+G80+G96+G102+G103+G106</f>
        <v>3659434196</v>
      </c>
    </row>
    <row r="108" spans="2:7" ht="15.75" customHeight="1" x14ac:dyDescent="0.25">
      <c r="C108" s="43" t="s">
        <v>242</v>
      </c>
      <c r="D108" s="21">
        <v>2380931</v>
      </c>
      <c r="F108" s="14"/>
      <c r="G108" s="46"/>
    </row>
    <row r="109" spans="2:7" ht="15.75" customHeight="1" x14ac:dyDescent="0.25">
      <c r="C109" s="43" t="s">
        <v>243</v>
      </c>
      <c r="D109" s="21">
        <v>24943068</v>
      </c>
      <c r="F109" s="79" t="s">
        <v>244</v>
      </c>
      <c r="G109" s="80">
        <f>D62-G107</f>
        <v>199895551.25754642</v>
      </c>
    </row>
    <row r="110" spans="2:7" ht="15.75" customHeight="1" x14ac:dyDescent="0.25">
      <c r="C110" s="43" t="s">
        <v>223</v>
      </c>
      <c r="D110" s="23">
        <f>+'[10]Detalle ER'!D72</f>
        <v>4735030</v>
      </c>
      <c r="F110" s="40"/>
      <c r="G110" s="47"/>
    </row>
    <row r="111" spans="2:7" ht="15.75" customHeight="1" x14ac:dyDescent="0.25">
      <c r="C111" s="44" t="s">
        <v>389</v>
      </c>
      <c r="D111" s="25">
        <v>876361</v>
      </c>
      <c r="F111" s="40"/>
      <c r="G111" s="41"/>
    </row>
    <row r="112" spans="2:7" ht="15.75" customHeight="1" x14ac:dyDescent="0.25">
      <c r="B112" s="2" t="s">
        <v>246</v>
      </c>
      <c r="C112" s="90" t="s">
        <v>227</v>
      </c>
      <c r="D112" s="91">
        <f>SUM(D101:D111)</f>
        <v>55181414</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+'[10]Detalle ER'!D84</f>
        <v>1022915.1900000001</v>
      </c>
      <c r="F114" s="40"/>
      <c r="G114" s="41"/>
    </row>
    <row r="115" spans="2:7" ht="15.75" customHeight="1" x14ac:dyDescent="0.25">
      <c r="B115" s="2" t="s">
        <v>249</v>
      </c>
      <c r="C115" s="44" t="s">
        <v>250</v>
      </c>
      <c r="D115" s="25">
        <v>15932</v>
      </c>
      <c r="F115" s="40"/>
      <c r="G115" s="41"/>
    </row>
    <row r="116" spans="2:7" ht="15.75" customHeight="1" x14ac:dyDescent="0.25">
      <c r="B116" s="2" t="s">
        <v>251</v>
      </c>
      <c r="C116" s="90" t="s">
        <v>236</v>
      </c>
      <c r="D116" s="91">
        <f>SUM(D113:D115)</f>
        <v>1038847.1900000001</v>
      </c>
      <c r="F116" s="40"/>
      <c r="G116" s="41"/>
    </row>
    <row r="117" spans="2:7" ht="15.75" customHeight="1" x14ac:dyDescent="0.25">
      <c r="B117" s="2" t="s">
        <v>252</v>
      </c>
      <c r="C117" s="90" t="s">
        <v>253</v>
      </c>
      <c r="D117" s="91">
        <f>+'[10]Detalle ER'!D96</f>
        <v>6443775</v>
      </c>
      <c r="F117" s="40"/>
      <c r="G117" s="41"/>
    </row>
    <row r="118" spans="2:7" ht="15.75" customHeight="1" x14ac:dyDescent="0.25">
      <c r="B118" s="2" t="s">
        <v>254</v>
      </c>
      <c r="C118" s="42" t="s">
        <v>255</v>
      </c>
      <c r="D118" s="18">
        <v>11034375</v>
      </c>
      <c r="F118" s="40"/>
      <c r="G118" s="41"/>
    </row>
    <row r="119" spans="2:7" ht="15.75" customHeight="1" x14ac:dyDescent="0.25">
      <c r="B119" s="2" t="s">
        <v>256</v>
      </c>
      <c r="C119" s="43" t="s">
        <v>257</v>
      </c>
      <c r="D119" s="21">
        <v>675329</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154984</v>
      </c>
      <c r="F121" s="40"/>
      <c r="G121" s="41"/>
    </row>
    <row r="122" spans="2:7" ht="15.75" customHeight="1" x14ac:dyDescent="0.25">
      <c r="C122" s="90" t="s">
        <v>262</v>
      </c>
      <c r="D122" s="91">
        <f>SUM(D118:D121)</f>
        <v>11864688</v>
      </c>
      <c r="F122" s="40"/>
      <c r="G122" s="41"/>
    </row>
    <row r="123" spans="2:7" ht="15.75" customHeight="1" x14ac:dyDescent="0.25">
      <c r="B123" s="2" t="s">
        <v>263</v>
      </c>
      <c r="C123" s="42" t="s">
        <v>264</v>
      </c>
      <c r="D123" s="18">
        <v>2849853</v>
      </c>
      <c r="F123" s="40"/>
      <c r="G123" s="41"/>
    </row>
    <row r="124" spans="2:7" ht="15.75" customHeight="1" x14ac:dyDescent="0.25">
      <c r="B124" s="2" t="s">
        <v>265</v>
      </c>
      <c r="C124" s="43" t="s">
        <v>266</v>
      </c>
      <c r="D124" s="23">
        <f>+'[10]Detalle ER'!D106</f>
        <v>0</v>
      </c>
      <c r="F124" s="40"/>
      <c r="G124" s="41"/>
    </row>
    <row r="125" spans="2:7" ht="15.75" customHeight="1" x14ac:dyDescent="0.25">
      <c r="B125" s="2" t="s">
        <v>267</v>
      </c>
      <c r="C125" s="44" t="s">
        <v>268</v>
      </c>
      <c r="D125" s="25">
        <v>22079</v>
      </c>
      <c r="F125" s="40"/>
      <c r="G125" s="41"/>
    </row>
    <row r="126" spans="2:7" ht="15.75" customHeight="1" x14ac:dyDescent="0.25">
      <c r="C126" s="90" t="s">
        <v>391</v>
      </c>
      <c r="D126" s="91">
        <f>SUM(D123:D125)</f>
        <v>2871932</v>
      </c>
      <c r="F126" s="40"/>
      <c r="G126" s="41"/>
    </row>
    <row r="127" spans="2:7" ht="15.75" customHeight="1" x14ac:dyDescent="0.25">
      <c r="C127" s="79" t="s">
        <v>270</v>
      </c>
      <c r="D127" s="80">
        <f>D96+D100+D112+D116+D117+D122+D126</f>
        <v>262246089.19</v>
      </c>
      <c r="F127" s="40"/>
      <c r="G127" s="41"/>
    </row>
    <row r="128" spans="2:7" ht="15.75" customHeight="1" x14ac:dyDescent="0.25">
      <c r="F128" s="40"/>
      <c r="G128" s="41"/>
    </row>
    <row r="129" spans="2:7" ht="15.75" customHeight="1" x14ac:dyDescent="0.25">
      <c r="B129" s="2" t="s">
        <v>271</v>
      </c>
      <c r="C129" s="79" t="s">
        <v>272</v>
      </c>
      <c r="D129" s="80">
        <f>G109-D127</f>
        <v>-62350537.932453573</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737100</v>
      </c>
      <c r="F132" s="17" t="s">
        <v>278</v>
      </c>
      <c r="G132" s="18">
        <v>3093385</v>
      </c>
    </row>
    <row r="133" spans="2:7" ht="15.75" customHeight="1" x14ac:dyDescent="0.25">
      <c r="B133" s="2" t="s">
        <v>279</v>
      </c>
      <c r="C133" s="20" t="s">
        <v>280</v>
      </c>
      <c r="D133" s="21">
        <v>0</v>
      </c>
      <c r="F133" s="20" t="s">
        <v>281</v>
      </c>
      <c r="G133" s="21">
        <v>4322106</v>
      </c>
    </row>
    <row r="134" spans="2:7" ht="15.75" customHeight="1" x14ac:dyDescent="0.25">
      <c r="B134" s="2" t="s">
        <v>282</v>
      </c>
      <c r="C134" s="20" t="s">
        <v>283</v>
      </c>
      <c r="D134" s="21">
        <v>109930</v>
      </c>
      <c r="F134" s="20" t="s">
        <v>284</v>
      </c>
      <c r="G134" s="21">
        <v>4268790</v>
      </c>
    </row>
    <row r="135" spans="2:7" ht="15.75" customHeight="1" x14ac:dyDescent="0.25">
      <c r="B135" s="2" t="s">
        <v>285</v>
      </c>
      <c r="C135" s="20" t="s">
        <v>286</v>
      </c>
      <c r="D135" s="21">
        <v>3830049</v>
      </c>
      <c r="F135" s="20" t="s">
        <v>287</v>
      </c>
      <c r="G135" s="21">
        <v>0</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538360</v>
      </c>
      <c r="F138" s="20" t="s">
        <v>296</v>
      </c>
      <c r="G138" s="21">
        <v>0</v>
      </c>
    </row>
    <row r="139" spans="2:7" ht="15.75" customHeight="1" x14ac:dyDescent="0.25">
      <c r="B139" s="2" t="s">
        <v>297</v>
      </c>
      <c r="C139" s="20" t="s">
        <v>298</v>
      </c>
      <c r="D139" s="21">
        <v>0</v>
      </c>
      <c r="F139" s="20" t="s">
        <v>299</v>
      </c>
      <c r="G139" s="21">
        <v>36190606</v>
      </c>
    </row>
    <row r="140" spans="2:7" ht="15.75" customHeight="1" x14ac:dyDescent="0.25">
      <c r="C140" s="20" t="s">
        <v>393</v>
      </c>
      <c r="D140" s="21">
        <v>20169503</v>
      </c>
      <c r="F140" s="20" t="s">
        <v>301</v>
      </c>
      <c r="G140" s="27">
        <f>+'[10]Detalle ER'!H123</f>
        <v>0</v>
      </c>
    </row>
    <row r="141" spans="2:7" ht="15.75" customHeight="1" x14ac:dyDescent="0.25">
      <c r="B141" s="2" t="s">
        <v>302</v>
      </c>
      <c r="C141" s="20" t="s">
        <v>303</v>
      </c>
      <c r="D141" s="23">
        <f>+'[10]Detalle ER'!D123</f>
        <v>13994455</v>
      </c>
      <c r="F141" s="24" t="s">
        <v>304</v>
      </c>
      <c r="G141" s="25">
        <v>89511</v>
      </c>
    </row>
    <row r="142" spans="2:7" ht="15.75" customHeight="1" x14ac:dyDescent="0.25">
      <c r="B142" s="2" t="s">
        <v>305</v>
      </c>
      <c r="C142" s="24" t="s">
        <v>306</v>
      </c>
      <c r="D142" s="25">
        <v>230719</v>
      </c>
      <c r="F142" s="90" t="s">
        <v>307</v>
      </c>
      <c r="G142" s="91">
        <f>SUM(G132:G141)</f>
        <v>47964398</v>
      </c>
    </row>
    <row r="143" spans="2:7" ht="15.75" customHeight="1" x14ac:dyDescent="0.25">
      <c r="B143" s="2" t="s">
        <v>308</v>
      </c>
      <c r="C143" s="90" t="s">
        <v>309</v>
      </c>
      <c r="D143" s="91">
        <f>SUM(D132:D142)</f>
        <v>39610116</v>
      </c>
      <c r="F143" s="17" t="s">
        <v>310</v>
      </c>
      <c r="G143" s="18">
        <v>18529397</v>
      </c>
    </row>
    <row r="144" spans="2:7" ht="15.75" customHeight="1" x14ac:dyDescent="0.25">
      <c r="C144" s="17" t="s">
        <v>311</v>
      </c>
      <c r="D144" s="18">
        <v>1002758</v>
      </c>
      <c r="F144" s="20" t="s">
        <v>312</v>
      </c>
      <c r="G144" s="21">
        <v>13542781</v>
      </c>
    </row>
    <row r="145" spans="2:7" ht="15.75" customHeight="1" x14ac:dyDescent="0.25">
      <c r="C145" s="20" t="s">
        <v>313</v>
      </c>
      <c r="D145" s="21">
        <v>15300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198730</v>
      </c>
      <c r="F147" s="20" t="s">
        <v>320</v>
      </c>
      <c r="G147" s="21">
        <v>0</v>
      </c>
    </row>
    <row r="148" spans="2:7" ht="15.75" customHeight="1" x14ac:dyDescent="0.25">
      <c r="B148" s="2" t="s">
        <v>321</v>
      </c>
      <c r="C148" s="20" t="s">
        <v>394</v>
      </c>
      <c r="D148" s="21">
        <v>0</v>
      </c>
      <c r="F148" s="20" t="s">
        <v>323</v>
      </c>
      <c r="G148" s="21">
        <v>15125</v>
      </c>
    </row>
    <row r="149" spans="2:7" ht="15.75" customHeight="1" x14ac:dyDescent="0.25">
      <c r="B149" s="2" t="s">
        <v>324</v>
      </c>
      <c r="C149" s="20" t="s">
        <v>325</v>
      </c>
      <c r="D149" s="21">
        <v>488472</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0</v>
      </c>
      <c r="F154" s="20" t="s">
        <v>339</v>
      </c>
      <c r="G154" s="27">
        <f>+'[10]Detalle ER'!H141</f>
        <v>5386911</v>
      </c>
    </row>
    <row r="155" spans="2:7" ht="15.75" customHeight="1" x14ac:dyDescent="0.25">
      <c r="C155" s="20" t="s">
        <v>340</v>
      </c>
      <c r="D155" s="21">
        <v>0</v>
      </c>
      <c r="F155" s="24" t="s">
        <v>341</v>
      </c>
      <c r="G155" s="25">
        <v>325798</v>
      </c>
    </row>
    <row r="156" spans="2:7" ht="15.75" customHeight="1" x14ac:dyDescent="0.25">
      <c r="C156" s="20" t="s">
        <v>342</v>
      </c>
      <c r="D156" s="21">
        <v>0</v>
      </c>
      <c r="F156" s="90" t="s">
        <v>343</v>
      </c>
      <c r="G156" s="91">
        <f>SUM(G143:G155)</f>
        <v>37800012</v>
      </c>
    </row>
    <row r="157" spans="2:7" ht="15.75" customHeight="1" x14ac:dyDescent="0.25">
      <c r="C157" s="20" t="s">
        <v>344</v>
      </c>
      <c r="D157" s="23">
        <f>+'[10]Detalle ER'!D141</f>
        <v>1538038</v>
      </c>
      <c r="E157" s="2"/>
      <c r="F157" s="79" t="s">
        <v>345</v>
      </c>
      <c r="G157" s="80">
        <f>G142-G156</f>
        <v>10164386</v>
      </c>
    </row>
    <row r="158" spans="2:7" ht="15.75" customHeight="1" x14ac:dyDescent="0.25">
      <c r="C158" s="48" t="s">
        <v>346</v>
      </c>
      <c r="D158" s="49">
        <v>22878</v>
      </c>
      <c r="E158" s="2"/>
    </row>
    <row r="159" spans="2:7" ht="15.75" customHeight="1" x14ac:dyDescent="0.25">
      <c r="C159" s="90" t="s">
        <v>347</v>
      </c>
      <c r="D159" s="91">
        <f>SUM(D144:D158)</f>
        <v>3266176</v>
      </c>
      <c r="E159" s="2"/>
      <c r="F159" s="79" t="s">
        <v>348</v>
      </c>
      <c r="G159" s="80">
        <f>+D129+D160+G157</f>
        <v>-15842211.932453573</v>
      </c>
    </row>
    <row r="160" spans="2:7" ht="15.75" customHeight="1" x14ac:dyDescent="0.25">
      <c r="C160" s="75" t="s">
        <v>349</v>
      </c>
      <c r="D160" s="76">
        <f>D143-D159</f>
        <v>36343940</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-15842211.932453573</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A87B3C10-1D11-4B9C-BBB4-0CB240084435}">
      <formula1>OR(D139=0, D139&gt;50)</formula1>
      <formula2>0</formula2>
    </dataValidation>
    <dataValidation type="custom" operator="greaterThan" showInputMessage="1" showErrorMessage="1" errorTitle="eee" sqref="G117:G126" xr:uid="{9D668FBB-6E85-442A-983F-0D61F7D439DD}">
      <formula1>OR(D131=0, D131&gt;50)</formula1>
      <formula2>0</formula2>
    </dataValidation>
    <dataValidation type="custom" operator="greaterThan" showInputMessage="1" showErrorMessage="1" errorTitle="eee" sqref="G128" xr:uid="{2989B8D2-15B1-40C5-9CBB-6DC90415DF4C}">
      <formula1>OR(D136=0, D136&gt;50)</formula1>
      <formula2>0</formula2>
    </dataValidation>
    <dataValidation type="custom" operator="greaterThan" showInputMessage="1" showErrorMessage="1" errorTitle="eee" sqref="G129" xr:uid="{70DB75E1-89D1-4A59-B73C-2FE6E4B3A48E}">
      <formula1>OR(D134=0, D134&gt;50)</formula1>
      <formula2>0</formula2>
    </dataValidation>
    <dataValidation type="custom" operator="greaterThan" showInputMessage="1" showErrorMessage="1" errorTitle="eee" sqref="G130" xr:uid="{B3467909-4EDC-4B08-A761-73C39AC6DD1D}">
      <formula1>OR(D132=0, D132&gt;50)</formula1>
      <formula2>0</formula2>
    </dataValidation>
    <dataValidation type="custom" operator="greaterThan" showInputMessage="1" showErrorMessage="1" errorTitle="eee" sqref="G161 G166" xr:uid="{252CBAE9-3D8D-40C7-81B9-B0199EE8735F}">
      <formula1>OR(D200=0, D200&gt;50)</formula1>
      <formula2>0</formula2>
    </dataValidation>
    <dataValidation type="custom" allowBlank="1" showInputMessage="1" showErrorMessage="1" sqref="D62 G156" xr:uid="{3F60CC08-5787-492C-8201-A682646806B0}">
      <formula1>OR(D62=0, D62&gt;50)</formula1>
    </dataValidation>
    <dataValidation type="custom" operator="greaterThan" showInputMessage="1" showErrorMessage="1" errorTitle="eee" sqref="D61" xr:uid="{A8E24B41-B4B3-45D3-ACD1-FA2A97EC3137}">
      <formula1>OR(D61=0, D61&lt;0)</formula1>
    </dataValidation>
    <dataValidation type="custom" operator="greaterThan" showInputMessage="1" showErrorMessage="1" errorTitle="eee" sqref="D14:D29 D30 D50:D54 D31:D48" xr:uid="{BD6AC7D3-8B48-4C99-89F7-7C0817C0577A}">
      <formula1>OR(D14=0,D14&gt;50)</formula1>
    </dataValidation>
    <dataValidation operator="greaterThan" showInputMessage="1" showErrorMessage="1" errorTitle="eee" sqref="G109 G157 G159 D129 D160" xr:uid="{3609FF2C-8BBB-4148-B230-9BC905C2457F}"/>
    <dataValidation type="custom" operator="greaterThan" showInputMessage="1" showErrorMessage="1" errorTitle="eee" sqref="G111:G116" xr:uid="{DC8F11B9-29DC-4498-B5D6-1075DA932396}">
      <formula1>OR(D132=0, D132&gt;50)</formula1>
      <formula2>0</formula2>
    </dataValidation>
    <dataValidation type="custom" operator="greaterThan" showInputMessage="1" showErrorMessage="1" errorTitle="eee" sqref="G197" xr:uid="{1B343E34-6D0C-48BB-8FAB-2B317D3AAB63}">
      <formula1>OR(D196=0, D196&gt;50)</formula1>
      <formula2>0</formula2>
    </dataValidation>
    <dataValidation type="custom" operator="greaterThan" showInputMessage="1" showErrorMessage="1" errorTitle="eee" sqref="G142" xr:uid="{213A0F31-71A4-4521-817F-8D440EB492BB}">
      <formula1>OR(D180=0, D180&gt;50)</formula1>
      <formula2>0</formula2>
    </dataValidation>
    <dataValidation allowBlank="1" sqref="G231" xr:uid="{BE38515A-1A83-4285-AE6E-E2B5038DC6E0}">
      <formula1>0</formula1>
      <formula2>0</formula2>
    </dataValidation>
    <dataValidation type="custom" operator="greaterThan" showInputMessage="1" showErrorMessage="1" errorTitle="eee" sqref="D57:D60" xr:uid="{28170AA1-2BAB-4316-B0A7-9E79C9F2F756}">
      <formula1>OR(D57=0, D57&lt;50)</formula1>
    </dataValidation>
    <dataValidation allowBlank="1" errorTitle="Error de datos" error="Debe introducir una fecha válida" sqref="F4" xr:uid="{54BAC60D-500B-4679-8C44-B26DC30C49FB}">
      <formula1>0</formula1>
      <formula2>0</formula2>
    </dataValidation>
    <dataValidation type="custom" operator="greaterThan" showInputMessage="1" showErrorMessage="1" errorTitle="eee" error="Valores mayores a $50" sqref="D8:D13" xr:uid="{5B1E759F-5305-45F5-8374-81BF34405B70}">
      <formula1>OR(D8=0,D8&gt;50)</formula1>
    </dataValidation>
    <dataValidation type="custom" operator="greaterThan" showInputMessage="1" showErrorMessage="1" errorTitle="eee" sqref="D86:D95 D97:D99 D101:D109 D111 D113 D125 D118:D121 D123 D115 G143:G153 G141 G132:G139 G155" xr:uid="{A546B442-FE93-4D61-9CFB-4A0E01F92BEE}">
      <formula1>OR(D86=0,D86&gt; 50)</formula1>
    </dataValidation>
    <dataValidation operator="greaterThanOrEqual" allowBlank="1" errorTitle="Error de datos" error="Debe ingresar un valor entero positivo" sqref="C8:C11 C14:C48 F230 C141:C160 F161:F165 F7:F109 C129 C131:C139 C50:C127 F111:F157" xr:uid="{786F9845-FB10-4B34-AB1D-D7FC64EB0195}">
      <formula1>0</formula1>
      <formula2>0</formula2>
    </dataValidation>
    <dataValidation type="custom" operator="greaterThan" showInputMessage="1" showErrorMessage="1" errorTitle="eee" sqref="D49 D55:D56 G140 G154 G8:G108 D114 D124 D85 D96 D100 D110 D112 D63:D83 D122 D126:D128 D131:D159 D116:D117" xr:uid="{6B751554-408C-4A45-B869-8876A062BDCF}">
      <formula1>OR(D8=0, D8&gt;50)</formula1>
    </dataValidation>
    <dataValidation type="custom" operator="greaterThan" showInputMessage="1" showErrorMessage="1" errorTitle="eee" sqref="D84" xr:uid="{C0D798EA-4BE0-440D-9E2C-C624C68CC75E}">
      <formula1>OR(#REF!=0,#REF!&gt; 50)</formula1>
      <formula2>0</formula2>
    </dataValidation>
  </dataValidations>
  <pageMargins left="0.7" right="0.7" top="0.75" bottom="0.75" header="0.3" footer="0.3"/>
  <ignoredErrors>
    <ignoredError sqref="G10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A2A1-970A-4E54-8DA6-B9A6274BFFFF}">
  <dimension ref="A1:H222"/>
  <sheetViews>
    <sheetView showGridLines="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+[11]Presentación!C4</f>
        <v>GREMEDA - IAMPP</v>
      </c>
      <c r="G2" s="9"/>
    </row>
    <row r="3" spans="2:7" x14ac:dyDescent="0.25">
      <c r="C3" s="123" t="s">
        <v>1</v>
      </c>
      <c r="D3" s="123"/>
      <c r="E3" s="54"/>
      <c r="F3" s="10" t="str">
        <f>+[11]Presentación!C5</f>
        <v>Artigas</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+[11]ESP!D7</f>
        <v>2025</v>
      </c>
      <c r="F7" s="73" t="s">
        <v>5</v>
      </c>
      <c r="G7" s="74">
        <f>+D7</f>
        <v>2025</v>
      </c>
    </row>
    <row r="8" spans="2:7" ht="15.75" customHeight="1" x14ac:dyDescent="0.25">
      <c r="B8" s="2" t="s">
        <v>6</v>
      </c>
      <c r="C8" s="17" t="s">
        <v>7</v>
      </c>
      <c r="D8" s="18">
        <v>24910371.960000001</v>
      </c>
      <c r="F8" s="17" t="s">
        <v>8</v>
      </c>
      <c r="G8" s="18">
        <v>23802631.050000001</v>
      </c>
    </row>
    <row r="9" spans="2:7" ht="15.75" customHeight="1" x14ac:dyDescent="0.25">
      <c r="B9" s="2" t="s">
        <v>9</v>
      </c>
      <c r="C9" s="20" t="s">
        <v>10</v>
      </c>
      <c r="D9" s="18">
        <v>116941077.5</v>
      </c>
      <c r="F9" s="20" t="s">
        <v>362</v>
      </c>
      <c r="G9" s="18">
        <v>50847812.109999999</v>
      </c>
    </row>
    <row r="10" spans="2:7" ht="15.75" customHeight="1" x14ac:dyDescent="0.25">
      <c r="B10" s="2" t="s">
        <v>12</v>
      </c>
      <c r="C10" s="20" t="s">
        <v>363</v>
      </c>
      <c r="D10" s="18">
        <v>1037901683.49</v>
      </c>
      <c r="F10" s="20" t="s">
        <v>364</v>
      </c>
      <c r="G10" s="18">
        <v>36413652.799999997</v>
      </c>
    </row>
    <row r="11" spans="2:7" ht="15.75" customHeight="1" x14ac:dyDescent="0.25">
      <c r="B11" s="2" t="s">
        <v>15</v>
      </c>
      <c r="C11" s="20" t="s">
        <v>365</v>
      </c>
      <c r="D11" s="18">
        <v>84267002.469999999</v>
      </c>
      <c r="F11" s="20" t="s">
        <v>366</v>
      </c>
      <c r="G11" s="18">
        <v>119530133.59999999</v>
      </c>
    </row>
    <row r="12" spans="2:7" ht="15.75" customHeight="1" x14ac:dyDescent="0.25">
      <c r="B12" s="2" t="s">
        <v>18</v>
      </c>
      <c r="C12" s="20" t="s">
        <v>19</v>
      </c>
      <c r="D12" s="18">
        <v>24711686.219999999</v>
      </c>
      <c r="F12" s="20" t="s">
        <v>367</v>
      </c>
      <c r="G12" s="18">
        <v>54697619.369999997</v>
      </c>
    </row>
    <row r="13" spans="2:7" ht="15.75" customHeight="1" x14ac:dyDescent="0.25">
      <c r="B13" s="2" t="s">
        <v>21</v>
      </c>
      <c r="C13" s="20" t="s">
        <v>22</v>
      </c>
      <c r="D13" s="18">
        <v>13008292.74</v>
      </c>
      <c r="F13" s="20" t="s">
        <v>368</v>
      </c>
      <c r="G13" s="18">
        <v>77010243.329999998</v>
      </c>
    </row>
    <row r="14" spans="2:7" ht="15.75" customHeight="1" x14ac:dyDescent="0.25">
      <c r="B14" s="2" t="s">
        <v>24</v>
      </c>
      <c r="C14" s="20" t="s">
        <v>25</v>
      </c>
      <c r="D14" s="18">
        <v>97770.96</v>
      </c>
      <c r="F14" s="20" t="s">
        <v>369</v>
      </c>
      <c r="G14" s="18">
        <v>21503846.629999999</v>
      </c>
    </row>
    <row r="15" spans="2:7" ht="15.75" customHeight="1" x14ac:dyDescent="0.25">
      <c r="B15" s="2" t="s">
        <v>27</v>
      </c>
      <c r="C15" s="20" t="s">
        <v>28</v>
      </c>
      <c r="D15" s="18">
        <v>26288614.73</v>
      </c>
      <c r="F15" s="20" t="s">
        <v>29</v>
      </c>
      <c r="G15" s="18">
        <v>206390434.77000001</v>
      </c>
    </row>
    <row r="16" spans="2:7" ht="15.75" customHeight="1" x14ac:dyDescent="0.25">
      <c r="B16" s="2" t="s">
        <v>30</v>
      </c>
      <c r="C16" s="20" t="s">
        <v>31</v>
      </c>
      <c r="D16" s="18">
        <v>0</v>
      </c>
      <c r="F16" s="20" t="s">
        <v>32</v>
      </c>
      <c r="G16" s="18">
        <v>84162335.609999999</v>
      </c>
    </row>
    <row r="17" spans="2:7" ht="15.75" customHeight="1" x14ac:dyDescent="0.25">
      <c r="B17" s="2" t="s">
        <v>33</v>
      </c>
      <c r="C17" s="20" t="s">
        <v>370</v>
      </c>
      <c r="D17" s="18">
        <v>0</v>
      </c>
      <c r="F17" s="20" t="s">
        <v>35</v>
      </c>
      <c r="G17" s="18">
        <v>20296694.66</v>
      </c>
    </row>
    <row r="18" spans="2:7" ht="15.75" customHeight="1" x14ac:dyDescent="0.25">
      <c r="B18" s="2" t="s">
        <v>36</v>
      </c>
      <c r="C18" s="20" t="s">
        <v>37</v>
      </c>
      <c r="D18" s="18">
        <v>0</v>
      </c>
      <c r="F18" s="20" t="s">
        <v>38</v>
      </c>
      <c r="G18" s="18">
        <v>8020504.3700000001</v>
      </c>
    </row>
    <row r="19" spans="2:7" ht="15.75" customHeight="1" x14ac:dyDescent="0.25">
      <c r="B19" s="2" t="s">
        <v>39</v>
      </c>
      <c r="C19" s="20" t="s">
        <v>40</v>
      </c>
      <c r="D19" s="23">
        <f>+'[11]Detalle ER'!D21</f>
        <v>4387229.07</v>
      </c>
      <c r="F19" s="24" t="s">
        <v>41</v>
      </c>
      <c r="G19" s="25">
        <v>9876659.1899999995</v>
      </c>
    </row>
    <row r="20" spans="2:7" ht="15.75" customHeight="1" x14ac:dyDescent="0.25">
      <c r="B20" s="2" t="s">
        <v>42</v>
      </c>
      <c r="C20" s="20" t="s">
        <v>371</v>
      </c>
      <c r="D20" s="25">
        <v>18626657.789999999</v>
      </c>
      <c r="F20" s="90" t="s">
        <v>44</v>
      </c>
      <c r="G20" s="91">
        <f>SUM(G8:G19)</f>
        <v>712552567.49000001</v>
      </c>
    </row>
    <row r="21" spans="2:7" ht="15.75" customHeight="1" x14ac:dyDescent="0.25">
      <c r="C21" s="88" t="s">
        <v>45</v>
      </c>
      <c r="D21" s="89">
        <f>SUM(D8:D20)</f>
        <v>1351140386.9300001</v>
      </c>
      <c r="F21" s="17" t="s">
        <v>46</v>
      </c>
      <c r="G21" s="18">
        <v>1005674.03</v>
      </c>
    </row>
    <row r="22" spans="2:7" ht="15.75" customHeight="1" x14ac:dyDescent="0.25">
      <c r="C22" s="90" t="s">
        <v>47</v>
      </c>
      <c r="D22" s="91">
        <f>SUM(D23:D29)</f>
        <v>17308406.690000001</v>
      </c>
      <c r="F22" s="20" t="s">
        <v>48</v>
      </c>
      <c r="G22" s="18">
        <v>15864678.369999999</v>
      </c>
    </row>
    <row r="23" spans="2:7" ht="15.75" customHeight="1" x14ac:dyDescent="0.25">
      <c r="B23" s="2" t="s">
        <v>49</v>
      </c>
      <c r="C23" s="17" t="s">
        <v>50</v>
      </c>
      <c r="D23" s="18">
        <v>6304782.1500000004</v>
      </c>
      <c r="F23" s="20" t="s">
        <v>51</v>
      </c>
      <c r="G23" s="18">
        <v>4175459.49</v>
      </c>
    </row>
    <row r="24" spans="2:7" ht="15.75" customHeight="1" x14ac:dyDescent="0.25">
      <c r="B24" s="2" t="s">
        <v>52</v>
      </c>
      <c r="C24" s="20" t="s">
        <v>53</v>
      </c>
      <c r="D24" s="18">
        <v>28170.13</v>
      </c>
      <c r="F24" s="20" t="s">
        <v>54</v>
      </c>
      <c r="G24" s="18">
        <v>14786236.800000001</v>
      </c>
    </row>
    <row r="25" spans="2:7" ht="15.75" customHeight="1" x14ac:dyDescent="0.25">
      <c r="B25" s="2" t="s">
        <v>55</v>
      </c>
      <c r="C25" s="20" t="s">
        <v>56</v>
      </c>
      <c r="D25" s="18">
        <v>7009575.8600000003</v>
      </c>
      <c r="F25" s="20" t="s">
        <v>372</v>
      </c>
      <c r="G25" s="18">
        <v>0</v>
      </c>
    </row>
    <row r="26" spans="2:7" ht="15.75" customHeight="1" x14ac:dyDescent="0.25">
      <c r="B26" s="2" t="s">
        <v>58</v>
      </c>
      <c r="C26" s="20" t="s">
        <v>59</v>
      </c>
      <c r="D26" s="18">
        <v>383710.08</v>
      </c>
      <c r="F26" s="20" t="s">
        <v>373</v>
      </c>
      <c r="G26" s="18">
        <v>2938830</v>
      </c>
    </row>
    <row r="27" spans="2:7" ht="15.75" customHeight="1" x14ac:dyDescent="0.25">
      <c r="B27" s="2" t="s">
        <v>61</v>
      </c>
      <c r="C27" s="20" t="s">
        <v>62</v>
      </c>
      <c r="D27" s="18">
        <v>1322230.57</v>
      </c>
      <c r="F27" s="24" t="s">
        <v>63</v>
      </c>
      <c r="G27" s="18">
        <v>546751.69999999995</v>
      </c>
    </row>
    <row r="28" spans="2:7" ht="15.75" customHeight="1" x14ac:dyDescent="0.25">
      <c r="B28" s="2" t="s">
        <v>64</v>
      </c>
      <c r="C28" s="20" t="s">
        <v>65</v>
      </c>
      <c r="D28" s="23">
        <f>+'[11]Detalle ER'!D28</f>
        <v>2030622.12</v>
      </c>
      <c r="F28" s="90" t="s">
        <v>66</v>
      </c>
      <c r="G28" s="91">
        <f>SUM(G21:G27)</f>
        <v>39317630.390000001</v>
      </c>
    </row>
    <row r="29" spans="2:7" ht="15.75" customHeight="1" x14ac:dyDescent="0.25">
      <c r="B29" s="2" t="s">
        <v>67</v>
      </c>
      <c r="C29" s="24" t="s">
        <v>68</v>
      </c>
      <c r="D29" s="25">
        <v>229315.78</v>
      </c>
      <c r="F29" s="17" t="s">
        <v>69</v>
      </c>
      <c r="G29" s="18">
        <v>122187571.23999999</v>
      </c>
    </row>
    <row r="30" spans="2:7" ht="15.75" customHeight="1" x14ac:dyDescent="0.25">
      <c r="C30" s="90" t="s">
        <v>70</v>
      </c>
      <c r="D30" s="91">
        <f>SUM(D31:D35)</f>
        <v>92369084.959999993</v>
      </c>
      <c r="F30" s="20" t="s">
        <v>71</v>
      </c>
      <c r="G30" s="18">
        <v>48466063.140000001</v>
      </c>
    </row>
    <row r="31" spans="2:7" ht="15.75" customHeight="1" x14ac:dyDescent="0.25">
      <c r="B31" s="2" t="s">
        <v>72</v>
      </c>
      <c r="C31" s="17" t="s">
        <v>73</v>
      </c>
      <c r="D31" s="18">
        <v>86040358</v>
      </c>
      <c r="F31" s="20" t="s">
        <v>74</v>
      </c>
      <c r="G31" s="18">
        <v>5908739.7599999998</v>
      </c>
    </row>
    <row r="32" spans="2:7" ht="15.75" customHeight="1" x14ac:dyDescent="0.25">
      <c r="B32" s="2" t="s">
        <v>75</v>
      </c>
      <c r="C32" s="20" t="s">
        <v>76</v>
      </c>
      <c r="D32" s="18">
        <v>881134.38</v>
      </c>
      <c r="F32" s="24" t="s">
        <v>77</v>
      </c>
      <c r="G32" s="18">
        <v>2440494.4900000002</v>
      </c>
    </row>
    <row r="33" spans="2:7" ht="15.75" customHeight="1" x14ac:dyDescent="0.25">
      <c r="B33" s="2" t="s">
        <v>78</v>
      </c>
      <c r="C33" s="20" t="s">
        <v>79</v>
      </c>
      <c r="D33" s="18">
        <v>4171645.26</v>
      </c>
      <c r="F33" s="90" t="s">
        <v>80</v>
      </c>
      <c r="G33" s="91">
        <f>SUM(G29:G32)</f>
        <v>179002868.63</v>
      </c>
    </row>
    <row r="34" spans="2:7" ht="15.75" customHeight="1" x14ac:dyDescent="0.25">
      <c r="B34" s="2" t="s">
        <v>81</v>
      </c>
      <c r="C34" s="20" t="s">
        <v>82</v>
      </c>
      <c r="D34" s="23">
        <f>+'[11]Detalle ER'!D35</f>
        <v>19081.82</v>
      </c>
      <c r="F34" s="94" t="s">
        <v>83</v>
      </c>
      <c r="G34" s="101">
        <f>SUM(G35:G40)</f>
        <v>93153841.799999997</v>
      </c>
    </row>
    <row r="35" spans="2:7" ht="15.75" customHeight="1" x14ac:dyDescent="0.25">
      <c r="B35" s="2" t="s">
        <v>84</v>
      </c>
      <c r="C35" s="24" t="s">
        <v>85</v>
      </c>
      <c r="D35" s="25">
        <v>1256865.5</v>
      </c>
      <c r="F35" s="17" t="s">
        <v>86</v>
      </c>
      <c r="G35" s="18">
        <v>10311867.619999999</v>
      </c>
    </row>
    <row r="36" spans="2:7" ht="15.75" customHeight="1" x14ac:dyDescent="0.25">
      <c r="C36" s="90" t="s">
        <v>87</v>
      </c>
      <c r="D36" s="91">
        <f>+D22+D30</f>
        <v>109677491.64999999</v>
      </c>
      <c r="F36" s="20" t="s">
        <v>88</v>
      </c>
      <c r="G36" s="18">
        <v>2127980.5</v>
      </c>
    </row>
    <row r="37" spans="2:7" ht="15.75" customHeight="1" x14ac:dyDescent="0.25">
      <c r="B37" s="2" t="s">
        <v>89</v>
      </c>
      <c r="C37" s="17" t="s">
        <v>374</v>
      </c>
      <c r="D37" s="18">
        <v>459759.68</v>
      </c>
      <c r="F37" s="20" t="s">
        <v>91</v>
      </c>
      <c r="G37" s="18">
        <v>3877604.59</v>
      </c>
    </row>
    <row r="38" spans="2:7" ht="15.75" customHeight="1" x14ac:dyDescent="0.25">
      <c r="B38" s="2" t="s">
        <v>92</v>
      </c>
      <c r="C38" s="20" t="s">
        <v>375</v>
      </c>
      <c r="D38" s="18">
        <v>32610567.43</v>
      </c>
      <c r="F38" s="20" t="s">
        <v>94</v>
      </c>
      <c r="G38" s="18">
        <v>4563820.12</v>
      </c>
    </row>
    <row r="39" spans="2:7" ht="15.75" customHeight="1" x14ac:dyDescent="0.25">
      <c r="B39" s="2" t="s">
        <v>95</v>
      </c>
      <c r="C39" s="20" t="s">
        <v>376</v>
      </c>
      <c r="D39" s="18">
        <v>0</v>
      </c>
      <c r="F39" s="20" t="s">
        <v>97</v>
      </c>
      <c r="G39" s="18">
        <v>9293088.9900000002</v>
      </c>
    </row>
    <row r="40" spans="2:7" ht="15.75" customHeight="1" x14ac:dyDescent="0.25">
      <c r="B40" s="2" t="s">
        <v>98</v>
      </c>
      <c r="C40" s="20" t="s">
        <v>377</v>
      </c>
      <c r="D40" s="18">
        <v>0</v>
      </c>
      <c r="F40" s="24" t="s">
        <v>100</v>
      </c>
      <c r="G40" s="26">
        <f>+'[11]Detalle ER'!H19</f>
        <v>62979479.979999997</v>
      </c>
    </row>
    <row r="41" spans="2:7" ht="15.75" customHeight="1" x14ac:dyDescent="0.25">
      <c r="B41" s="2" t="s">
        <v>101</v>
      </c>
      <c r="C41" s="20" t="s">
        <v>378</v>
      </c>
      <c r="D41" s="18">
        <v>36537720.399999999</v>
      </c>
      <c r="F41" s="94" t="s">
        <v>103</v>
      </c>
      <c r="G41" s="101">
        <f>SUM(G42:G47)</f>
        <v>26243033.370000001</v>
      </c>
    </row>
    <row r="42" spans="2:7" ht="15.75" customHeight="1" x14ac:dyDescent="0.25">
      <c r="B42" s="2" t="s">
        <v>104</v>
      </c>
      <c r="C42" s="20" t="s">
        <v>379</v>
      </c>
      <c r="D42" s="18">
        <v>93537061.079999998</v>
      </c>
      <c r="F42" s="17" t="s">
        <v>106</v>
      </c>
      <c r="G42" s="18">
        <v>2168549.86</v>
      </c>
    </row>
    <row r="43" spans="2:7" ht="15.75" customHeight="1" x14ac:dyDescent="0.25">
      <c r="B43" s="2" t="s">
        <v>107</v>
      </c>
      <c r="C43" s="20" t="s">
        <v>380</v>
      </c>
      <c r="D43" s="18">
        <v>9341774.1400000006</v>
      </c>
      <c r="F43" s="20" t="s">
        <v>109</v>
      </c>
      <c r="G43" s="18">
        <v>7392.96</v>
      </c>
    </row>
    <row r="44" spans="2:7" ht="15.75" customHeight="1" x14ac:dyDescent="0.25">
      <c r="B44" s="2" t="s">
        <v>110</v>
      </c>
      <c r="C44" s="20" t="s">
        <v>381</v>
      </c>
      <c r="D44" s="18">
        <v>0</v>
      </c>
      <c r="F44" s="20" t="s">
        <v>112</v>
      </c>
      <c r="G44" s="18">
        <v>1973551.17</v>
      </c>
    </row>
    <row r="45" spans="2:7" ht="15.75" customHeight="1" x14ac:dyDescent="0.25">
      <c r="B45" s="2" t="s">
        <v>113</v>
      </c>
      <c r="C45" s="20" t="s">
        <v>114</v>
      </c>
      <c r="D45" s="18">
        <v>0</v>
      </c>
      <c r="F45" s="20" t="s">
        <v>115</v>
      </c>
      <c r="G45" s="18">
        <v>1561765.71</v>
      </c>
    </row>
    <row r="46" spans="2:7" ht="15.75" customHeight="1" x14ac:dyDescent="0.25">
      <c r="B46" s="2" t="s">
        <v>116</v>
      </c>
      <c r="C46" s="20" t="s">
        <v>117</v>
      </c>
      <c r="D46" s="23">
        <f>+'[11]Detalle ER'!D49</f>
        <v>37090316.370000005</v>
      </c>
      <c r="F46" s="20" t="s">
        <v>118</v>
      </c>
      <c r="G46" s="18">
        <v>1312186.1599999999</v>
      </c>
    </row>
    <row r="47" spans="2:7" ht="15.75" customHeight="1" x14ac:dyDescent="0.25">
      <c r="B47" s="2" t="s">
        <v>119</v>
      </c>
      <c r="C47" s="24" t="s">
        <v>382</v>
      </c>
      <c r="D47" s="25">
        <v>2991497.57</v>
      </c>
      <c r="F47" s="20" t="s">
        <v>121</v>
      </c>
      <c r="G47" s="27">
        <f>+'[11]Detalle ER'!H29</f>
        <v>19219587.510000002</v>
      </c>
    </row>
    <row r="48" spans="2:7" ht="15.75" customHeight="1" x14ac:dyDescent="0.25">
      <c r="C48" s="90" t="s">
        <v>122</v>
      </c>
      <c r="D48" s="91">
        <f>SUM(D37:D47)</f>
        <v>212568696.66999996</v>
      </c>
      <c r="F48" s="24" t="s">
        <v>123</v>
      </c>
      <c r="G48" s="25">
        <v>1610110.96</v>
      </c>
    </row>
    <row r="49" spans="2:7" ht="15.75" customHeight="1" x14ac:dyDescent="0.25">
      <c r="C49" s="94" t="s">
        <v>124</v>
      </c>
      <c r="D49" s="98"/>
      <c r="F49" s="90" t="s">
        <v>125</v>
      </c>
      <c r="G49" s="91">
        <f>+G34+G41+G48</f>
        <v>121006986.13</v>
      </c>
    </row>
    <row r="50" spans="2:7" ht="15.75" customHeight="1" x14ac:dyDescent="0.25">
      <c r="B50" s="2" t="s">
        <v>126</v>
      </c>
      <c r="C50" s="28" t="s">
        <v>127</v>
      </c>
      <c r="D50" s="18">
        <v>0</v>
      </c>
      <c r="F50" s="28" t="s">
        <v>128</v>
      </c>
      <c r="G50" s="18">
        <v>42443582.75</v>
      </c>
    </row>
    <row r="51" spans="2:7" ht="15.75" customHeight="1" x14ac:dyDescent="0.25">
      <c r="B51" s="2" t="s">
        <v>129</v>
      </c>
      <c r="C51" s="20" t="s">
        <v>124</v>
      </c>
      <c r="D51" s="23">
        <f>+'[11]Detalle ER'!D58</f>
        <v>0</v>
      </c>
      <c r="F51" s="20" t="s">
        <v>130</v>
      </c>
      <c r="G51" s="18">
        <v>61733553.149999999</v>
      </c>
    </row>
    <row r="52" spans="2:7" ht="15.75" customHeight="1" x14ac:dyDescent="0.25">
      <c r="B52" s="2" t="s">
        <v>131</v>
      </c>
      <c r="C52" s="24" t="s">
        <v>383</v>
      </c>
      <c r="D52" s="25">
        <v>0</v>
      </c>
      <c r="F52" s="20" t="s">
        <v>133</v>
      </c>
      <c r="G52" s="18">
        <v>1327699.51</v>
      </c>
    </row>
    <row r="53" spans="2:7" ht="15.75" customHeight="1" x14ac:dyDescent="0.25">
      <c r="C53" s="90" t="s">
        <v>134</v>
      </c>
      <c r="D53" s="91">
        <f>SUM(D50:D52)</f>
        <v>0</v>
      </c>
      <c r="F53" s="20" t="s">
        <v>135</v>
      </c>
      <c r="G53" s="18">
        <v>2643700.61</v>
      </c>
    </row>
    <row r="54" spans="2:7" ht="15.75" customHeight="1" x14ac:dyDescent="0.25">
      <c r="C54" s="75" t="s">
        <v>136</v>
      </c>
      <c r="D54" s="76">
        <f>D21+D36+D48+D53</f>
        <v>1673386575.25</v>
      </c>
      <c r="F54" s="20" t="s">
        <v>137</v>
      </c>
      <c r="G54" s="18">
        <v>5828485.5599999996</v>
      </c>
    </row>
    <row r="55" spans="2:7" ht="15.75" customHeight="1" x14ac:dyDescent="0.25">
      <c r="C55" s="29"/>
      <c r="F55" s="20" t="s">
        <v>138</v>
      </c>
      <c r="G55" s="18">
        <v>1120089.25</v>
      </c>
    </row>
    <row r="56" spans="2:7" ht="15.75" customHeight="1" x14ac:dyDescent="0.25">
      <c r="C56" s="94" t="s">
        <v>139</v>
      </c>
      <c r="D56" s="98"/>
      <c r="F56" s="20" t="s">
        <v>140</v>
      </c>
      <c r="G56" s="27">
        <f>+'[11]Detalle ER'!H40</f>
        <v>1671548.5900000003</v>
      </c>
    </row>
    <row r="57" spans="2:7" ht="15.75" customHeight="1" x14ac:dyDescent="0.25">
      <c r="B57" s="2" t="s">
        <v>141</v>
      </c>
      <c r="C57" s="30" t="s">
        <v>142</v>
      </c>
      <c r="D57" s="18">
        <v>0</v>
      </c>
      <c r="F57" s="24" t="s">
        <v>143</v>
      </c>
      <c r="G57" s="25">
        <v>1599946.67</v>
      </c>
    </row>
    <row r="58" spans="2:7" ht="15.75" customHeight="1" x14ac:dyDescent="0.25">
      <c r="B58" s="2" t="s">
        <v>144</v>
      </c>
      <c r="C58" s="31" t="s">
        <v>145</v>
      </c>
      <c r="D58" s="18">
        <v>0</v>
      </c>
      <c r="F58" s="90" t="s">
        <v>146</v>
      </c>
      <c r="G58" s="91">
        <f>SUM(G50:G57)</f>
        <v>118368606.09000002</v>
      </c>
    </row>
    <row r="59" spans="2:7" ht="15.75" customHeight="1" x14ac:dyDescent="0.25">
      <c r="B59" s="2" t="s">
        <v>147</v>
      </c>
      <c r="C59" s="31" t="s">
        <v>148</v>
      </c>
      <c r="D59" s="18">
        <v>0</v>
      </c>
      <c r="F59" s="28" t="s">
        <v>149</v>
      </c>
      <c r="G59" s="18">
        <v>7333044.3200000003</v>
      </c>
    </row>
    <row r="60" spans="2:7" ht="15.75" customHeight="1" x14ac:dyDescent="0.25">
      <c r="B60" s="2" t="s">
        <v>150</v>
      </c>
      <c r="C60" s="32" t="s">
        <v>384</v>
      </c>
      <c r="D60" s="18">
        <v>0</v>
      </c>
      <c r="F60" s="20" t="s">
        <v>152</v>
      </c>
      <c r="G60" s="18">
        <v>21356267.800000001</v>
      </c>
    </row>
    <row r="61" spans="2:7" ht="15.75" customHeight="1" x14ac:dyDescent="0.25">
      <c r="C61" s="90" t="s">
        <v>385</v>
      </c>
      <c r="D61" s="91">
        <f>SUM(D57:D60)</f>
        <v>0</v>
      </c>
      <c r="F61" s="20" t="s">
        <v>154</v>
      </c>
      <c r="G61" s="18">
        <v>3304929.38</v>
      </c>
    </row>
    <row r="62" spans="2:7" ht="15.75" customHeight="1" x14ac:dyDescent="0.25">
      <c r="C62" s="77" t="s">
        <v>155</v>
      </c>
      <c r="D62" s="78">
        <f>D54+D61</f>
        <v>1673386575.25</v>
      </c>
      <c r="F62" s="20" t="s">
        <v>156</v>
      </c>
      <c r="G62" s="18">
        <v>1010969.63</v>
      </c>
    </row>
    <row r="63" spans="2:7" ht="15.75" customHeight="1" x14ac:dyDescent="0.25">
      <c r="B63" s="33"/>
      <c r="C63" s="34"/>
      <c r="D63" s="35"/>
      <c r="F63" s="20" t="s">
        <v>157</v>
      </c>
      <c r="G63" s="18">
        <v>1840587.22</v>
      </c>
    </row>
    <row r="64" spans="2:7" ht="15.75" customHeight="1" x14ac:dyDescent="0.25">
      <c r="B64" s="5"/>
      <c r="C64" s="34"/>
      <c r="D64" s="35"/>
      <c r="F64" s="20" t="s">
        <v>158</v>
      </c>
      <c r="G64" s="18">
        <v>11755204.33</v>
      </c>
    </row>
    <row r="65" spans="1:7" ht="15.75" customHeight="1" x14ac:dyDescent="0.25">
      <c r="B65" s="36" t="s">
        <v>159</v>
      </c>
      <c r="C65" s="34"/>
      <c r="D65" s="35"/>
      <c r="F65" s="20" t="s">
        <v>160</v>
      </c>
      <c r="G65" s="18">
        <v>1496833.52</v>
      </c>
    </row>
    <row r="66" spans="1:7" ht="15.75" customHeight="1" x14ac:dyDescent="0.25">
      <c r="B66" s="36" t="s">
        <v>161</v>
      </c>
      <c r="C66" s="34"/>
      <c r="D66" s="35"/>
      <c r="F66" s="20" t="s">
        <v>162</v>
      </c>
      <c r="G66" s="18">
        <v>3714442.07</v>
      </c>
    </row>
    <row r="67" spans="1:7" ht="15.75" customHeight="1" x14ac:dyDescent="0.25">
      <c r="B67" s="36" t="s">
        <v>163</v>
      </c>
      <c r="C67" s="34"/>
      <c r="D67" s="35"/>
      <c r="F67" s="20" t="s">
        <v>164</v>
      </c>
      <c r="G67" s="18">
        <v>10036332.279999999</v>
      </c>
    </row>
    <row r="68" spans="1:7" ht="15.75" customHeight="1" x14ac:dyDescent="0.25">
      <c r="B68" s="36" t="s">
        <v>165</v>
      </c>
      <c r="C68" s="34"/>
      <c r="D68" s="35"/>
      <c r="F68" s="20" t="s">
        <v>166</v>
      </c>
      <c r="G68" s="18">
        <v>16066667.27</v>
      </c>
    </row>
    <row r="69" spans="1:7" ht="15.75" customHeight="1" x14ac:dyDescent="0.25">
      <c r="B69" s="36" t="s">
        <v>167</v>
      </c>
      <c r="C69" s="34"/>
      <c r="D69" s="35"/>
      <c r="F69" s="20" t="s">
        <v>168</v>
      </c>
      <c r="G69" s="18">
        <v>181474.2</v>
      </c>
    </row>
    <row r="70" spans="1:7" ht="15.75" customHeight="1" x14ac:dyDescent="0.25">
      <c r="B70" s="36" t="s">
        <v>169</v>
      </c>
      <c r="C70" s="34"/>
      <c r="D70" s="35"/>
      <c r="F70" s="20" t="s">
        <v>170</v>
      </c>
      <c r="G70" s="18">
        <v>2322930.27</v>
      </c>
    </row>
    <row r="71" spans="1:7" ht="15.75" customHeight="1" x14ac:dyDescent="0.25">
      <c r="B71" s="36" t="s">
        <v>171</v>
      </c>
      <c r="C71" s="34"/>
      <c r="D71" s="35"/>
      <c r="F71" s="20" t="s">
        <v>172</v>
      </c>
      <c r="G71" s="18">
        <v>205990.46</v>
      </c>
    </row>
    <row r="72" spans="1:7" ht="15.75" customHeight="1" x14ac:dyDescent="0.25">
      <c r="B72" s="36" t="s">
        <v>173</v>
      </c>
      <c r="C72" s="34"/>
      <c r="D72" s="35"/>
      <c r="F72" s="20" t="s">
        <v>174</v>
      </c>
      <c r="G72" s="18">
        <v>5127635.74</v>
      </c>
    </row>
    <row r="73" spans="1:7" ht="15.75" customHeight="1" x14ac:dyDescent="0.25">
      <c r="B73" s="36" t="s">
        <v>175</v>
      </c>
      <c r="C73" s="34"/>
      <c r="D73" s="35"/>
      <c r="F73" s="20" t="s">
        <v>176</v>
      </c>
      <c r="G73" s="18">
        <v>581827.64</v>
      </c>
    </row>
    <row r="74" spans="1:7" ht="15.75" customHeight="1" x14ac:dyDescent="0.25">
      <c r="B74" s="36" t="s">
        <v>177</v>
      </c>
      <c r="C74" s="34"/>
      <c r="D74" s="35"/>
      <c r="F74" s="20" t="s">
        <v>178</v>
      </c>
      <c r="G74" s="18">
        <v>0</v>
      </c>
    </row>
    <row r="75" spans="1:7" ht="15.75" customHeight="1" x14ac:dyDescent="0.25">
      <c r="B75" s="36" t="s">
        <v>179</v>
      </c>
      <c r="C75" s="34"/>
      <c r="D75" s="35"/>
      <c r="F75" s="20" t="s">
        <v>180</v>
      </c>
      <c r="G75" s="18">
        <v>0</v>
      </c>
    </row>
    <row r="76" spans="1:7" ht="15.75" customHeight="1" x14ac:dyDescent="0.25">
      <c r="B76" s="36" t="s">
        <v>181</v>
      </c>
      <c r="C76" s="34"/>
      <c r="D76" s="35"/>
      <c r="F76" s="20" t="s">
        <v>182</v>
      </c>
      <c r="G76" s="18">
        <v>10149091.82</v>
      </c>
    </row>
    <row r="77" spans="1:7" ht="15.75" customHeight="1" x14ac:dyDescent="0.25">
      <c r="B77" s="36" t="s">
        <v>183</v>
      </c>
      <c r="C77" s="34"/>
      <c r="D77" s="35"/>
      <c r="F77" s="20" t="s">
        <v>184</v>
      </c>
      <c r="G77" s="18">
        <v>50372916.140000001</v>
      </c>
    </row>
    <row r="78" spans="1:7" ht="15.75" customHeight="1" x14ac:dyDescent="0.25">
      <c r="B78" s="36" t="s">
        <v>185</v>
      </c>
      <c r="C78" s="34"/>
      <c r="D78" s="35"/>
      <c r="F78" s="20" t="s">
        <v>186</v>
      </c>
      <c r="G78" s="27">
        <f>+'[11]Detalle ER'!H60</f>
        <v>17311606.23</v>
      </c>
    </row>
    <row r="79" spans="1:7" ht="15.75" customHeight="1" x14ac:dyDescent="0.25">
      <c r="B79" s="36"/>
      <c r="C79" s="34"/>
      <c r="D79" s="35"/>
      <c r="F79" s="24" t="s">
        <v>187</v>
      </c>
      <c r="G79" s="25">
        <v>2386191.39</v>
      </c>
    </row>
    <row r="80" spans="1:7" ht="15.75" customHeight="1" x14ac:dyDescent="0.25">
      <c r="A80" s="37"/>
      <c r="B80" s="38"/>
      <c r="C80" s="34"/>
      <c r="D80" s="35"/>
      <c r="E80" s="39"/>
      <c r="F80" s="90" t="s">
        <v>188</v>
      </c>
      <c r="G80" s="91">
        <f>SUM(G59:G79)</f>
        <v>166554941.70999995</v>
      </c>
    </row>
    <row r="81" spans="2:7" ht="15.75" customHeight="1" x14ac:dyDescent="0.25">
      <c r="B81" s="36" t="s">
        <v>189</v>
      </c>
      <c r="C81" s="34"/>
      <c r="D81" s="35"/>
      <c r="F81" s="28" t="s">
        <v>190</v>
      </c>
      <c r="G81" s="18">
        <v>11053636.07</v>
      </c>
    </row>
    <row r="82" spans="2:7" ht="15.75" customHeight="1" x14ac:dyDescent="0.25">
      <c r="B82" s="36" t="s">
        <v>191</v>
      </c>
      <c r="C82" s="34"/>
      <c r="D82" s="35"/>
      <c r="F82" s="20" t="s">
        <v>192</v>
      </c>
      <c r="G82" s="18">
        <v>5933471.3300000001</v>
      </c>
    </row>
    <row r="83" spans="2:7" ht="15.75" customHeight="1" x14ac:dyDescent="0.25">
      <c r="B83" s="36" t="s">
        <v>193</v>
      </c>
      <c r="C83" s="34"/>
      <c r="D83" s="35"/>
      <c r="F83" s="20" t="s">
        <v>194</v>
      </c>
      <c r="G83" s="18">
        <v>1701236.21</v>
      </c>
    </row>
    <row r="84" spans="2:7" ht="15.75" customHeight="1" x14ac:dyDescent="0.25">
      <c r="B84" s="36" t="s">
        <v>195</v>
      </c>
      <c r="C84" s="40"/>
      <c r="D84" s="41"/>
      <c r="F84" s="20" t="s">
        <v>196</v>
      </c>
      <c r="G84" s="18">
        <v>3026433.38</v>
      </c>
    </row>
    <row r="85" spans="2:7" ht="15.75" customHeight="1" x14ac:dyDescent="0.25">
      <c r="B85" s="36" t="s">
        <v>197</v>
      </c>
      <c r="C85" s="73" t="s">
        <v>198</v>
      </c>
      <c r="D85" s="74">
        <f>+D7</f>
        <v>2025</v>
      </c>
      <c r="F85" s="20" t="s">
        <v>199</v>
      </c>
      <c r="G85" s="18">
        <v>9247298.3200000003</v>
      </c>
    </row>
    <row r="86" spans="2:7" ht="15.75" customHeight="1" x14ac:dyDescent="0.25">
      <c r="B86" s="36" t="s">
        <v>200</v>
      </c>
      <c r="C86" s="42" t="s">
        <v>201</v>
      </c>
      <c r="D86" s="18">
        <v>10181157.029999999</v>
      </c>
      <c r="F86" s="20" t="s">
        <v>202</v>
      </c>
      <c r="G86" s="18">
        <v>341619.44</v>
      </c>
    </row>
    <row r="87" spans="2:7" ht="15.75" customHeight="1" x14ac:dyDescent="0.25">
      <c r="B87" s="36" t="s">
        <v>203</v>
      </c>
      <c r="C87" s="43" t="s">
        <v>204</v>
      </c>
      <c r="D87" s="18">
        <v>57052534.229999997</v>
      </c>
      <c r="F87" s="20" t="s">
        <v>205</v>
      </c>
      <c r="G87" s="18">
        <v>343453.76</v>
      </c>
    </row>
    <row r="88" spans="2:7" ht="15.75" customHeight="1" x14ac:dyDescent="0.25">
      <c r="B88" s="36" t="s">
        <v>206</v>
      </c>
      <c r="C88" s="43" t="s">
        <v>35</v>
      </c>
      <c r="D88" s="18">
        <v>0</v>
      </c>
      <c r="F88" s="20" t="s">
        <v>207</v>
      </c>
      <c r="G88" s="18">
        <v>3595213</v>
      </c>
    </row>
    <row r="89" spans="2:7" ht="15.75" customHeight="1" x14ac:dyDescent="0.25">
      <c r="B89" s="36" t="s">
        <v>208</v>
      </c>
      <c r="C89" s="43" t="s">
        <v>386</v>
      </c>
      <c r="D89" s="18">
        <v>395779.19</v>
      </c>
      <c r="F89" s="20" t="s">
        <v>210</v>
      </c>
      <c r="G89" s="18">
        <v>3522964.81</v>
      </c>
    </row>
    <row r="90" spans="2:7" ht="15.75" customHeight="1" x14ac:dyDescent="0.25">
      <c r="B90" s="36" t="s">
        <v>211</v>
      </c>
      <c r="C90" s="43" t="s">
        <v>212</v>
      </c>
      <c r="D90" s="18">
        <v>2408089.52</v>
      </c>
      <c r="F90" s="20" t="s">
        <v>213</v>
      </c>
      <c r="G90" s="18">
        <v>77803265.819999993</v>
      </c>
    </row>
    <row r="91" spans="2:7" ht="15.75" customHeight="1" x14ac:dyDescent="0.25">
      <c r="B91" s="36" t="s">
        <v>214</v>
      </c>
      <c r="C91" s="43" t="s">
        <v>215</v>
      </c>
      <c r="D91" s="18">
        <v>0</v>
      </c>
      <c r="F91" s="20" t="s">
        <v>216</v>
      </c>
      <c r="G91" s="18">
        <v>533710</v>
      </c>
    </row>
    <row r="92" spans="2:7" ht="15.75" customHeight="1" x14ac:dyDescent="0.25">
      <c r="B92" s="36" t="s">
        <v>217</v>
      </c>
      <c r="C92" s="43" t="s">
        <v>218</v>
      </c>
      <c r="D92" s="18">
        <v>0</v>
      </c>
      <c r="F92" s="20" t="s">
        <v>219</v>
      </c>
      <c r="G92" s="18">
        <v>604084.49</v>
      </c>
    </row>
    <row r="93" spans="2:7" ht="15.75" customHeight="1" x14ac:dyDescent="0.25">
      <c r="B93" s="36"/>
      <c r="C93" s="43" t="s">
        <v>387</v>
      </c>
      <c r="D93" s="18">
        <v>279101</v>
      </c>
      <c r="F93" s="20" t="s">
        <v>221</v>
      </c>
      <c r="G93" s="18">
        <v>802005.24</v>
      </c>
    </row>
    <row r="94" spans="2:7" ht="15.75" customHeight="1" x14ac:dyDescent="0.25">
      <c r="C94" s="43" t="s">
        <v>222</v>
      </c>
      <c r="D94" s="18">
        <v>0</v>
      </c>
      <c r="F94" s="20" t="s">
        <v>223</v>
      </c>
      <c r="G94" s="23">
        <f>+'[11]Detalle ER'!H72</f>
        <v>5354994.04</v>
      </c>
    </row>
    <row r="95" spans="2:7" ht="15.75" customHeight="1" x14ac:dyDescent="0.25">
      <c r="C95" s="44" t="s">
        <v>388</v>
      </c>
      <c r="D95" s="18">
        <v>1021656.9</v>
      </c>
      <c r="F95" s="24" t="s">
        <v>225</v>
      </c>
      <c r="G95" s="25">
        <v>1698425.42</v>
      </c>
    </row>
    <row r="96" spans="2:7" ht="15.75" customHeight="1" x14ac:dyDescent="0.25">
      <c r="C96" s="90" t="s">
        <v>226</v>
      </c>
      <c r="D96" s="91">
        <f>SUM(D86:D95)</f>
        <v>71338317.86999999</v>
      </c>
      <c r="F96" s="90" t="s">
        <v>227</v>
      </c>
      <c r="G96" s="91">
        <f>SUM(G81:G95)</f>
        <v>125561811.33</v>
      </c>
    </row>
    <row r="97" spans="2:7" ht="15.75" customHeight="1" x14ac:dyDescent="0.25">
      <c r="C97" s="42" t="s">
        <v>216</v>
      </c>
      <c r="D97" s="18">
        <v>286329</v>
      </c>
      <c r="F97" s="28" t="s">
        <v>228</v>
      </c>
      <c r="G97" s="18">
        <v>4948285.9000000004</v>
      </c>
    </row>
    <row r="98" spans="2:7" ht="15.75" customHeight="1" x14ac:dyDescent="0.25">
      <c r="C98" s="43" t="s">
        <v>219</v>
      </c>
      <c r="D98" s="18">
        <v>128919.51</v>
      </c>
      <c r="F98" s="20" t="s">
        <v>229</v>
      </c>
      <c r="G98" s="18">
        <v>4324544.0999999996</v>
      </c>
    </row>
    <row r="99" spans="2:7" ht="15.75" customHeight="1" x14ac:dyDescent="0.25">
      <c r="C99" s="44" t="s">
        <v>230</v>
      </c>
      <c r="D99" s="18">
        <v>5906.37</v>
      </c>
      <c r="F99" s="20" t="s">
        <v>231</v>
      </c>
      <c r="G99" s="18">
        <v>740263.12</v>
      </c>
    </row>
    <row r="100" spans="2:7" ht="15.75" customHeight="1" x14ac:dyDescent="0.25">
      <c r="C100" s="90" t="s">
        <v>232</v>
      </c>
      <c r="D100" s="91">
        <f>SUM(D97:D99)</f>
        <v>421154.88</v>
      </c>
      <c r="F100" s="20" t="s">
        <v>233</v>
      </c>
      <c r="G100" s="45">
        <f>+'[11]Detalle ER'!H84</f>
        <v>2255570.23</v>
      </c>
    </row>
    <row r="101" spans="2:7" ht="15.75" customHeight="1" x14ac:dyDescent="0.25">
      <c r="C101" s="42" t="s">
        <v>190</v>
      </c>
      <c r="D101" s="18">
        <v>1724263.06</v>
      </c>
      <c r="F101" s="24" t="s">
        <v>234</v>
      </c>
      <c r="G101" s="25">
        <v>184731.51</v>
      </c>
    </row>
    <row r="102" spans="2:7" ht="15.75" customHeight="1" x14ac:dyDescent="0.25">
      <c r="C102" s="43" t="s">
        <v>235</v>
      </c>
      <c r="D102" s="18">
        <v>1910442.79</v>
      </c>
      <c r="F102" s="90" t="s">
        <v>236</v>
      </c>
      <c r="G102" s="91">
        <f>SUM(G97:G101)</f>
        <v>12453394.859999999</v>
      </c>
    </row>
    <row r="103" spans="2:7" ht="15.75" customHeight="1" x14ac:dyDescent="0.25">
      <c r="C103" s="43" t="s">
        <v>192</v>
      </c>
      <c r="D103" s="18">
        <v>0</v>
      </c>
      <c r="F103" s="90" t="s">
        <v>237</v>
      </c>
      <c r="G103" s="91">
        <f>+'[11]Detalle ER'!H98</f>
        <v>23575992.010000002</v>
      </c>
    </row>
    <row r="104" spans="2:7" ht="15.75" customHeight="1" x14ac:dyDescent="0.25">
      <c r="C104" s="43" t="s">
        <v>196</v>
      </c>
      <c r="D104" s="18">
        <v>323509.19</v>
      </c>
      <c r="F104" s="28" t="s">
        <v>238</v>
      </c>
      <c r="G104" s="18">
        <v>0</v>
      </c>
    </row>
    <row r="105" spans="2:7" ht="15.75" customHeight="1" x14ac:dyDescent="0.25">
      <c r="C105" s="43" t="s">
        <v>199</v>
      </c>
      <c r="D105" s="18">
        <v>340462.44</v>
      </c>
      <c r="F105" s="24" t="s">
        <v>239</v>
      </c>
      <c r="G105" s="25">
        <v>0</v>
      </c>
    </row>
    <row r="106" spans="2:7" ht="15.75" customHeight="1" x14ac:dyDescent="0.25">
      <c r="C106" s="43" t="s">
        <v>202</v>
      </c>
      <c r="D106" s="18">
        <v>6145154.9500000002</v>
      </c>
      <c r="F106" s="90" t="s">
        <v>240</v>
      </c>
      <c r="G106" s="91">
        <f>SUM(G104:G105)</f>
        <v>0</v>
      </c>
    </row>
    <row r="107" spans="2:7" ht="15.75" customHeight="1" x14ac:dyDescent="0.25">
      <c r="C107" s="43" t="s">
        <v>205</v>
      </c>
      <c r="D107" s="18">
        <v>659925.81999999995</v>
      </c>
      <c r="F107" s="79" t="s">
        <v>241</v>
      </c>
      <c r="G107" s="80">
        <f>G20+G28+G33+G49+G58+G80+G96+G102+G103+G106</f>
        <v>1498394798.6399999</v>
      </c>
    </row>
    <row r="108" spans="2:7" ht="15.75" customHeight="1" x14ac:dyDescent="0.25">
      <c r="C108" s="43" t="s">
        <v>242</v>
      </c>
      <c r="D108" s="18">
        <v>1689066.98</v>
      </c>
      <c r="F108" s="14"/>
      <c r="G108" s="46"/>
    </row>
    <row r="109" spans="2:7" ht="15.75" customHeight="1" x14ac:dyDescent="0.25">
      <c r="C109" s="43" t="s">
        <v>243</v>
      </c>
      <c r="D109" s="18">
        <v>7181894.54</v>
      </c>
      <c r="F109" s="79" t="s">
        <v>244</v>
      </c>
      <c r="G109" s="80">
        <f>D62-G107</f>
        <v>174991776.61000013</v>
      </c>
    </row>
    <row r="110" spans="2:7" ht="15.75" customHeight="1" x14ac:dyDescent="0.25">
      <c r="C110" s="43" t="s">
        <v>223</v>
      </c>
      <c r="D110" s="23">
        <f>+'[11]Detalle ER'!D72</f>
        <v>3581584.99</v>
      </c>
      <c r="F110" s="40"/>
      <c r="G110" s="47"/>
    </row>
    <row r="111" spans="2:7" ht="15.75" customHeight="1" x14ac:dyDescent="0.25">
      <c r="C111" s="44" t="s">
        <v>389</v>
      </c>
      <c r="D111" s="25">
        <v>353741.92</v>
      </c>
      <c r="F111" s="40"/>
      <c r="G111" s="41"/>
    </row>
    <row r="112" spans="2:7" ht="15.75" customHeight="1" x14ac:dyDescent="0.25">
      <c r="B112" s="2" t="s">
        <v>246</v>
      </c>
      <c r="C112" s="90" t="s">
        <v>227</v>
      </c>
      <c r="D112" s="91">
        <f>SUM(D101:D111)</f>
        <v>23910046.68</v>
      </c>
      <c r="F112" s="40"/>
      <c r="G112" s="41"/>
    </row>
    <row r="113" spans="2:7" ht="15.75" customHeight="1" x14ac:dyDescent="0.25">
      <c r="B113" s="2" t="s">
        <v>247</v>
      </c>
      <c r="C113" s="42" t="s">
        <v>231</v>
      </c>
      <c r="D113" s="18">
        <v>159393.73000000001</v>
      </c>
      <c r="F113" s="40"/>
      <c r="G113" s="41"/>
    </row>
    <row r="114" spans="2:7" ht="15.75" customHeight="1" x14ac:dyDescent="0.25">
      <c r="B114" s="2" t="s">
        <v>248</v>
      </c>
      <c r="C114" s="43" t="s">
        <v>233</v>
      </c>
      <c r="D114" s="27">
        <f>+'[11]Detalle ER'!D84</f>
        <v>409510.84</v>
      </c>
      <c r="F114" s="40"/>
      <c r="G114" s="41"/>
    </row>
    <row r="115" spans="2:7" ht="15.75" customHeight="1" x14ac:dyDescent="0.25">
      <c r="B115" s="2" t="s">
        <v>249</v>
      </c>
      <c r="C115" s="44" t="s">
        <v>250</v>
      </c>
      <c r="D115" s="25">
        <v>11235.93</v>
      </c>
      <c r="F115" s="40"/>
      <c r="G115" s="41"/>
    </row>
    <row r="116" spans="2:7" ht="15.75" customHeight="1" x14ac:dyDescent="0.25">
      <c r="B116" s="2" t="s">
        <v>251</v>
      </c>
      <c r="C116" s="90" t="s">
        <v>236</v>
      </c>
      <c r="D116" s="91">
        <f>SUM(D113:D115)</f>
        <v>580140.50000000012</v>
      </c>
      <c r="F116" s="40"/>
      <c r="G116" s="41"/>
    </row>
    <row r="117" spans="2:7" ht="15.75" customHeight="1" x14ac:dyDescent="0.25">
      <c r="B117" s="2" t="s">
        <v>252</v>
      </c>
      <c r="C117" s="90" t="s">
        <v>253</v>
      </c>
      <c r="D117" s="91">
        <f>+'[11]Detalle ER'!D96</f>
        <v>6356046.3200000003</v>
      </c>
      <c r="F117" s="40"/>
      <c r="G117" s="41"/>
    </row>
    <row r="118" spans="2:7" ht="15.75" customHeight="1" x14ac:dyDescent="0.25">
      <c r="B118" s="2" t="s">
        <v>254</v>
      </c>
      <c r="C118" s="42" t="s">
        <v>255</v>
      </c>
      <c r="D118" s="18">
        <v>1152048</v>
      </c>
      <c r="F118" s="40"/>
      <c r="G118" s="41"/>
    </row>
    <row r="119" spans="2:7" ht="15.75" customHeight="1" x14ac:dyDescent="0.25">
      <c r="B119" s="2" t="s">
        <v>256</v>
      </c>
      <c r="C119" s="43" t="s">
        <v>257</v>
      </c>
      <c r="D119" s="18">
        <v>459647</v>
      </c>
      <c r="F119" s="40"/>
      <c r="G119" s="41"/>
    </row>
    <row r="120" spans="2:7" ht="15.75" customHeight="1" x14ac:dyDescent="0.25">
      <c r="B120" s="2" t="s">
        <v>258</v>
      </c>
      <c r="C120" s="43" t="s">
        <v>390</v>
      </c>
      <c r="D120" s="18">
        <v>0</v>
      </c>
      <c r="F120" s="40"/>
      <c r="G120" s="41"/>
    </row>
    <row r="121" spans="2:7" ht="15.75" customHeight="1" x14ac:dyDescent="0.25">
      <c r="B121" s="2" t="s">
        <v>260</v>
      </c>
      <c r="C121" s="44" t="s">
        <v>261</v>
      </c>
      <c r="D121" s="18">
        <v>32467.02</v>
      </c>
      <c r="F121" s="40"/>
      <c r="G121" s="41"/>
    </row>
    <row r="122" spans="2:7" ht="15.75" customHeight="1" x14ac:dyDescent="0.25">
      <c r="C122" s="90" t="s">
        <v>262</v>
      </c>
      <c r="D122" s="91">
        <f>SUM(D118:D121)</f>
        <v>1644162.02</v>
      </c>
      <c r="F122" s="40"/>
      <c r="G122" s="41"/>
    </row>
    <row r="123" spans="2:7" ht="15.75" customHeight="1" x14ac:dyDescent="0.25">
      <c r="B123" s="2" t="s">
        <v>263</v>
      </c>
      <c r="C123" s="42" t="s">
        <v>264</v>
      </c>
      <c r="D123" s="18">
        <v>1033857.11</v>
      </c>
      <c r="F123" s="40"/>
      <c r="G123" s="41"/>
    </row>
    <row r="124" spans="2:7" ht="15.75" customHeight="1" x14ac:dyDescent="0.25">
      <c r="B124" s="2" t="s">
        <v>265</v>
      </c>
      <c r="C124" s="43" t="s">
        <v>266</v>
      </c>
      <c r="D124" s="23">
        <f>+'[11]Detalle ER'!D106</f>
        <v>8351777.6399999997</v>
      </c>
      <c r="F124" s="40"/>
      <c r="G124" s="41"/>
    </row>
    <row r="125" spans="2:7" ht="15.75" customHeight="1" x14ac:dyDescent="0.25">
      <c r="B125" s="2" t="s">
        <v>267</v>
      </c>
      <c r="C125" s="44" t="s">
        <v>268</v>
      </c>
      <c r="D125" s="25">
        <v>114208.77</v>
      </c>
      <c r="F125" s="40"/>
      <c r="G125" s="41"/>
    </row>
    <row r="126" spans="2:7" ht="15.75" customHeight="1" x14ac:dyDescent="0.25">
      <c r="C126" s="90" t="s">
        <v>391</v>
      </c>
      <c r="D126" s="91">
        <f>SUM(D123:D125)</f>
        <v>9499843.5199999996</v>
      </c>
      <c r="F126" s="40"/>
      <c r="G126" s="41"/>
    </row>
    <row r="127" spans="2:7" ht="15.75" customHeight="1" x14ac:dyDescent="0.25">
      <c r="C127" s="79" t="s">
        <v>270</v>
      </c>
      <c r="D127" s="80">
        <f>D96+D100+D112+D116+D117+D122+D126</f>
        <v>113749711.78999996</v>
      </c>
      <c r="F127" s="40"/>
      <c r="G127" s="41"/>
    </row>
    <row r="128" spans="2:7" ht="15.75" customHeight="1" x14ac:dyDescent="0.25">
      <c r="F128" s="40"/>
      <c r="G128" s="41"/>
    </row>
    <row r="129" spans="2:7" ht="15.75" customHeight="1" x14ac:dyDescent="0.25">
      <c r="B129" s="2" t="s">
        <v>271</v>
      </c>
      <c r="C129" s="79" t="s">
        <v>272</v>
      </c>
      <c r="D129" s="80">
        <f>G109-D127</f>
        <v>61242064.820000172</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978728.81</v>
      </c>
    </row>
    <row r="133" spans="2:7" ht="15.75" customHeight="1" x14ac:dyDescent="0.25">
      <c r="B133" s="2" t="s">
        <v>279</v>
      </c>
      <c r="C133" s="20" t="s">
        <v>280</v>
      </c>
      <c r="D133" s="18">
        <v>0</v>
      </c>
      <c r="F133" s="20" t="s">
        <v>281</v>
      </c>
      <c r="G133" s="21">
        <v>3658681.94</v>
      </c>
    </row>
    <row r="134" spans="2:7" ht="15.75" customHeight="1" x14ac:dyDescent="0.25">
      <c r="B134" s="2" t="s">
        <v>282</v>
      </c>
      <c r="C134" s="20" t="s">
        <v>283</v>
      </c>
      <c r="D134" s="18">
        <v>0</v>
      </c>
      <c r="F134" s="20" t="s">
        <v>284</v>
      </c>
      <c r="G134" s="21">
        <v>5306551.3</v>
      </c>
    </row>
    <row r="135" spans="2:7" ht="15.75" customHeight="1" x14ac:dyDescent="0.25">
      <c r="B135" s="2" t="s">
        <v>285</v>
      </c>
      <c r="C135" s="20" t="s">
        <v>286</v>
      </c>
      <c r="D135" s="18">
        <v>0</v>
      </c>
      <c r="F135" s="20" t="s">
        <v>287</v>
      </c>
      <c r="G135" s="21">
        <v>0</v>
      </c>
    </row>
    <row r="136" spans="2:7" ht="15.75" customHeight="1" x14ac:dyDescent="0.25">
      <c r="B136" s="2" t="s">
        <v>288</v>
      </c>
      <c r="C136" s="20" t="s">
        <v>392</v>
      </c>
      <c r="D136" s="18">
        <v>8388474.0700000003</v>
      </c>
      <c r="F136" s="20" t="s">
        <v>290</v>
      </c>
      <c r="G136" s="21">
        <v>0</v>
      </c>
    </row>
    <row r="137" spans="2:7" ht="15.75" customHeight="1" x14ac:dyDescent="0.25">
      <c r="B137" s="2" t="s">
        <v>291</v>
      </c>
      <c r="C137" s="20" t="s">
        <v>292</v>
      </c>
      <c r="D137" s="18">
        <v>170317.38</v>
      </c>
      <c r="F137" s="20" t="s">
        <v>293</v>
      </c>
      <c r="G137" s="21">
        <v>0</v>
      </c>
    </row>
    <row r="138" spans="2:7" ht="15.75" customHeight="1" x14ac:dyDescent="0.25">
      <c r="B138" s="2" t="s">
        <v>294</v>
      </c>
      <c r="C138" s="20" t="s">
        <v>295</v>
      </c>
      <c r="D138" s="18">
        <v>0</v>
      </c>
      <c r="F138" s="20" t="s">
        <v>296</v>
      </c>
      <c r="G138" s="21">
        <v>458.64</v>
      </c>
    </row>
    <row r="139" spans="2:7" ht="15.75" customHeight="1" x14ac:dyDescent="0.25">
      <c r="B139" s="2" t="s">
        <v>297</v>
      </c>
      <c r="C139" s="20" t="s">
        <v>298</v>
      </c>
      <c r="D139" s="18">
        <v>0</v>
      </c>
      <c r="F139" s="20" t="s">
        <v>299</v>
      </c>
      <c r="G139" s="21">
        <v>4187168.18</v>
      </c>
    </row>
    <row r="140" spans="2:7" ht="15.75" customHeight="1" x14ac:dyDescent="0.25">
      <c r="C140" s="20" t="s">
        <v>393</v>
      </c>
      <c r="D140" s="18">
        <v>6644586.1699999999</v>
      </c>
      <c r="F140" s="20" t="s">
        <v>301</v>
      </c>
      <c r="G140" s="27">
        <f>+'[11]Detalle ER'!H123</f>
        <v>28.87</v>
      </c>
    </row>
    <row r="141" spans="2:7" ht="15.75" customHeight="1" x14ac:dyDescent="0.25">
      <c r="B141" s="2" t="s">
        <v>302</v>
      </c>
      <c r="C141" s="20" t="s">
        <v>303</v>
      </c>
      <c r="D141" s="23">
        <f>+'[11]Detalle ER'!D123</f>
        <v>1219061.78</v>
      </c>
      <c r="F141" s="24" t="s">
        <v>304</v>
      </c>
      <c r="G141" s="25">
        <v>128816.23</v>
      </c>
    </row>
    <row r="142" spans="2:7" ht="15.75" customHeight="1" x14ac:dyDescent="0.25">
      <c r="B142" s="2" t="s">
        <v>305</v>
      </c>
      <c r="C142" s="24" t="s">
        <v>306</v>
      </c>
      <c r="D142" s="25">
        <v>43100.7</v>
      </c>
      <c r="F142" s="90" t="s">
        <v>307</v>
      </c>
      <c r="G142" s="91">
        <f>SUM(G132:G141)</f>
        <v>14260433.970000001</v>
      </c>
    </row>
    <row r="143" spans="2:7" ht="15.75" customHeight="1" x14ac:dyDescent="0.25">
      <c r="B143" s="2" t="s">
        <v>308</v>
      </c>
      <c r="C143" s="90" t="s">
        <v>309</v>
      </c>
      <c r="D143" s="91">
        <f>SUM(D132:D142)</f>
        <v>16465540.1</v>
      </c>
      <c r="F143" s="17" t="s">
        <v>310</v>
      </c>
      <c r="G143" s="18">
        <v>1066028.8600000001</v>
      </c>
    </row>
    <row r="144" spans="2:7" ht="15.75" customHeight="1" x14ac:dyDescent="0.25">
      <c r="C144" s="17" t="s">
        <v>311</v>
      </c>
      <c r="D144" s="18">
        <v>0</v>
      </c>
      <c r="F144" s="20" t="s">
        <v>312</v>
      </c>
      <c r="G144" s="21">
        <v>4659661.07</v>
      </c>
    </row>
    <row r="145" spans="2:7" ht="15.75" customHeight="1" x14ac:dyDescent="0.25">
      <c r="C145" s="20" t="s">
        <v>313</v>
      </c>
      <c r="D145" s="18">
        <v>35787.5</v>
      </c>
      <c r="F145" s="20" t="s">
        <v>314</v>
      </c>
      <c r="G145" s="21">
        <v>0</v>
      </c>
    </row>
    <row r="146" spans="2:7" ht="15.75" customHeight="1" x14ac:dyDescent="0.25">
      <c r="B146" s="2" t="s">
        <v>315</v>
      </c>
      <c r="C146" s="20" t="s">
        <v>316</v>
      </c>
      <c r="D146" s="18">
        <v>0</v>
      </c>
      <c r="F146" s="20" t="s">
        <v>317</v>
      </c>
      <c r="G146" s="21">
        <v>0</v>
      </c>
    </row>
    <row r="147" spans="2:7" ht="15.75" customHeight="1" x14ac:dyDescent="0.25">
      <c r="B147" s="2" t="s">
        <v>318</v>
      </c>
      <c r="C147" s="20" t="s">
        <v>319</v>
      </c>
      <c r="D147" s="18">
        <v>0</v>
      </c>
      <c r="F147" s="20" t="s">
        <v>320</v>
      </c>
      <c r="G147" s="21">
        <v>0</v>
      </c>
    </row>
    <row r="148" spans="2:7" ht="15.75" customHeight="1" x14ac:dyDescent="0.25">
      <c r="B148" s="2" t="s">
        <v>321</v>
      </c>
      <c r="C148" s="20" t="s">
        <v>394</v>
      </c>
      <c r="D148" s="18">
        <v>0</v>
      </c>
      <c r="F148" s="20" t="s">
        <v>323</v>
      </c>
      <c r="G148" s="21">
        <v>14101</v>
      </c>
    </row>
    <row r="149" spans="2:7" ht="15.75" customHeight="1" x14ac:dyDescent="0.25">
      <c r="B149" s="2" t="s">
        <v>324</v>
      </c>
      <c r="C149" s="20" t="s">
        <v>325</v>
      </c>
      <c r="D149" s="18">
        <v>471418.39</v>
      </c>
      <c r="F149" s="20" t="s">
        <v>326</v>
      </c>
      <c r="G149" s="21">
        <v>1366927.72</v>
      </c>
    </row>
    <row r="150" spans="2:7" ht="15.75" customHeight="1" x14ac:dyDescent="0.25">
      <c r="C150" s="20" t="s">
        <v>327</v>
      </c>
      <c r="D150" s="18">
        <v>0</v>
      </c>
      <c r="F150" s="20" t="s">
        <v>328</v>
      </c>
      <c r="G150" s="21">
        <v>0</v>
      </c>
    </row>
    <row r="151" spans="2:7" ht="15.75" customHeight="1" x14ac:dyDescent="0.25">
      <c r="B151" s="2" t="s">
        <v>329</v>
      </c>
      <c r="C151" s="20" t="s">
        <v>330</v>
      </c>
      <c r="D151" s="18">
        <v>0</v>
      </c>
      <c r="F151" s="20" t="s">
        <v>331</v>
      </c>
      <c r="G151" s="21">
        <v>0</v>
      </c>
    </row>
    <row r="152" spans="2:7" ht="15.75" customHeight="1" x14ac:dyDescent="0.25">
      <c r="B152" s="2" t="s">
        <v>332</v>
      </c>
      <c r="C152" s="20" t="s">
        <v>333</v>
      </c>
      <c r="D152" s="18">
        <v>0</v>
      </c>
      <c r="F152" s="20" t="s">
        <v>334</v>
      </c>
      <c r="G152" s="21">
        <v>1125420.24</v>
      </c>
    </row>
    <row r="153" spans="2:7" ht="15.75" customHeight="1" x14ac:dyDescent="0.25">
      <c r="B153" s="2" t="s">
        <v>335</v>
      </c>
      <c r="C153" s="20" t="s">
        <v>336</v>
      </c>
      <c r="D153" s="18">
        <v>1874949</v>
      </c>
      <c r="F153" s="20" t="s">
        <v>337</v>
      </c>
      <c r="G153" s="21">
        <v>0</v>
      </c>
    </row>
    <row r="154" spans="2:7" ht="15.75" customHeight="1" x14ac:dyDescent="0.25">
      <c r="C154" s="20" t="s">
        <v>338</v>
      </c>
      <c r="D154" s="18">
        <v>16412779.41</v>
      </c>
      <c r="F154" s="20" t="s">
        <v>339</v>
      </c>
      <c r="G154" s="27">
        <f>+'[11]Detalle ER'!H141</f>
        <v>681216.1</v>
      </c>
    </row>
    <row r="155" spans="2:7" ht="15.75" customHeight="1" x14ac:dyDescent="0.25">
      <c r="C155" s="20" t="s">
        <v>340</v>
      </c>
      <c r="D155" s="18">
        <v>0</v>
      </c>
      <c r="F155" s="24" t="s">
        <v>341</v>
      </c>
      <c r="G155" s="25">
        <v>121629.51</v>
      </c>
    </row>
    <row r="156" spans="2:7" ht="15.75" customHeight="1" x14ac:dyDescent="0.25">
      <c r="C156" s="20" t="s">
        <v>342</v>
      </c>
      <c r="D156" s="18">
        <v>5964.47</v>
      </c>
      <c r="F156" s="90" t="s">
        <v>343</v>
      </c>
      <c r="G156" s="91">
        <f>SUM(G143:G155)</f>
        <v>9034984.5</v>
      </c>
    </row>
    <row r="157" spans="2:7" ht="15.75" customHeight="1" x14ac:dyDescent="0.25">
      <c r="C157" s="20" t="s">
        <v>344</v>
      </c>
      <c r="D157" s="23">
        <f>+'[11]Detalle ER'!D141</f>
        <v>2201981.67</v>
      </c>
      <c r="E157" s="2"/>
      <c r="F157" s="79" t="s">
        <v>345</v>
      </c>
      <c r="G157" s="80">
        <f>G142-G156</f>
        <v>5225449.4700000007</v>
      </c>
    </row>
    <row r="158" spans="2:7" ht="15.75" customHeight="1" x14ac:dyDescent="0.25">
      <c r="C158" s="48" t="s">
        <v>346</v>
      </c>
      <c r="D158" s="49">
        <v>25601.29</v>
      </c>
      <c r="E158" s="2"/>
    </row>
    <row r="159" spans="2:7" ht="15.75" customHeight="1" x14ac:dyDescent="0.25">
      <c r="C159" s="90" t="s">
        <v>347</v>
      </c>
      <c r="D159" s="91">
        <f>SUM(D144:D158)</f>
        <v>21028481.729999997</v>
      </c>
      <c r="E159" s="2"/>
      <c r="F159" s="79" t="s">
        <v>348</v>
      </c>
      <c r="G159" s="80">
        <f>+D129+D160+G157</f>
        <v>61904572.660000175</v>
      </c>
    </row>
    <row r="160" spans="2:7" ht="15.75" customHeight="1" x14ac:dyDescent="0.25">
      <c r="C160" s="75" t="s">
        <v>349</v>
      </c>
      <c r="D160" s="76">
        <f>D143-D159</f>
        <v>-4562941.6299999971</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61904572.660000175</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E7DBF7D4-02D5-443A-A78B-3D185C309F5B}">
      <formula1>OR(D139=0, D139&gt;50)</formula1>
      <formula2>0</formula2>
    </dataValidation>
    <dataValidation type="custom" operator="greaterThan" showInputMessage="1" showErrorMessage="1" errorTitle="eee" sqref="G117:G126" xr:uid="{32899E31-1B65-41A3-9E83-DB43943B41D5}">
      <formula1>OR(D131=0, D131&gt;50)</formula1>
      <formula2>0</formula2>
    </dataValidation>
    <dataValidation type="custom" operator="greaterThan" showInputMessage="1" showErrorMessage="1" errorTitle="eee" sqref="G128" xr:uid="{419BD9EC-B98B-483E-801B-21909D6A8743}">
      <formula1>OR(D136=0, D136&gt;50)</formula1>
      <formula2>0</formula2>
    </dataValidation>
    <dataValidation type="custom" operator="greaterThan" showInputMessage="1" showErrorMessage="1" errorTitle="eee" sqref="G129" xr:uid="{9DD984E3-B8E4-484B-A338-990175CE0C1F}">
      <formula1>OR(D134=0, D134&gt;50)</formula1>
      <formula2>0</formula2>
    </dataValidation>
    <dataValidation type="custom" operator="greaterThan" showInputMessage="1" showErrorMessage="1" errorTitle="eee" sqref="G130" xr:uid="{E651DBFD-D1B1-42AC-A359-D1AB6DE9D41D}">
      <formula1>OR(D132=0, D132&gt;50)</formula1>
      <formula2>0</formula2>
    </dataValidation>
    <dataValidation type="custom" operator="greaterThan" showInputMessage="1" showErrorMessage="1" errorTitle="eee" sqref="G161 G166" xr:uid="{C6EEF6C0-83D9-49CB-B23B-53C0EEB2D79C}">
      <formula1>OR(D200=0, D200&gt;50)</formula1>
      <formula2>0</formula2>
    </dataValidation>
    <dataValidation type="custom" allowBlank="1" showInputMessage="1" showErrorMessage="1" sqref="D62 G156" xr:uid="{8E318F69-B6A0-4F75-B3F2-F8CA5FF4437C}">
      <formula1>OR(D62=0, D62&gt;50)</formula1>
    </dataValidation>
    <dataValidation type="custom" operator="greaterThan" showInputMessage="1" showErrorMessage="1" errorTitle="eee" sqref="D61" xr:uid="{F1BBF2E5-5ABF-4C0F-B3D1-62FC9A6382C1}">
      <formula1>OR(D61=0, D61&lt;0)</formula1>
    </dataValidation>
    <dataValidation type="custom" operator="greaterThan" showInputMessage="1" showErrorMessage="1" errorTitle="eee" sqref="D14:D29 D30 D50:D54 D31:D48" xr:uid="{F3F1458F-D01E-44FD-9671-A01E7E1E99E7}">
      <formula1>OR(D14=0,D14&gt;50)</formula1>
    </dataValidation>
    <dataValidation operator="greaterThan" showInputMessage="1" showErrorMessage="1" errorTitle="eee" sqref="G109 G157 G159 D129 D160" xr:uid="{3A77C659-F8F5-4C39-9065-485359F3CED2}"/>
    <dataValidation type="custom" operator="greaterThan" showInputMessage="1" showErrorMessage="1" errorTitle="eee" sqref="G111:G116" xr:uid="{867222F3-B5EF-4AE5-A4C8-ABBBBCC96A7F}">
      <formula1>OR(D132=0, D132&gt;50)</formula1>
      <formula2>0</formula2>
    </dataValidation>
    <dataValidation type="custom" operator="greaterThan" showInputMessage="1" showErrorMessage="1" errorTitle="eee" sqref="G197" xr:uid="{C0582F49-F4CB-4E8F-B897-B6376EB445CC}">
      <formula1>OR(D196=0, D196&gt;50)</formula1>
      <formula2>0</formula2>
    </dataValidation>
    <dataValidation type="custom" operator="greaterThan" showInputMessage="1" showErrorMessage="1" errorTitle="eee" sqref="G142" xr:uid="{21A2B205-55C1-424E-B709-D285516829D8}">
      <formula1>OR(D180=0, D180&gt;50)</formula1>
      <formula2>0</formula2>
    </dataValidation>
    <dataValidation allowBlank="1" sqref="G231" xr:uid="{B57DC894-FD61-4D6B-9366-F5AAF12E3D9D}">
      <formula1>0</formula1>
      <formula2>0</formula2>
    </dataValidation>
    <dataValidation type="custom" operator="greaterThan" showInputMessage="1" showErrorMessage="1" errorTitle="eee" sqref="D57:D60" xr:uid="{97E73C44-2744-4375-9232-A578F87998E4}">
      <formula1>OR(D57=0, D57&lt;50)</formula1>
    </dataValidation>
    <dataValidation allowBlank="1" errorTitle="Error de datos" error="Debe introducir una fecha válida" sqref="F4" xr:uid="{066C3E28-6B9C-48D0-92B3-1AC5D1013E10}">
      <formula1>0</formula1>
      <formula2>0</formula2>
    </dataValidation>
    <dataValidation type="custom" operator="greaterThan" showInputMessage="1" showErrorMessage="1" errorTitle="eee" error="Valores mayores a $50" sqref="D8:D13" xr:uid="{226B0263-9A24-4197-9E05-B40377597EB7}">
      <formula1>OR(D8=0,D8&gt;50)</formula1>
    </dataValidation>
    <dataValidation type="custom" operator="greaterThan" showInputMessage="1" showErrorMessage="1" errorTitle="eee" sqref="D86:D95 D97:D99 D101:D109 D111 D113 D125 D118:D121 D123 D115 G143:G153 G141 G132:G139 G155" xr:uid="{42618AE8-09A5-440A-8AC0-193F8C78F1F0}">
      <formula1>OR(D86=0,D86&gt; 50)</formula1>
    </dataValidation>
    <dataValidation operator="greaterThanOrEqual" allowBlank="1" errorTitle="Error de datos" error="Debe ingresar un valor entero positivo" sqref="C8:C11 C14:C48 F230 C141:C160 F161:F165 F7:F109 C129 C131:C139 C50:C127 F111:F157" xr:uid="{DF6B488D-964C-4D9D-BBA2-45D5F5FD274B}">
      <formula1>0</formula1>
      <formula2>0</formula2>
    </dataValidation>
    <dataValidation type="custom" operator="greaterThan" showInputMessage="1" showErrorMessage="1" errorTitle="eee" sqref="D49 D55:D56 G140 G154 G8:G108 D114 D124 D85 D96 D100 D110 D112 D63:D83 D122 D126:D128 D131:D159 D116:D117" xr:uid="{C498EF80-16D2-4BD6-9F5B-A48936B30E22}">
      <formula1>OR(D8=0, D8&gt;50)</formula1>
    </dataValidation>
    <dataValidation type="custom" operator="greaterThan" showInputMessage="1" showErrorMessage="1" errorTitle="eee" sqref="D84" xr:uid="{BC86DE36-A879-4ABE-A5B1-C054191BF7AA}">
      <formula1>OR(#REF!=0,#REF!&gt; 50)</formula1>
      <formula2>0</formula2>
    </dataValidation>
  </dataValidations>
  <pageMargins left="0.7" right="0.7" top="0.75" bottom="0.75" header="0.3" footer="0.3"/>
  <ignoredErrors>
    <ignoredError sqref="G10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6F1F-79EA-4910-B3F5-0397E70C1C2D}">
  <dimension ref="A1:H222"/>
  <sheetViews>
    <sheetView showGridLines="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3" customWidth="1"/>
    <col min="5" max="5" width="2.28515625" style="5" customWidth="1"/>
    <col min="6" max="6" width="52.85546875" style="3" customWidth="1"/>
    <col min="7" max="7" width="20.7109375" style="3" customWidth="1"/>
    <col min="8" max="8" width="1.85546875" customWidth="1"/>
    <col min="9" max="16384" width="0" style="6" hidden="1"/>
  </cols>
  <sheetData>
    <row r="1" spans="2:7" x14ac:dyDescent="0.25"/>
    <row r="2" spans="2:7" x14ac:dyDescent="0.25">
      <c r="B2" s="7"/>
      <c r="C2" s="123" t="s">
        <v>0</v>
      </c>
      <c r="D2" s="123"/>
      <c r="E2" s="54"/>
      <c r="F2" s="8" t="str">
        <f>+[12]Presentación!C4</f>
        <v>CAAMEPA - IAMPP</v>
      </c>
      <c r="G2" s="8"/>
    </row>
    <row r="3" spans="2:7" x14ac:dyDescent="0.25">
      <c r="C3" s="123" t="s">
        <v>1</v>
      </c>
      <c r="D3" s="123"/>
      <c r="E3" s="54"/>
      <c r="F3" s="10" t="str">
        <f>+[12]Presentación!C5</f>
        <v>Canelones</v>
      </c>
      <c r="G3" s="56"/>
    </row>
    <row r="4" spans="2:7" x14ac:dyDescent="0.25">
      <c r="C4" s="123" t="s">
        <v>2</v>
      </c>
      <c r="D4" s="123"/>
      <c r="E4" s="54"/>
      <c r="F4" s="12" t="s">
        <v>361</v>
      </c>
      <c r="G4" s="56"/>
    </row>
    <row r="5" spans="2:7" x14ac:dyDescent="0.25">
      <c r="C5" s="123" t="s">
        <v>3</v>
      </c>
      <c r="D5" s="123"/>
      <c r="E5" s="54"/>
      <c r="F5" s="13"/>
      <c r="G5" s="56"/>
    </row>
    <row r="6" spans="2:7" x14ac:dyDescent="0.25">
      <c r="C6" s="14"/>
      <c r="D6" s="57"/>
      <c r="E6" s="7"/>
      <c r="F6" s="7"/>
      <c r="G6" s="7"/>
    </row>
    <row r="7" spans="2:7" ht="15.75" customHeight="1" x14ac:dyDescent="0.25">
      <c r="C7" s="71" t="s">
        <v>4</v>
      </c>
      <c r="D7" s="82">
        <f>+[12]ESP!D7</f>
        <v>2025</v>
      </c>
      <c r="F7" s="73" t="s">
        <v>5</v>
      </c>
      <c r="G7" s="83">
        <f>+D7</f>
        <v>2025</v>
      </c>
    </row>
    <row r="8" spans="2:7" ht="15.75" customHeight="1" x14ac:dyDescent="0.25">
      <c r="B8" s="2" t="s">
        <v>6</v>
      </c>
      <c r="C8" s="17" t="s">
        <v>7</v>
      </c>
      <c r="D8" s="58">
        <f>-'[13]E.R.Ajustado'!$AF$9-'[13]E.R.Ajustado'!$AF$215</f>
        <v>37282281</v>
      </c>
      <c r="F8" s="17" t="s">
        <v>8</v>
      </c>
      <c r="G8" s="58">
        <f>+'[13]E.R.Ajustado'!$AF$222+'[13]E.R.Ajustado'!$AF$223</f>
        <v>13806909.952302555</v>
      </c>
    </row>
    <row r="9" spans="2:7" ht="15.75" customHeight="1" x14ac:dyDescent="0.25">
      <c r="B9" s="2" t="s">
        <v>9</v>
      </c>
      <c r="C9" s="20" t="s">
        <v>10</v>
      </c>
      <c r="D9" s="59">
        <f>-'[13]E.R.Ajustado'!$AF$14-'[13]E.R.Ajustado'!$AF$216</f>
        <v>79329221</v>
      </c>
      <c r="F9" s="20" t="s">
        <v>362</v>
      </c>
      <c r="G9" s="59">
        <v>0</v>
      </c>
    </row>
    <row r="10" spans="2:7" ht="15.75" customHeight="1" x14ac:dyDescent="0.25">
      <c r="B10" s="2" t="s">
        <v>12</v>
      </c>
      <c r="C10" s="20" t="s">
        <v>363</v>
      </c>
      <c r="D10" s="59">
        <f>-'[13]E.R.Ajustado'!$AF$21</f>
        <v>1502075705</v>
      </c>
      <c r="F10" s="20" t="s">
        <v>364</v>
      </c>
      <c r="G10" s="59">
        <v>0</v>
      </c>
    </row>
    <row r="11" spans="2:7" ht="15.75" customHeight="1" x14ac:dyDescent="0.25">
      <c r="B11" s="2" t="s">
        <v>15</v>
      </c>
      <c r="C11" s="20" t="s">
        <v>365</v>
      </c>
      <c r="D11" s="59">
        <f>-'[13]E.R.Ajustado'!$AF$27</f>
        <v>134186874</v>
      </c>
      <c r="F11" s="20" t="s">
        <v>366</v>
      </c>
      <c r="G11" s="59">
        <f>+SUM('[13]E.R.Ajustado'!$AC$225:$AC$230)+'[13]E.R.Ajustado'!$AF$235</f>
        <v>555650575.32859254</v>
      </c>
    </row>
    <row r="12" spans="2:7" ht="15.75" customHeight="1" x14ac:dyDescent="0.25">
      <c r="B12" s="2" t="s">
        <v>18</v>
      </c>
      <c r="C12" s="20" t="s">
        <v>19</v>
      </c>
      <c r="D12" s="59">
        <f>-'[13]E.R.Ajustado'!$AF$30</f>
        <v>45147926</v>
      </c>
      <c r="F12" s="20" t="s">
        <v>367</v>
      </c>
      <c r="G12" s="59">
        <f>+SUM('[13]E.R.Ajustado'!$AC$231:$AC$232)</f>
        <v>13657875.950000001</v>
      </c>
    </row>
    <row r="13" spans="2:7" ht="15.75" customHeight="1" x14ac:dyDescent="0.25">
      <c r="B13" s="2" t="s">
        <v>21</v>
      </c>
      <c r="C13" s="20" t="s">
        <v>22</v>
      </c>
      <c r="D13" s="59">
        <f>-'[13]E.R.Ajustado'!$AF$42</f>
        <v>13911061</v>
      </c>
      <c r="F13" s="20" t="s">
        <v>368</v>
      </c>
      <c r="G13" s="59">
        <f>+'[13]E.R.Ajustado'!$AC$237+'[13]E.R.Ajustado'!$AC$238+'[13]E.R.Ajustado'!$AF$247</f>
        <v>31445732.424939465</v>
      </c>
    </row>
    <row r="14" spans="2:7" ht="15.75" customHeight="1" x14ac:dyDescent="0.25">
      <c r="B14" s="2" t="s">
        <v>24</v>
      </c>
      <c r="C14" s="20" t="s">
        <v>25</v>
      </c>
      <c r="D14" s="59">
        <f>-'[13]E.R.Ajustado'!$AF$39</f>
        <v>14317569</v>
      </c>
      <c r="F14" s="20" t="s">
        <v>369</v>
      </c>
      <c r="G14" s="59">
        <f>+SUM('[13]E.R.Ajustado'!$AC$241:$AC$246)</f>
        <v>29566819.829999998</v>
      </c>
    </row>
    <row r="15" spans="2:7" ht="15.75" customHeight="1" x14ac:dyDescent="0.25">
      <c r="B15" s="2" t="s">
        <v>27</v>
      </c>
      <c r="C15" s="20" t="s">
        <v>28</v>
      </c>
      <c r="D15" s="59">
        <v>0</v>
      </c>
      <c r="F15" s="20" t="s">
        <v>29</v>
      </c>
      <c r="G15" s="59">
        <f>+'[13]E.R.Ajustado'!$AF$251+'[13]E.R.Ajustado'!$AF$252</f>
        <v>314651517.92071432</v>
      </c>
    </row>
    <row r="16" spans="2:7" ht="15.75" customHeight="1" x14ac:dyDescent="0.25">
      <c r="B16" s="2" t="s">
        <v>30</v>
      </c>
      <c r="C16" s="20" t="s">
        <v>31</v>
      </c>
      <c r="D16" s="59">
        <v>0</v>
      </c>
      <c r="F16" s="20" t="s">
        <v>32</v>
      </c>
      <c r="G16" s="59">
        <f>+'[13]E.R.Ajustado'!$AF$257+'[13]E.R.Ajustado'!$AF$258</f>
        <v>174944274.23365596</v>
      </c>
    </row>
    <row r="17" spans="2:7" ht="15.75" customHeight="1" x14ac:dyDescent="0.25">
      <c r="B17" s="2" t="s">
        <v>33</v>
      </c>
      <c r="C17" s="20" t="s">
        <v>370</v>
      </c>
      <c r="D17" s="59">
        <v>0</v>
      </c>
      <c r="F17" s="20" t="s">
        <v>35</v>
      </c>
      <c r="G17" s="59">
        <f>+'[13]E.R.Ajustado'!$AF$263+'[13]E.R.Ajustado'!$AF$264</f>
        <v>91841304.046916619</v>
      </c>
    </row>
    <row r="18" spans="2:7" ht="15.75" customHeight="1" x14ac:dyDescent="0.25">
      <c r="B18" s="2" t="s">
        <v>36</v>
      </c>
      <c r="C18" s="20" t="s">
        <v>37</v>
      </c>
      <c r="D18" s="59">
        <v>0</v>
      </c>
      <c r="F18" s="20" t="s">
        <v>38</v>
      </c>
      <c r="G18" s="59">
        <v>0</v>
      </c>
    </row>
    <row r="19" spans="2:7" ht="15.75" customHeight="1" x14ac:dyDescent="0.25">
      <c r="B19" s="2" t="s">
        <v>39</v>
      </c>
      <c r="C19" s="20" t="s">
        <v>40</v>
      </c>
      <c r="D19" s="60">
        <f>+'[12]Detalle ER'!D21</f>
        <v>0</v>
      </c>
      <c r="F19" s="24" t="s">
        <v>41</v>
      </c>
      <c r="G19" s="61">
        <v>19196096.512109358</v>
      </c>
    </row>
    <row r="20" spans="2:7" x14ac:dyDescent="0.25">
      <c r="B20" s="2" t="s">
        <v>42</v>
      </c>
      <c r="C20" s="20" t="s">
        <v>371</v>
      </c>
      <c r="D20" s="62">
        <v>28825632</v>
      </c>
      <c r="F20" s="90" t="s">
        <v>44</v>
      </c>
      <c r="G20" s="93">
        <f>SUM(G8:G19)</f>
        <v>1244761106.1992309</v>
      </c>
    </row>
    <row r="21" spans="2:7" ht="15.75" customHeight="1" x14ac:dyDescent="0.25">
      <c r="C21" s="88" t="s">
        <v>45</v>
      </c>
      <c r="D21" s="92">
        <f>SUM(D8:D20)</f>
        <v>1855076269</v>
      </c>
      <c r="F21" s="17" t="s">
        <v>46</v>
      </c>
      <c r="G21" s="58">
        <f>+'[13]E.R.Ajustado'!$AC$270+'[13]E.R.Ajustado'!$AC$271+'[13]E.R.Ajustado'!$AC$311+'[13]E.R.Ajustado'!$AC$312</f>
        <v>704517.85000000009</v>
      </c>
    </row>
    <row r="22" spans="2:7" ht="15.75" customHeight="1" x14ac:dyDescent="0.25">
      <c r="C22" s="90" t="s">
        <v>47</v>
      </c>
      <c r="D22" s="93">
        <f>SUM(D23:D29)</f>
        <v>12920670</v>
      </c>
      <c r="F22" s="20" t="s">
        <v>48</v>
      </c>
      <c r="G22" s="59">
        <f>+SUM('[13]E.R.Ajustado'!$AC$272:$AC$275)+SUM('[13]E.R.Ajustado'!$AC$313:$AC$322)</f>
        <v>34327025.920000002</v>
      </c>
    </row>
    <row r="23" spans="2:7" ht="15.75" customHeight="1" x14ac:dyDescent="0.25">
      <c r="B23" s="2" t="s">
        <v>49</v>
      </c>
      <c r="C23" s="17" t="s">
        <v>50</v>
      </c>
      <c r="D23" s="58">
        <f>-'[13]E.R.Ajustado'!$AF$61</f>
        <v>3619586</v>
      </c>
      <c r="F23" s="20" t="s">
        <v>51</v>
      </c>
      <c r="G23" s="59">
        <f>+SUM('[13]E.R.Ajustado'!$AC$276:$AC$278)+'[13]E.R.Ajustado'!$AC$283</f>
        <v>2293665.04</v>
      </c>
    </row>
    <row r="24" spans="2:7" ht="15.75" customHeight="1" x14ac:dyDescent="0.25">
      <c r="B24" s="2" t="s">
        <v>52</v>
      </c>
      <c r="C24" s="20" t="s">
        <v>53</v>
      </c>
      <c r="D24" s="59">
        <f>-'[13]E.R.Ajustado'!$AF$69</f>
        <v>1537523</v>
      </c>
      <c r="F24" s="20" t="s">
        <v>54</v>
      </c>
      <c r="G24" s="59">
        <f>+'[13]E.R.Ajustado'!$AC$279+'[13]E.R.Ajustado'!$AC$280+'[13]E.R.Ajustado'!$AC$282+'[13]E.R.Ajustado'!$AC$285+'[13]E.R.Ajustado'!$AC$289</f>
        <v>25389648.139999997</v>
      </c>
    </row>
    <row r="25" spans="2:7" ht="15.75" customHeight="1" x14ac:dyDescent="0.25">
      <c r="B25" s="2" t="s">
        <v>55</v>
      </c>
      <c r="C25" s="20" t="s">
        <v>56</v>
      </c>
      <c r="D25" s="59">
        <f>-'[13]E.R.Ajustado'!$AF$72</f>
        <v>7573240</v>
      </c>
      <c r="F25" s="20" t="s">
        <v>372</v>
      </c>
      <c r="G25" s="59">
        <v>0</v>
      </c>
    </row>
    <row r="26" spans="2:7" ht="15.75" customHeight="1" x14ac:dyDescent="0.25">
      <c r="B26" s="2" t="s">
        <v>58</v>
      </c>
      <c r="C26" s="20" t="s">
        <v>59</v>
      </c>
      <c r="D26" s="59">
        <f>-'[13]E.R.Ajustado'!$AF$77</f>
        <v>1760</v>
      </c>
      <c r="F26" s="20" t="s">
        <v>373</v>
      </c>
      <c r="G26" s="59">
        <f>+'[13]E.R.Ajustado'!$AF$303</f>
        <v>7277058.2759869704</v>
      </c>
    </row>
    <row r="27" spans="2:7" ht="15.75" customHeight="1" x14ac:dyDescent="0.25">
      <c r="B27" s="2" t="s">
        <v>61</v>
      </c>
      <c r="C27" s="20" t="s">
        <v>62</v>
      </c>
      <c r="D27" s="59">
        <v>0</v>
      </c>
      <c r="F27" s="24" t="s">
        <v>63</v>
      </c>
      <c r="G27" s="62">
        <f>+'[13]E.R.Ajustado'!$AH$324+'[13]E.R.Ajustado'!$AH$303</f>
        <v>1100495.5572502483</v>
      </c>
    </row>
    <row r="28" spans="2:7" ht="15.75" customHeight="1" x14ac:dyDescent="0.25">
      <c r="B28" s="2" t="s">
        <v>64</v>
      </c>
      <c r="C28" s="20" t="s">
        <v>65</v>
      </c>
      <c r="D28" s="60">
        <f>+'[12]Detalle ER'!D28</f>
        <v>0</v>
      </c>
      <c r="F28" s="90" t="s">
        <v>66</v>
      </c>
      <c r="G28" s="93">
        <f>SUM(G21:G27)</f>
        <v>71092410.783237219</v>
      </c>
    </row>
    <row r="29" spans="2:7" ht="15.75" customHeight="1" x14ac:dyDescent="0.25">
      <c r="B29" s="2" t="s">
        <v>67</v>
      </c>
      <c r="C29" s="24" t="s">
        <v>68</v>
      </c>
      <c r="D29" s="61">
        <v>188561</v>
      </c>
      <c r="F29" s="17" t="s">
        <v>69</v>
      </c>
      <c r="G29" s="58">
        <f>+SUM('[13]E.R.Ajustado'!$AC$329:$AC$378)</f>
        <v>120028312.52</v>
      </c>
    </row>
    <row r="30" spans="2:7" ht="15.75" customHeight="1" x14ac:dyDescent="0.25">
      <c r="C30" s="90" t="s">
        <v>70</v>
      </c>
      <c r="D30" s="93">
        <f>SUM(D31:D35)</f>
        <v>152924066.06</v>
      </c>
      <c r="F30" s="20" t="s">
        <v>71</v>
      </c>
      <c r="G30" s="59">
        <f>+'[13]E.R.Ajustado'!$AC$328</f>
        <v>2644663.0100000002</v>
      </c>
    </row>
    <row r="31" spans="2:7" ht="15.75" customHeight="1" x14ac:dyDescent="0.25">
      <c r="B31" s="2" t="s">
        <v>72</v>
      </c>
      <c r="C31" s="17" t="s">
        <v>73</v>
      </c>
      <c r="D31" s="58">
        <f>-'[13]E.R.Ajustado'!$AF$100</f>
        <v>111322929</v>
      </c>
      <c r="F31" s="20" t="s">
        <v>74</v>
      </c>
      <c r="G31" s="59">
        <f>+'[13]E.R.Ajustado'!$AC$326</f>
        <v>2980679.33</v>
      </c>
    </row>
    <row r="32" spans="2:7" ht="15.75" customHeight="1" x14ac:dyDescent="0.25">
      <c r="B32" s="2" t="s">
        <v>75</v>
      </c>
      <c r="C32" s="20" t="s">
        <v>76</v>
      </c>
      <c r="D32" s="59">
        <f>-'[13]E.R.Ajustado'!$AF$104</f>
        <v>17881302</v>
      </c>
      <c r="F32" s="24" t="s">
        <v>77</v>
      </c>
      <c r="G32" s="62">
        <f>+'[13]E.R.Ajustado'!$AH$378</f>
        <v>1933789</v>
      </c>
    </row>
    <row r="33" spans="2:7" ht="15.75" customHeight="1" x14ac:dyDescent="0.25">
      <c r="B33" s="2" t="s">
        <v>78</v>
      </c>
      <c r="C33" s="20" t="s">
        <v>79</v>
      </c>
      <c r="D33" s="59">
        <f>-'[13]E.R.Ajustado'!$AF$119</f>
        <v>16333972</v>
      </c>
      <c r="F33" s="90" t="s">
        <v>80</v>
      </c>
      <c r="G33" s="93">
        <f>SUM(G29:G32)</f>
        <v>127587443.86</v>
      </c>
    </row>
    <row r="34" spans="2:7" ht="15.75" customHeight="1" x14ac:dyDescent="0.25">
      <c r="B34" s="2" t="s">
        <v>81</v>
      </c>
      <c r="C34" s="20" t="s">
        <v>82</v>
      </c>
      <c r="D34" s="60">
        <f>+'[12]Detalle ER'!D35</f>
        <v>5021394.0599999996</v>
      </c>
      <c r="F34" s="94" t="s">
        <v>83</v>
      </c>
      <c r="G34" s="101">
        <f>SUM(G35:G40)</f>
        <v>113648863.95781252</v>
      </c>
    </row>
    <row r="35" spans="2:7" ht="15.75" customHeight="1" x14ac:dyDescent="0.25">
      <c r="B35" s="2" t="s">
        <v>84</v>
      </c>
      <c r="C35" s="24" t="s">
        <v>85</v>
      </c>
      <c r="D35" s="61">
        <v>2364469</v>
      </c>
      <c r="F35" s="17" t="s">
        <v>86</v>
      </c>
      <c r="G35" s="58">
        <v>13148281</v>
      </c>
    </row>
    <row r="36" spans="2:7" ht="15.75" customHeight="1" x14ac:dyDescent="0.25">
      <c r="C36" s="90" t="s">
        <v>87</v>
      </c>
      <c r="D36" s="93">
        <f>+D22+D30</f>
        <v>165844736.06</v>
      </c>
      <c r="F36" s="20" t="s">
        <v>88</v>
      </c>
      <c r="G36" s="59">
        <v>1413529</v>
      </c>
    </row>
    <row r="37" spans="2:7" ht="15.75" customHeight="1" x14ac:dyDescent="0.25">
      <c r="B37" s="2" t="s">
        <v>89</v>
      </c>
      <c r="C37" s="17" t="s">
        <v>374</v>
      </c>
      <c r="D37" s="58">
        <f>-'[13]E.R.Ajustado'!$AF$142</f>
        <v>7114754</v>
      </c>
      <c r="F37" s="20" t="s">
        <v>91</v>
      </c>
      <c r="G37" s="59">
        <v>7018002</v>
      </c>
    </row>
    <row r="38" spans="2:7" ht="15.75" customHeight="1" x14ac:dyDescent="0.25">
      <c r="B38" s="2" t="s">
        <v>92</v>
      </c>
      <c r="C38" s="20" t="s">
        <v>375</v>
      </c>
      <c r="D38" s="59">
        <f>-'[13]E.R.Ajustado'!$AF$146</f>
        <v>32584525</v>
      </c>
      <c r="F38" s="20" t="s">
        <v>94</v>
      </c>
      <c r="G38" s="59">
        <v>25407334</v>
      </c>
    </row>
    <row r="39" spans="2:7" ht="15.75" customHeight="1" x14ac:dyDescent="0.25">
      <c r="B39" s="2" t="s">
        <v>95</v>
      </c>
      <c r="C39" s="20" t="s">
        <v>376</v>
      </c>
      <c r="D39" s="59">
        <v>0</v>
      </c>
      <c r="F39" s="20" t="s">
        <v>97</v>
      </c>
      <c r="G39" s="59">
        <v>34343959</v>
      </c>
    </row>
    <row r="40" spans="2:7" ht="15.75" customHeight="1" x14ac:dyDescent="0.25">
      <c r="B40" s="2" t="s">
        <v>98</v>
      </c>
      <c r="C40" s="20" t="s">
        <v>377</v>
      </c>
      <c r="D40" s="59">
        <v>0</v>
      </c>
      <c r="F40" s="24" t="s">
        <v>100</v>
      </c>
      <c r="G40" s="63">
        <f>+'[12]Detalle ER'!H19</f>
        <v>32317758.957812525</v>
      </c>
    </row>
    <row r="41" spans="2:7" ht="15.75" customHeight="1" x14ac:dyDescent="0.25">
      <c r="B41" s="2" t="s">
        <v>101</v>
      </c>
      <c r="C41" s="20" t="s">
        <v>378</v>
      </c>
      <c r="D41" s="59">
        <v>0</v>
      </c>
      <c r="F41" s="94" t="s">
        <v>103</v>
      </c>
      <c r="G41" s="101">
        <f>SUM(G42:G47)</f>
        <v>36759943</v>
      </c>
    </row>
    <row r="42" spans="2:7" ht="15.75" customHeight="1" x14ac:dyDescent="0.25">
      <c r="B42" s="2" t="s">
        <v>104</v>
      </c>
      <c r="C42" s="20" t="s">
        <v>379</v>
      </c>
      <c r="D42" s="59">
        <v>0</v>
      </c>
      <c r="F42" s="17" t="s">
        <v>106</v>
      </c>
      <c r="G42" s="58">
        <v>138645.16705650836</v>
      </c>
    </row>
    <row r="43" spans="2:7" ht="15.75" customHeight="1" x14ac:dyDescent="0.25">
      <c r="B43" s="2" t="s">
        <v>107</v>
      </c>
      <c r="C43" s="20" t="s">
        <v>380</v>
      </c>
      <c r="D43" s="59">
        <v>0</v>
      </c>
      <c r="F43" s="20" t="s">
        <v>109</v>
      </c>
      <c r="G43" s="59">
        <v>21021.666558704033</v>
      </c>
    </row>
    <row r="44" spans="2:7" ht="15.75" customHeight="1" x14ac:dyDescent="0.25">
      <c r="B44" s="2" t="s">
        <v>110</v>
      </c>
      <c r="C44" s="20" t="s">
        <v>381</v>
      </c>
      <c r="D44" s="59">
        <f>-'[13]E.R.Ajustado'!$AF$151</f>
        <v>7869424</v>
      </c>
      <c r="F44" s="20" t="s">
        <v>112</v>
      </c>
      <c r="G44" s="59">
        <v>20603353.380055577</v>
      </c>
    </row>
    <row r="45" spans="2:7" ht="15.75" customHeight="1" x14ac:dyDescent="0.25">
      <c r="B45" s="2" t="s">
        <v>113</v>
      </c>
      <c r="C45" s="20" t="s">
        <v>114</v>
      </c>
      <c r="D45" s="59">
        <v>0</v>
      </c>
      <c r="F45" s="20" t="s">
        <v>115</v>
      </c>
      <c r="G45" s="59">
        <v>2759498.4178993842</v>
      </c>
    </row>
    <row r="46" spans="2:7" ht="15.75" customHeight="1" x14ac:dyDescent="0.25">
      <c r="B46" s="2" t="s">
        <v>116</v>
      </c>
      <c r="C46" s="20" t="s">
        <v>117</v>
      </c>
      <c r="D46" s="60">
        <f>+'[12]Detalle ER'!D49</f>
        <v>52946272.800000012</v>
      </c>
      <c r="F46" s="20" t="s">
        <v>118</v>
      </c>
      <c r="G46" s="59">
        <v>8446293.880547896</v>
      </c>
    </row>
    <row r="47" spans="2:7" x14ac:dyDescent="0.25">
      <c r="B47" s="2" t="s">
        <v>119</v>
      </c>
      <c r="C47" s="24" t="s">
        <v>382</v>
      </c>
      <c r="D47" s="61">
        <v>1399984</v>
      </c>
      <c r="F47" s="20" t="s">
        <v>121</v>
      </c>
      <c r="G47" s="64">
        <f>+'[12]Detalle ER'!H29</f>
        <v>4791130.4878819296</v>
      </c>
    </row>
    <row r="48" spans="2:7" ht="15.75" customHeight="1" x14ac:dyDescent="0.25">
      <c r="C48" s="90" t="s">
        <v>122</v>
      </c>
      <c r="D48" s="93">
        <f>SUM(D37:D47)</f>
        <v>101914959.80000001</v>
      </c>
      <c r="F48" s="24" t="s">
        <v>123</v>
      </c>
      <c r="G48" s="62">
        <f>+'[13]E.R.Ajustado'!$AH$383+'[13]E.R.Ajustado'!$AH$386</f>
        <v>3443775</v>
      </c>
    </row>
    <row r="49" spans="2:7" ht="15.75" customHeight="1" x14ac:dyDescent="0.25">
      <c r="C49" s="94" t="s">
        <v>124</v>
      </c>
      <c r="D49" s="100"/>
      <c r="F49" s="90" t="s">
        <v>125</v>
      </c>
      <c r="G49" s="93">
        <f>+G34+G41+G48</f>
        <v>153852581.95781252</v>
      </c>
    </row>
    <row r="50" spans="2:7" ht="15.75" customHeight="1" x14ac:dyDescent="0.25">
      <c r="B50" s="2" t="s">
        <v>126</v>
      </c>
      <c r="C50" s="28" t="s">
        <v>127</v>
      </c>
      <c r="D50" s="58">
        <v>0</v>
      </c>
      <c r="F50" s="28" t="s">
        <v>128</v>
      </c>
      <c r="G50" s="58">
        <v>0</v>
      </c>
    </row>
    <row r="51" spans="2:7" ht="15.75" customHeight="1" x14ac:dyDescent="0.25">
      <c r="B51" s="2" t="s">
        <v>129</v>
      </c>
      <c r="C51" s="20" t="s">
        <v>124</v>
      </c>
      <c r="D51" s="60">
        <f>+'[12]Detalle ER'!D58</f>
        <v>5522703.6999999993</v>
      </c>
      <c r="F51" s="20" t="s">
        <v>130</v>
      </c>
      <c r="G51" s="59">
        <f>+'[13]E.R.Ajustado'!$AC$389</f>
        <v>52568218.490000002</v>
      </c>
    </row>
    <row r="52" spans="2:7" ht="15.75" customHeight="1" x14ac:dyDescent="0.25">
      <c r="B52" s="2" t="s">
        <v>131</v>
      </c>
      <c r="C52" s="24" t="s">
        <v>383</v>
      </c>
      <c r="D52" s="62">
        <f>-'[13]E.R.Ajustado'!$AH$206</f>
        <v>26324</v>
      </c>
      <c r="F52" s="20" t="s">
        <v>133</v>
      </c>
      <c r="G52" s="59">
        <v>0</v>
      </c>
    </row>
    <row r="53" spans="2:7" ht="15.75" customHeight="1" x14ac:dyDescent="0.25">
      <c r="C53" s="90" t="s">
        <v>134</v>
      </c>
      <c r="D53" s="93">
        <f>SUM(D50:D52)</f>
        <v>5549027.6999999993</v>
      </c>
      <c r="F53" s="20" t="s">
        <v>135</v>
      </c>
      <c r="G53" s="59">
        <v>0</v>
      </c>
    </row>
    <row r="54" spans="2:7" ht="15.75" customHeight="1" x14ac:dyDescent="0.25">
      <c r="C54" s="75" t="s">
        <v>136</v>
      </c>
      <c r="D54" s="84">
        <f>D21+D36+D48+D53</f>
        <v>2128384992.5599999</v>
      </c>
      <c r="F54" s="20" t="s">
        <v>137</v>
      </c>
      <c r="G54" s="59">
        <f>+'[13]E.R.Ajustado'!$AC$391</f>
        <v>4873414.59</v>
      </c>
    </row>
    <row r="55" spans="2:7" ht="15.75" customHeight="1" x14ac:dyDescent="0.25">
      <c r="C55" s="29"/>
      <c r="F55" s="20" t="s">
        <v>138</v>
      </c>
      <c r="G55" s="59">
        <f>+'[13]E.R.Ajustado'!$AC$392</f>
        <v>1214914.45</v>
      </c>
    </row>
    <row r="56" spans="2:7" ht="15.75" customHeight="1" x14ac:dyDescent="0.25">
      <c r="C56" s="94" t="s">
        <v>139</v>
      </c>
      <c r="D56" s="100"/>
      <c r="F56" s="20" t="s">
        <v>140</v>
      </c>
      <c r="G56" s="64">
        <f>+'[12]Detalle ER'!H40</f>
        <v>4988925.67</v>
      </c>
    </row>
    <row r="57" spans="2:7" ht="15.75" customHeight="1" x14ac:dyDescent="0.25">
      <c r="B57" s="2" t="s">
        <v>141</v>
      </c>
      <c r="C57" s="30" t="s">
        <v>142</v>
      </c>
      <c r="D57" s="58">
        <f>-'[13]E.R.Ajustado'!$AF$212</f>
        <v>-9649664</v>
      </c>
      <c r="F57" s="24" t="s">
        <v>143</v>
      </c>
      <c r="G57" s="62">
        <f>+'[13]E.R.Ajustado'!$AH$397</f>
        <v>3076600</v>
      </c>
    </row>
    <row r="58" spans="2:7" ht="15.75" customHeight="1" x14ac:dyDescent="0.25">
      <c r="B58" s="2" t="s">
        <v>144</v>
      </c>
      <c r="C58" s="31" t="s">
        <v>145</v>
      </c>
      <c r="D58" s="59">
        <v>0</v>
      </c>
      <c r="F58" s="90" t="s">
        <v>146</v>
      </c>
      <c r="G58" s="93">
        <f>SUM(G50:G57)</f>
        <v>66722073.200000003</v>
      </c>
    </row>
    <row r="59" spans="2:7" ht="15.75" customHeight="1" x14ac:dyDescent="0.25">
      <c r="B59" s="2" t="s">
        <v>147</v>
      </c>
      <c r="C59" s="31" t="s">
        <v>148</v>
      </c>
      <c r="D59" s="59">
        <v>0</v>
      </c>
      <c r="F59" s="28" t="s">
        <v>149</v>
      </c>
      <c r="G59" s="58">
        <v>0</v>
      </c>
    </row>
    <row r="60" spans="2:7" ht="15.75" customHeight="1" x14ac:dyDescent="0.25">
      <c r="B60" s="2" t="s">
        <v>150</v>
      </c>
      <c r="C60" s="32" t="s">
        <v>384</v>
      </c>
      <c r="D60" s="62">
        <f>-'[13]E.R.Ajustado'!$AH$212</f>
        <v>-153477</v>
      </c>
      <c r="F60" s="20" t="s">
        <v>152</v>
      </c>
      <c r="G60" s="59">
        <f>+'[13]E.R.Ajustado'!$AC$400</f>
        <v>15296434.23</v>
      </c>
    </row>
    <row r="61" spans="2:7" ht="15.75" customHeight="1" x14ac:dyDescent="0.25">
      <c r="C61" s="90" t="s">
        <v>385</v>
      </c>
      <c r="D61" s="93">
        <f>SUM(D57:D60)</f>
        <v>-9803141</v>
      </c>
      <c r="F61" s="20" t="s">
        <v>154</v>
      </c>
      <c r="G61" s="59">
        <f>+'[13]E.R.Ajustado'!$AC$403</f>
        <v>27148</v>
      </c>
    </row>
    <row r="62" spans="2:7" ht="15.75" customHeight="1" x14ac:dyDescent="0.25">
      <c r="C62" s="77" t="s">
        <v>155</v>
      </c>
      <c r="D62" s="85">
        <f>D54+D61</f>
        <v>2118581851.5599999</v>
      </c>
      <c r="F62" s="20" t="s">
        <v>156</v>
      </c>
      <c r="G62" s="59">
        <f>+'[13]E.R.Ajustado'!$AC$405+'[13]E.R.Ajustado'!$AC$406</f>
        <v>11698356.220000001</v>
      </c>
    </row>
    <row r="63" spans="2:7" ht="15.75" customHeight="1" x14ac:dyDescent="0.25">
      <c r="B63" s="33"/>
      <c r="C63" s="34"/>
      <c r="D63" s="34"/>
      <c r="F63" s="20" t="s">
        <v>157</v>
      </c>
      <c r="G63" s="59">
        <v>0</v>
      </c>
    </row>
    <row r="64" spans="2:7" ht="15.75" customHeight="1" x14ac:dyDescent="0.25">
      <c r="B64" s="5"/>
      <c r="C64" s="34"/>
      <c r="D64" s="34"/>
      <c r="F64" s="20" t="s">
        <v>158</v>
      </c>
      <c r="G64" s="59">
        <f>+SUM('[13]E.R.Ajustado'!$AC$410:$AC$414)</f>
        <v>72845017.659999996</v>
      </c>
    </row>
    <row r="65" spans="1:7" ht="15.75" customHeight="1" x14ac:dyDescent="0.25">
      <c r="B65" s="36" t="s">
        <v>159</v>
      </c>
      <c r="C65" s="34"/>
      <c r="D65" s="34"/>
      <c r="F65" s="20" t="s">
        <v>160</v>
      </c>
      <c r="G65" s="59">
        <f>+'[13]E.R.Ajustado'!$AC$424</f>
        <v>14057907.559999999</v>
      </c>
    </row>
    <row r="66" spans="1:7" ht="15.75" customHeight="1" x14ac:dyDescent="0.25">
      <c r="B66" s="36" t="s">
        <v>161</v>
      </c>
      <c r="C66" s="34"/>
      <c r="D66" s="34"/>
      <c r="F66" s="20" t="s">
        <v>162</v>
      </c>
      <c r="G66" s="59">
        <f>+SUM('[13]E.R.Ajustado'!$AC$417:$AC$419)</f>
        <v>41406118.32</v>
      </c>
    </row>
    <row r="67" spans="1:7" ht="15.75" customHeight="1" x14ac:dyDescent="0.25">
      <c r="B67" s="36" t="s">
        <v>163</v>
      </c>
      <c r="C67" s="34"/>
      <c r="D67" s="34"/>
      <c r="F67" s="20" t="s">
        <v>164</v>
      </c>
      <c r="G67" s="59">
        <f>+'[13]E.R.Ajustado'!$AC$428</f>
        <v>13871811.33</v>
      </c>
    </row>
    <row r="68" spans="1:7" ht="15.75" customHeight="1" x14ac:dyDescent="0.25">
      <c r="B68" s="36" t="s">
        <v>165</v>
      </c>
      <c r="C68" s="34"/>
      <c r="D68" s="34"/>
      <c r="F68" s="20" t="s">
        <v>166</v>
      </c>
      <c r="G68" s="59">
        <f>+'[13]E.R.Ajustado'!$AC$426</f>
        <v>696399.12</v>
      </c>
    </row>
    <row r="69" spans="1:7" ht="15.75" customHeight="1" x14ac:dyDescent="0.25">
      <c r="B69" s="36" t="s">
        <v>167</v>
      </c>
      <c r="C69" s="34"/>
      <c r="D69" s="34"/>
      <c r="F69" s="20" t="s">
        <v>168</v>
      </c>
      <c r="G69" s="59">
        <f>+'[13]E.R.Ajustado'!$AC$429</f>
        <v>698248.85000000009</v>
      </c>
    </row>
    <row r="70" spans="1:7" ht="15.75" customHeight="1" x14ac:dyDescent="0.25">
      <c r="B70" s="36" t="s">
        <v>169</v>
      </c>
      <c r="C70" s="34"/>
      <c r="D70" s="34"/>
      <c r="F70" s="20" t="s">
        <v>170</v>
      </c>
      <c r="G70" s="59">
        <f>+'[13]E.R.Ajustado'!$AC$427</f>
        <v>1286977.8999999999</v>
      </c>
    </row>
    <row r="71" spans="1:7" ht="15.75" customHeight="1" x14ac:dyDescent="0.25">
      <c r="B71" s="36" t="s">
        <v>171</v>
      </c>
      <c r="C71" s="34"/>
      <c r="D71" s="34"/>
      <c r="F71" s="20" t="s">
        <v>172</v>
      </c>
      <c r="G71" s="59">
        <f>+'[13]E.R.Ajustado'!$AC$425</f>
        <v>805974</v>
      </c>
    </row>
    <row r="72" spans="1:7" ht="15.75" customHeight="1" x14ac:dyDescent="0.25">
      <c r="B72" s="36" t="s">
        <v>173</v>
      </c>
      <c r="C72" s="34"/>
      <c r="D72" s="34"/>
      <c r="F72" s="20" t="s">
        <v>174</v>
      </c>
      <c r="G72" s="59">
        <v>0</v>
      </c>
    </row>
    <row r="73" spans="1:7" ht="15.75" customHeight="1" x14ac:dyDescent="0.25">
      <c r="B73" s="36" t="s">
        <v>175</v>
      </c>
      <c r="C73" s="34"/>
      <c r="D73" s="34"/>
      <c r="F73" s="20" t="s">
        <v>176</v>
      </c>
      <c r="G73" s="59">
        <f>+'[13]E.R.Ajustado'!$AC$444+'[13]E.R.Ajustado'!$AC$446</f>
        <v>34492258.610000007</v>
      </c>
    </row>
    <row r="74" spans="1:7" ht="15.75" customHeight="1" x14ac:dyDescent="0.25">
      <c r="B74" s="36" t="s">
        <v>177</v>
      </c>
      <c r="C74" s="34"/>
      <c r="D74" s="34"/>
      <c r="F74" s="20" t="s">
        <v>178</v>
      </c>
      <c r="G74" s="59">
        <v>0</v>
      </c>
    </row>
    <row r="75" spans="1:7" ht="15.75" customHeight="1" x14ac:dyDescent="0.25">
      <c r="B75" s="36" t="s">
        <v>179</v>
      </c>
      <c r="C75" s="34"/>
      <c r="D75" s="34"/>
      <c r="F75" s="20" t="s">
        <v>180</v>
      </c>
      <c r="G75" s="59">
        <f>+'[13]E.R.Ajustado'!$AC$441+'[13]E.R.Ajustado'!$AC$442+'[13]E.R.Ajustado'!$AC$443</f>
        <v>9375434.2799999993</v>
      </c>
    </row>
    <row r="76" spans="1:7" ht="15.75" customHeight="1" x14ac:dyDescent="0.25">
      <c r="B76" s="36" t="s">
        <v>181</v>
      </c>
      <c r="C76" s="34"/>
      <c r="D76" s="34"/>
      <c r="F76" s="20" t="s">
        <v>182</v>
      </c>
      <c r="G76" s="59">
        <v>0</v>
      </c>
    </row>
    <row r="77" spans="1:7" ht="15.75" customHeight="1" x14ac:dyDescent="0.25">
      <c r="B77" s="36" t="s">
        <v>183</v>
      </c>
      <c r="C77" s="34"/>
      <c r="D77" s="34"/>
      <c r="F77" s="20" t="s">
        <v>184</v>
      </c>
      <c r="G77" s="59">
        <v>0</v>
      </c>
    </row>
    <row r="78" spans="1:7" ht="15.75" customHeight="1" x14ac:dyDescent="0.25">
      <c r="B78" s="36" t="s">
        <v>185</v>
      </c>
      <c r="C78" s="34"/>
      <c r="D78" s="34"/>
      <c r="F78" s="20" t="s">
        <v>186</v>
      </c>
      <c r="G78" s="64">
        <f>+'[12]Detalle ER'!H60</f>
        <v>99725154.560000002</v>
      </c>
    </row>
    <row r="79" spans="1:7" ht="15.75" customHeight="1" x14ac:dyDescent="0.25">
      <c r="B79" s="36"/>
      <c r="C79" s="34"/>
      <c r="D79" s="34"/>
      <c r="F79" s="24" t="s">
        <v>187</v>
      </c>
      <c r="G79" s="61">
        <v>4909329</v>
      </c>
    </row>
    <row r="80" spans="1:7" ht="15.75" customHeight="1" x14ac:dyDescent="0.25">
      <c r="A80" s="37"/>
      <c r="B80" s="38"/>
      <c r="C80" s="34"/>
      <c r="D80" s="34"/>
      <c r="E80" s="39"/>
      <c r="F80" s="90" t="s">
        <v>188</v>
      </c>
      <c r="G80" s="93">
        <f>SUM(G59:G79)</f>
        <v>321192569.64000005</v>
      </c>
    </row>
    <row r="81" spans="2:7" ht="15.75" customHeight="1" x14ac:dyDescent="0.25">
      <c r="B81" s="36" t="s">
        <v>189</v>
      </c>
      <c r="C81" s="34"/>
      <c r="D81" s="34"/>
      <c r="F81" s="28" t="s">
        <v>190</v>
      </c>
      <c r="G81" s="58">
        <v>0</v>
      </c>
    </row>
    <row r="82" spans="2:7" ht="15.75" customHeight="1" x14ac:dyDescent="0.25">
      <c r="B82" s="36" t="s">
        <v>191</v>
      </c>
      <c r="C82" s="34"/>
      <c r="D82" s="34"/>
      <c r="F82" s="20" t="s">
        <v>192</v>
      </c>
      <c r="G82" s="59">
        <f>+'[13]E.R.Ajustado'!$AC$469</f>
        <v>4361608.88</v>
      </c>
    </row>
    <row r="83" spans="2:7" ht="15.75" customHeight="1" x14ac:dyDescent="0.25">
      <c r="B83" s="36" t="s">
        <v>193</v>
      </c>
      <c r="C83" s="34"/>
      <c r="D83" s="34"/>
      <c r="F83" s="20" t="s">
        <v>194</v>
      </c>
      <c r="G83" s="59">
        <f>+'[13]E.R.Ajustado'!$AC$462</f>
        <v>1977644.5999999999</v>
      </c>
    </row>
    <row r="84" spans="2:7" ht="15.75" customHeight="1" x14ac:dyDescent="0.25">
      <c r="B84" s="36" t="s">
        <v>195</v>
      </c>
      <c r="C84" s="40"/>
      <c r="D84" s="65"/>
      <c r="F84" s="20" t="s">
        <v>196</v>
      </c>
      <c r="G84" s="59">
        <f>+'[13]E.R.Ajustado'!$AC$457</f>
        <v>721833.21</v>
      </c>
    </row>
    <row r="85" spans="2:7" ht="15.75" customHeight="1" x14ac:dyDescent="0.25">
      <c r="B85" s="36" t="s">
        <v>197</v>
      </c>
      <c r="C85" s="73" t="s">
        <v>198</v>
      </c>
      <c r="D85" s="83">
        <f>+D7</f>
        <v>2025</v>
      </c>
      <c r="F85" s="20" t="s">
        <v>199</v>
      </c>
      <c r="G85" s="59">
        <f>+'[13]E.R.Ajustado'!$AC$458</f>
        <v>6763441.1399999997</v>
      </c>
    </row>
    <row r="86" spans="2:7" ht="15.75" customHeight="1" x14ac:dyDescent="0.25">
      <c r="B86" s="36" t="s">
        <v>200</v>
      </c>
      <c r="C86" s="42" t="s">
        <v>201</v>
      </c>
      <c r="D86" s="58">
        <f>+'[13]E.R.Ajustado'!$AF$509+'[13]E.R.Ajustado'!$AF$510</f>
        <v>5300782.2315829154</v>
      </c>
      <c r="F86" s="20" t="s">
        <v>202</v>
      </c>
      <c r="G86" s="59">
        <f>+'[13]E.R.Ajustado'!$AC$459</f>
        <v>667739.70000000007</v>
      </c>
    </row>
    <row r="87" spans="2:7" ht="15.75" customHeight="1" x14ac:dyDescent="0.25">
      <c r="B87" s="36" t="s">
        <v>203</v>
      </c>
      <c r="C87" s="43" t="s">
        <v>204</v>
      </c>
      <c r="D87" s="59">
        <v>0</v>
      </c>
      <c r="F87" s="20" t="s">
        <v>205</v>
      </c>
      <c r="G87" s="59">
        <f>+'[13]E.R.Ajustado'!$AC$460</f>
        <v>919168.35000000009</v>
      </c>
    </row>
    <row r="88" spans="2:7" ht="15.75" customHeight="1" x14ac:dyDescent="0.25">
      <c r="B88" s="36" t="s">
        <v>206</v>
      </c>
      <c r="C88" s="43" t="s">
        <v>35</v>
      </c>
      <c r="D88" s="59">
        <f>+'[13]E.R.Ajustado'!$AF$520+'[13]E.R.Ajustado'!$AF$521</f>
        <v>11773969.601295674</v>
      </c>
      <c r="F88" s="20" t="s">
        <v>207</v>
      </c>
      <c r="G88" s="59">
        <v>0</v>
      </c>
    </row>
    <row r="89" spans="2:7" ht="15.75" customHeight="1" x14ac:dyDescent="0.25">
      <c r="B89" s="36" t="s">
        <v>208</v>
      </c>
      <c r="C89" s="43" t="s">
        <v>386</v>
      </c>
      <c r="D89" s="59">
        <f>+'[13]E.R.Ajustado'!$AC$284</f>
        <v>225044.32</v>
      </c>
      <c r="F89" s="20" t="s">
        <v>210</v>
      </c>
      <c r="G89" s="59">
        <v>0</v>
      </c>
    </row>
    <row r="90" spans="2:7" ht="15.75" customHeight="1" x14ac:dyDescent="0.25">
      <c r="B90" s="36" t="s">
        <v>211</v>
      </c>
      <c r="C90" s="43" t="s">
        <v>212</v>
      </c>
      <c r="D90" s="59">
        <v>0</v>
      </c>
      <c r="F90" s="20" t="s">
        <v>213</v>
      </c>
      <c r="G90" s="59">
        <f>+'[13]E.R.Ajustado'!$AC$472</f>
        <v>2098690.5499999998</v>
      </c>
    </row>
    <row r="91" spans="2:7" ht="15.75" customHeight="1" x14ac:dyDescent="0.25">
      <c r="B91" s="36" t="s">
        <v>214</v>
      </c>
      <c r="C91" s="43" t="s">
        <v>215</v>
      </c>
      <c r="D91" s="59">
        <f>+'[13]E.R.Ajustado'!$AC$287+'[13]E.R.Ajustado'!$AC$288</f>
        <v>528725.38</v>
      </c>
      <c r="F91" s="20" t="s">
        <v>216</v>
      </c>
      <c r="G91" s="59">
        <f>+'[13]E.R.Ajustado'!$AC$453</f>
        <v>6147939.8600000003</v>
      </c>
    </row>
    <row r="92" spans="2:7" ht="15.75" customHeight="1" x14ac:dyDescent="0.25">
      <c r="B92" s="36" t="s">
        <v>217</v>
      </c>
      <c r="C92" s="43" t="s">
        <v>218</v>
      </c>
      <c r="D92" s="59">
        <v>0</v>
      </c>
      <c r="F92" s="20" t="s">
        <v>219</v>
      </c>
      <c r="G92" s="59">
        <f>+'[13]E.R.Ajustado'!$AC$454</f>
        <v>186735.07</v>
      </c>
    </row>
    <row r="93" spans="2:7" ht="15.75" customHeight="1" x14ac:dyDescent="0.25">
      <c r="B93" s="36"/>
      <c r="C93" s="43" t="s">
        <v>387</v>
      </c>
      <c r="D93" s="59">
        <f>+'[13]E.R.Ajustado'!$AF$302</f>
        <v>87462.944013029977</v>
      </c>
      <c r="F93" s="20" t="s">
        <v>221</v>
      </c>
      <c r="G93" s="59">
        <v>0</v>
      </c>
    </row>
    <row r="94" spans="2:7" ht="15.75" customHeight="1" x14ac:dyDescent="0.25">
      <c r="C94" s="43" t="s">
        <v>222</v>
      </c>
      <c r="D94" s="59">
        <v>0</v>
      </c>
      <c r="F94" s="20" t="s">
        <v>223</v>
      </c>
      <c r="G94" s="60">
        <f>+'[12]Detalle ER'!H72</f>
        <v>17886790.830000002</v>
      </c>
    </row>
    <row r="95" spans="2:7" ht="15.75" customHeight="1" x14ac:dyDescent="0.25">
      <c r="C95" s="44" t="s">
        <v>388</v>
      </c>
      <c r="D95" s="62">
        <f>+'[13]E.R.Ajustado'!$AH$302+'[13]E.R.Ajustado'!$AH$323+'[13]E.R.Ajustado'!$AH$509+'[13]E.R.Ajustado'!$AH$510+'[13]E.R.Ajustado'!$AH$520+'[13]E.R.Ajustado'!$AH$521</f>
        <v>289986.79187591234</v>
      </c>
      <c r="F95" s="24" t="s">
        <v>225</v>
      </c>
      <c r="G95" s="62">
        <f>+'[13]E.R.Ajustado'!$AH$454+'[13]E.R.Ajustado'!$AH$482</f>
        <v>626120</v>
      </c>
    </row>
    <row r="96" spans="2:7" ht="15.75" customHeight="1" x14ac:dyDescent="0.25">
      <c r="C96" s="90" t="s">
        <v>226</v>
      </c>
      <c r="D96" s="93">
        <f>SUM(D86:D95)</f>
        <v>18205971.268767532</v>
      </c>
      <c r="F96" s="90" t="s">
        <v>227</v>
      </c>
      <c r="G96" s="93">
        <f>SUM(G81:G95)</f>
        <v>42357712.189999998</v>
      </c>
    </row>
    <row r="97" spans="2:7" ht="15.75" customHeight="1" x14ac:dyDescent="0.25">
      <c r="C97" s="42" t="s">
        <v>216</v>
      </c>
      <c r="D97" s="58">
        <v>0</v>
      </c>
      <c r="F97" s="28" t="s">
        <v>228</v>
      </c>
      <c r="G97" s="58">
        <f>+'[13]E.R.Ajustado'!$AC$485</f>
        <v>5560729.5699999994</v>
      </c>
    </row>
    <row r="98" spans="2:7" ht="15.75" customHeight="1" x14ac:dyDescent="0.25">
      <c r="C98" s="43" t="s">
        <v>219</v>
      </c>
      <c r="D98" s="59">
        <f>+'[13]E.R.Ajustado'!$AF$525</f>
        <v>3149832</v>
      </c>
      <c r="F98" s="20" t="s">
        <v>229</v>
      </c>
      <c r="G98" s="59">
        <f>+'[13]E.R.Ajustado'!$AC$487</f>
        <v>3922118.9699999997</v>
      </c>
    </row>
    <row r="99" spans="2:7" ht="15.75" customHeight="1" x14ac:dyDescent="0.25">
      <c r="C99" s="44" t="s">
        <v>230</v>
      </c>
      <c r="D99" s="62">
        <f>+'[13]E.R.Ajustado'!$AH$525</f>
        <v>51183</v>
      </c>
      <c r="F99" s="20" t="s">
        <v>231</v>
      </c>
      <c r="G99" s="59">
        <f>+'[13]E.R.Ajustado'!$AC$488</f>
        <v>756271.61</v>
      </c>
    </row>
    <row r="100" spans="2:7" ht="15.75" customHeight="1" x14ac:dyDescent="0.25">
      <c r="C100" s="90" t="s">
        <v>232</v>
      </c>
      <c r="D100" s="93">
        <f>SUM(D97:D99)</f>
        <v>3201015</v>
      </c>
      <c r="F100" s="20" t="s">
        <v>233</v>
      </c>
      <c r="G100" s="66">
        <f>+'[13]E.R.Ajustado'!$AC$486</f>
        <v>5276323.3599999994</v>
      </c>
    </row>
    <row r="101" spans="2:7" ht="15.75" customHeight="1" x14ac:dyDescent="0.25">
      <c r="C101" s="42" t="s">
        <v>190</v>
      </c>
      <c r="D101" s="58">
        <v>0</v>
      </c>
      <c r="F101" s="24" t="s">
        <v>234</v>
      </c>
      <c r="G101" s="62">
        <f>+'[13]E.R.Ajustado'!$AH$499</f>
        <v>235853</v>
      </c>
    </row>
    <row r="102" spans="2:7" ht="15.75" customHeight="1" x14ac:dyDescent="0.25">
      <c r="C102" s="43" t="s">
        <v>235</v>
      </c>
      <c r="D102" s="59">
        <f>+'[13]E.R.Ajustado'!$AC$535</f>
        <v>1730232.56</v>
      </c>
      <c r="F102" s="90" t="s">
        <v>236</v>
      </c>
      <c r="G102" s="93">
        <f>SUM(G97:G101)</f>
        <v>15751296.509999998</v>
      </c>
    </row>
    <row r="103" spans="2:7" ht="15.75" customHeight="1" x14ac:dyDescent="0.25">
      <c r="C103" s="43" t="s">
        <v>192</v>
      </c>
      <c r="D103" s="59">
        <f>+'[13]E.R.Ajustado'!$AC$539</f>
        <v>3943177.15</v>
      </c>
      <c r="F103" s="90" t="s">
        <v>237</v>
      </c>
      <c r="G103" s="93">
        <f>+'[12]Detalle ER'!H98</f>
        <v>13554685.762736028</v>
      </c>
    </row>
    <row r="104" spans="2:7" ht="15.75" customHeight="1" x14ac:dyDescent="0.25">
      <c r="C104" s="43" t="s">
        <v>196</v>
      </c>
      <c r="D104" s="59">
        <f>+'[13]E.R.Ajustado'!$AC$528</f>
        <v>347896.07</v>
      </c>
      <c r="F104" s="28" t="s">
        <v>238</v>
      </c>
      <c r="G104" s="58">
        <v>0</v>
      </c>
    </row>
    <row r="105" spans="2:7" ht="15.75" customHeight="1" x14ac:dyDescent="0.25">
      <c r="C105" s="43" t="s">
        <v>199</v>
      </c>
      <c r="D105" s="59">
        <f>+'[13]E.R.Ajustado'!$AC$529</f>
        <v>1361146.6800000002</v>
      </c>
      <c r="F105" s="24" t="s">
        <v>239</v>
      </c>
      <c r="G105" s="62">
        <v>0</v>
      </c>
    </row>
    <row r="106" spans="2:7" ht="15.75" customHeight="1" x14ac:dyDescent="0.25">
      <c r="C106" s="43" t="s">
        <v>202</v>
      </c>
      <c r="D106" s="59">
        <f>+'[13]E.R.Ajustado'!$AC$530</f>
        <v>15072554.459999999</v>
      </c>
      <c r="F106" s="90" t="s">
        <v>240</v>
      </c>
      <c r="G106" s="93">
        <f>SUM(G104:G105)</f>
        <v>0</v>
      </c>
    </row>
    <row r="107" spans="2:7" ht="15.75" customHeight="1" x14ac:dyDescent="0.25">
      <c r="C107" s="43" t="s">
        <v>205</v>
      </c>
      <c r="D107" s="59">
        <v>0</v>
      </c>
      <c r="F107" s="79" t="s">
        <v>241</v>
      </c>
      <c r="G107" s="86">
        <f>G20+G28+G33+G49+G58+G80+G96+G102+G103+G106</f>
        <v>2056871880.1030169</v>
      </c>
    </row>
    <row r="108" spans="2:7" ht="15.75" customHeight="1" x14ac:dyDescent="0.25">
      <c r="C108" s="43" t="s">
        <v>242</v>
      </c>
      <c r="D108" s="59">
        <f>+'[13]E.R.Ajustado'!$AC$540</f>
        <v>651111.5</v>
      </c>
      <c r="F108" s="14"/>
      <c r="G108" s="67"/>
    </row>
    <row r="109" spans="2:7" ht="15.75" customHeight="1" x14ac:dyDescent="0.25">
      <c r="C109" s="43" t="s">
        <v>243</v>
      </c>
      <c r="D109" s="59">
        <v>0</v>
      </c>
      <c r="F109" s="79" t="s">
        <v>244</v>
      </c>
      <c r="G109" s="86">
        <f>D62-G107</f>
        <v>61709971.456983089</v>
      </c>
    </row>
    <row r="110" spans="2:7" ht="15.75" customHeight="1" x14ac:dyDescent="0.25">
      <c r="C110" s="43" t="s">
        <v>223</v>
      </c>
      <c r="D110" s="60">
        <f>+'[12]Detalle ER'!D72</f>
        <v>16562414.370000001</v>
      </c>
      <c r="F110" s="40"/>
      <c r="G110" s="40"/>
    </row>
    <row r="111" spans="2:7" ht="15.75" customHeight="1" x14ac:dyDescent="0.25">
      <c r="C111" s="44" t="s">
        <v>389</v>
      </c>
      <c r="D111" s="62">
        <f>+'[13]E.R.Ajustado'!$AH$554</f>
        <v>592232</v>
      </c>
      <c r="F111" s="40"/>
      <c r="G111" s="65"/>
    </row>
    <row r="112" spans="2:7" ht="15.75" customHeight="1" x14ac:dyDescent="0.25">
      <c r="B112" s="2" t="s">
        <v>246</v>
      </c>
      <c r="C112" s="90" t="s">
        <v>227</v>
      </c>
      <c r="D112" s="93">
        <f>SUM(D101:D111)</f>
        <v>40260764.790000007</v>
      </c>
      <c r="F112" s="40"/>
      <c r="G112" s="65"/>
    </row>
    <row r="113" spans="2:7" ht="15.75" customHeight="1" x14ac:dyDescent="0.25">
      <c r="B113" s="2" t="s">
        <v>247</v>
      </c>
      <c r="C113" s="42" t="s">
        <v>231</v>
      </c>
      <c r="D113" s="58">
        <v>0</v>
      </c>
      <c r="F113" s="40"/>
      <c r="G113" s="65"/>
    </row>
    <row r="114" spans="2:7" ht="15.75" customHeight="1" x14ac:dyDescent="0.25">
      <c r="B114" s="2" t="s">
        <v>248</v>
      </c>
      <c r="C114" s="43" t="s">
        <v>233</v>
      </c>
      <c r="D114" s="64">
        <f>+'[12]Detalle ER'!D84</f>
        <v>6917019.5099999998</v>
      </c>
      <c r="F114" s="40"/>
      <c r="G114" s="65"/>
    </row>
    <row r="115" spans="2:7" ht="15.75" customHeight="1" x14ac:dyDescent="0.25">
      <c r="B115" s="2" t="s">
        <v>249</v>
      </c>
      <c r="C115" s="44" t="s">
        <v>250</v>
      </c>
      <c r="D115" s="62">
        <f>+'[13]E.R.Ajustado'!$AH$558</f>
        <v>108737</v>
      </c>
      <c r="F115" s="40"/>
      <c r="G115" s="65"/>
    </row>
    <row r="116" spans="2:7" ht="15.75" customHeight="1" x14ac:dyDescent="0.25">
      <c r="B116" s="2" t="s">
        <v>251</v>
      </c>
      <c r="C116" s="90" t="s">
        <v>236</v>
      </c>
      <c r="D116" s="93">
        <f>SUM(D113:D115)</f>
        <v>7025756.5099999998</v>
      </c>
      <c r="F116" s="40"/>
      <c r="G116" s="65"/>
    </row>
    <row r="117" spans="2:7" ht="15.75" customHeight="1" x14ac:dyDescent="0.25">
      <c r="B117" s="2" t="s">
        <v>252</v>
      </c>
      <c r="C117" s="90" t="s">
        <v>253</v>
      </c>
      <c r="D117" s="93">
        <f>+'[12]Detalle ER'!D96</f>
        <v>9042755</v>
      </c>
      <c r="F117" s="40"/>
      <c r="G117" s="65"/>
    </row>
    <row r="118" spans="2:7" ht="15.75" customHeight="1" x14ac:dyDescent="0.25">
      <c r="B118" s="2" t="s">
        <v>254</v>
      </c>
      <c r="C118" s="42" t="s">
        <v>255</v>
      </c>
      <c r="D118" s="58">
        <v>0</v>
      </c>
      <c r="F118" s="40"/>
      <c r="G118" s="65"/>
    </row>
    <row r="119" spans="2:7" ht="15.75" customHeight="1" x14ac:dyDescent="0.25">
      <c r="B119" s="2" t="s">
        <v>256</v>
      </c>
      <c r="C119" s="43" t="s">
        <v>257</v>
      </c>
      <c r="D119" s="59">
        <v>0</v>
      </c>
      <c r="F119" s="40"/>
      <c r="G119" s="65"/>
    </row>
    <row r="120" spans="2:7" ht="15.75" customHeight="1" x14ac:dyDescent="0.25">
      <c r="B120" s="2" t="s">
        <v>258</v>
      </c>
      <c r="C120" s="43" t="s">
        <v>390</v>
      </c>
      <c r="D120" s="59">
        <v>0</v>
      </c>
      <c r="F120" s="40"/>
      <c r="G120" s="65"/>
    </row>
    <row r="121" spans="2:7" ht="15.75" customHeight="1" x14ac:dyDescent="0.25">
      <c r="B121" s="2" t="s">
        <v>260</v>
      </c>
      <c r="C121" s="44" t="s">
        <v>261</v>
      </c>
      <c r="D121" s="62">
        <v>0</v>
      </c>
      <c r="F121" s="40"/>
      <c r="G121" s="65"/>
    </row>
    <row r="122" spans="2:7" ht="15.75" customHeight="1" x14ac:dyDescent="0.25">
      <c r="C122" s="90" t="s">
        <v>262</v>
      </c>
      <c r="D122" s="93">
        <f>SUM(D118:D121)</f>
        <v>0</v>
      </c>
      <c r="F122" s="40"/>
      <c r="G122" s="65"/>
    </row>
    <row r="123" spans="2:7" ht="15.75" customHeight="1" x14ac:dyDescent="0.25">
      <c r="B123" s="2" t="s">
        <v>263</v>
      </c>
      <c r="C123" s="42" t="s">
        <v>264</v>
      </c>
      <c r="D123" s="58">
        <f>+'[13]E.R.Ajustado'!$AF$569</f>
        <v>230389</v>
      </c>
      <c r="F123" s="40"/>
      <c r="G123" s="65"/>
    </row>
    <row r="124" spans="2:7" ht="15.75" customHeight="1" x14ac:dyDescent="0.25">
      <c r="B124" s="2" t="s">
        <v>265</v>
      </c>
      <c r="C124" s="43" t="s">
        <v>266</v>
      </c>
      <c r="D124" s="60">
        <f>+'[12]Detalle ER'!D106</f>
        <v>0</v>
      </c>
      <c r="F124" s="40"/>
      <c r="G124" s="65"/>
    </row>
    <row r="125" spans="2:7" ht="15.75" customHeight="1" x14ac:dyDescent="0.25">
      <c r="B125" s="2" t="s">
        <v>267</v>
      </c>
      <c r="C125" s="44" t="s">
        <v>268</v>
      </c>
      <c r="D125" s="62">
        <f>+'[13]E.R.Ajustado'!$AH$569</f>
        <v>440</v>
      </c>
      <c r="F125" s="40"/>
      <c r="G125" s="65"/>
    </row>
    <row r="126" spans="2:7" ht="15.75" customHeight="1" x14ac:dyDescent="0.25">
      <c r="C126" s="90" t="s">
        <v>391</v>
      </c>
      <c r="D126" s="93">
        <f>SUM(D123:D125)</f>
        <v>230829</v>
      </c>
      <c r="F126" s="40"/>
      <c r="G126" s="65"/>
    </row>
    <row r="127" spans="2:7" ht="15.75" customHeight="1" x14ac:dyDescent="0.25">
      <c r="C127" s="79" t="s">
        <v>270</v>
      </c>
      <c r="D127" s="86">
        <f>D96+D100+D112+D116+D117+D122+D126</f>
        <v>77967091.568767548</v>
      </c>
      <c r="F127" s="40"/>
      <c r="G127" s="65"/>
    </row>
    <row r="128" spans="2:7" ht="15.75" customHeight="1" x14ac:dyDescent="0.25">
      <c r="F128" s="40"/>
      <c r="G128" s="65"/>
    </row>
    <row r="129" spans="2:7" ht="15.75" customHeight="1" x14ac:dyDescent="0.25">
      <c r="B129" s="2" t="s">
        <v>271</v>
      </c>
      <c r="C129" s="79" t="s">
        <v>272</v>
      </c>
      <c r="D129" s="86">
        <f>G109-D127</f>
        <v>-16257120.111784458</v>
      </c>
      <c r="F129" s="40"/>
      <c r="G129" s="65"/>
    </row>
    <row r="130" spans="2:7" ht="15.75" customHeight="1" x14ac:dyDescent="0.25">
      <c r="B130" s="2" t="s">
        <v>273</v>
      </c>
      <c r="C130" s="40"/>
      <c r="D130" s="65"/>
      <c r="F130" s="40"/>
      <c r="G130" s="65"/>
    </row>
    <row r="131" spans="2:7" ht="15.75" customHeight="1" x14ac:dyDescent="0.25">
      <c r="B131" s="2" t="s">
        <v>274</v>
      </c>
      <c r="C131" s="73" t="s">
        <v>275</v>
      </c>
      <c r="D131" s="83">
        <f>+D7</f>
        <v>2025</v>
      </c>
      <c r="F131" s="73" t="s">
        <v>276</v>
      </c>
      <c r="G131" s="83">
        <f>+D7</f>
        <v>2025</v>
      </c>
    </row>
    <row r="132" spans="2:7" ht="15.75" customHeight="1" x14ac:dyDescent="0.25">
      <c r="B132" s="2" t="s">
        <v>277</v>
      </c>
      <c r="C132" s="17" t="s">
        <v>216</v>
      </c>
      <c r="D132" s="58">
        <v>0</v>
      </c>
      <c r="F132" s="17" t="s">
        <v>278</v>
      </c>
      <c r="G132" s="58">
        <f>-'[13]E.R.Ajustado'!$AC$616</f>
        <v>14075017.060000001</v>
      </c>
    </row>
    <row r="133" spans="2:7" ht="15.75" customHeight="1" x14ac:dyDescent="0.25">
      <c r="B133" s="2" t="s">
        <v>279</v>
      </c>
      <c r="C133" s="20" t="s">
        <v>280</v>
      </c>
      <c r="D133" s="59">
        <v>0</v>
      </c>
      <c r="F133" s="20" t="s">
        <v>281</v>
      </c>
      <c r="G133" s="59">
        <v>0</v>
      </c>
    </row>
    <row r="134" spans="2:7" ht="15.75" customHeight="1" x14ac:dyDescent="0.25">
      <c r="B134" s="2" t="s">
        <v>282</v>
      </c>
      <c r="C134" s="20" t="s">
        <v>283</v>
      </c>
      <c r="D134" s="59">
        <f>-'[13]E.R.Ajustado'!$AC$572</f>
        <v>322059.19</v>
      </c>
      <c r="F134" s="20" t="s">
        <v>284</v>
      </c>
      <c r="G134" s="59">
        <f>-'[13]E.R.Ajustado'!$AC$617</f>
        <v>83.55</v>
      </c>
    </row>
    <row r="135" spans="2:7" ht="15.75" customHeight="1" x14ac:dyDescent="0.25">
      <c r="B135" s="2" t="s">
        <v>285</v>
      </c>
      <c r="C135" s="20" t="s">
        <v>286</v>
      </c>
      <c r="D135" s="59">
        <f>-'[13]E.R.Ajustado'!$AC$573</f>
        <v>2895911.02</v>
      </c>
      <c r="F135" s="20" t="s">
        <v>287</v>
      </c>
      <c r="G135" s="59">
        <v>0</v>
      </c>
    </row>
    <row r="136" spans="2:7" ht="15.75" customHeight="1" x14ac:dyDescent="0.25">
      <c r="B136" s="2" t="s">
        <v>288</v>
      </c>
      <c r="C136" s="20" t="s">
        <v>392</v>
      </c>
      <c r="D136" s="59">
        <f>-SUM('[13]E.R.Ajustado'!$AC$583:$AC$585)</f>
        <v>7440662.0899999999</v>
      </c>
      <c r="F136" s="20" t="s">
        <v>290</v>
      </c>
      <c r="G136" s="59">
        <v>0</v>
      </c>
    </row>
    <row r="137" spans="2:7" ht="15.75" customHeight="1" x14ac:dyDescent="0.25">
      <c r="B137" s="2" t="s">
        <v>291</v>
      </c>
      <c r="C137" s="20" t="s">
        <v>292</v>
      </c>
      <c r="D137" s="59">
        <f>-'[13]E.R.Ajustado'!$AC$577</f>
        <v>34426</v>
      </c>
      <c r="F137" s="20" t="s">
        <v>293</v>
      </c>
      <c r="G137" s="59">
        <v>0</v>
      </c>
    </row>
    <row r="138" spans="2:7" ht="15.75" customHeight="1" x14ac:dyDescent="0.25">
      <c r="B138" s="2" t="s">
        <v>294</v>
      </c>
      <c r="C138" s="20" t="s">
        <v>295</v>
      </c>
      <c r="D138" s="59">
        <v>0</v>
      </c>
      <c r="F138" s="20" t="s">
        <v>296</v>
      </c>
      <c r="G138" s="59">
        <v>0</v>
      </c>
    </row>
    <row r="139" spans="2:7" ht="15.75" customHeight="1" x14ac:dyDescent="0.25">
      <c r="B139" s="2" t="s">
        <v>297</v>
      </c>
      <c r="C139" s="20" t="s">
        <v>298</v>
      </c>
      <c r="D139" s="59">
        <v>0</v>
      </c>
      <c r="F139" s="20" t="s">
        <v>299</v>
      </c>
      <c r="G139" s="59">
        <f>2154668+5648+11-0.2611</f>
        <v>2160326.7389000002</v>
      </c>
    </row>
    <row r="140" spans="2:7" ht="15.75" customHeight="1" x14ac:dyDescent="0.25">
      <c r="C140" s="20" t="s">
        <v>393</v>
      </c>
      <c r="D140" s="59">
        <f>-'[13]E.R.Ajustado'!$AC$574</f>
        <v>8699731.2799999993</v>
      </c>
      <c r="F140" s="20" t="s">
        <v>301</v>
      </c>
      <c r="G140" s="64">
        <f>+'[12]Detalle ER'!H123</f>
        <v>0</v>
      </c>
    </row>
    <row r="141" spans="2:7" ht="15.75" customHeight="1" x14ac:dyDescent="0.25">
      <c r="B141" s="2" t="s">
        <v>302</v>
      </c>
      <c r="C141" s="20" t="s">
        <v>303</v>
      </c>
      <c r="D141" s="60">
        <f>+'[12]Detalle ER'!D123</f>
        <v>2668763</v>
      </c>
      <c r="F141" s="24" t="s">
        <v>304</v>
      </c>
      <c r="G141" s="62">
        <f>+-'[13]E.R.Ajustado'!$AH$621</f>
        <v>178158</v>
      </c>
    </row>
    <row r="142" spans="2:7" ht="15.75" customHeight="1" x14ac:dyDescent="0.25">
      <c r="B142" s="2" t="s">
        <v>305</v>
      </c>
      <c r="C142" s="24" t="s">
        <v>306</v>
      </c>
      <c r="D142" s="62">
        <f>-'[13]E.R.Ajustado'!$AH$588+311</f>
        <v>89797</v>
      </c>
      <c r="F142" s="90" t="s">
        <v>307</v>
      </c>
      <c r="G142" s="93">
        <f>SUM(G132:G141)</f>
        <v>16413585.348900001</v>
      </c>
    </row>
    <row r="143" spans="2:7" ht="15.75" customHeight="1" x14ac:dyDescent="0.25">
      <c r="B143" s="2" t="s">
        <v>308</v>
      </c>
      <c r="C143" s="90" t="s">
        <v>309</v>
      </c>
      <c r="D143" s="93">
        <f>SUM(D132:D142)</f>
        <v>22151349.579999998</v>
      </c>
      <c r="F143" s="17" t="s">
        <v>310</v>
      </c>
      <c r="G143" s="58">
        <f>+'[13]E.R.Ajustado'!$AC$625</f>
        <v>6659683.7100000009</v>
      </c>
    </row>
    <row r="144" spans="2:7" ht="15.75" customHeight="1" x14ac:dyDescent="0.25">
      <c r="C144" s="17" t="s">
        <v>311</v>
      </c>
      <c r="D144" s="58">
        <v>0</v>
      </c>
      <c r="F144" s="20" t="s">
        <v>312</v>
      </c>
      <c r="G144" s="59">
        <v>0</v>
      </c>
    </row>
    <row r="145" spans="2:7" ht="15.75" customHeight="1" x14ac:dyDescent="0.25">
      <c r="C145" s="20" t="s">
        <v>313</v>
      </c>
      <c r="D145" s="59">
        <f>+'[13]E.R.Ajustado'!$AC$591</f>
        <v>293633</v>
      </c>
      <c r="F145" s="20" t="s">
        <v>314</v>
      </c>
      <c r="G145" s="59">
        <v>0</v>
      </c>
    </row>
    <row r="146" spans="2:7" ht="15.75" customHeight="1" x14ac:dyDescent="0.25">
      <c r="B146" s="2" t="s">
        <v>315</v>
      </c>
      <c r="C146" s="20" t="s">
        <v>316</v>
      </c>
      <c r="D146" s="59">
        <v>0</v>
      </c>
      <c r="F146" s="20" t="s">
        <v>317</v>
      </c>
      <c r="G146" s="59">
        <v>0</v>
      </c>
    </row>
    <row r="147" spans="2:7" ht="15.75" customHeight="1" x14ac:dyDescent="0.25">
      <c r="B147" s="2" t="s">
        <v>318</v>
      </c>
      <c r="C147" s="20" t="s">
        <v>319</v>
      </c>
      <c r="D147" s="59">
        <v>0</v>
      </c>
      <c r="F147" s="20" t="s">
        <v>320</v>
      </c>
      <c r="G147" s="59">
        <v>0</v>
      </c>
    </row>
    <row r="148" spans="2:7" ht="15.75" customHeight="1" x14ac:dyDescent="0.25">
      <c r="B148" s="2" t="s">
        <v>321</v>
      </c>
      <c r="C148" s="20" t="s">
        <v>394</v>
      </c>
      <c r="D148" s="59">
        <v>0</v>
      </c>
      <c r="F148" s="20" t="s">
        <v>323</v>
      </c>
      <c r="G148" s="59">
        <f>+'[13]E.R.Ajustado'!$AC$628+'[13]E.R.Ajustado'!$AC$629</f>
        <v>130159</v>
      </c>
    </row>
    <row r="149" spans="2:7" ht="15.75" customHeight="1" x14ac:dyDescent="0.25">
      <c r="B149" s="2" t="s">
        <v>324</v>
      </c>
      <c r="C149" s="20" t="s">
        <v>325</v>
      </c>
      <c r="D149" s="59">
        <f>+'[13]E.R.Ajustado'!$AC$598+'[13]E.R.Ajustado'!$AC$599</f>
        <v>713684.19000000006</v>
      </c>
      <c r="F149" s="20" t="s">
        <v>326</v>
      </c>
      <c r="G149" s="59">
        <f>+'[13]E.R.Ajustado'!$AC$626</f>
        <v>1104714.82</v>
      </c>
    </row>
    <row r="150" spans="2:7" ht="15.75" customHeight="1" x14ac:dyDescent="0.25">
      <c r="C150" s="20" t="s">
        <v>327</v>
      </c>
      <c r="D150" s="59">
        <v>0</v>
      </c>
      <c r="F150" s="20" t="s">
        <v>328</v>
      </c>
      <c r="G150" s="59">
        <v>0</v>
      </c>
    </row>
    <row r="151" spans="2:7" ht="15.75" customHeight="1" x14ac:dyDescent="0.25">
      <c r="B151" s="2" t="s">
        <v>329</v>
      </c>
      <c r="C151" s="20" t="s">
        <v>330</v>
      </c>
      <c r="D151" s="59">
        <v>0</v>
      </c>
      <c r="F151" s="20" t="s">
        <v>331</v>
      </c>
      <c r="G151" s="59">
        <v>0</v>
      </c>
    </row>
    <row r="152" spans="2:7" ht="15.75" customHeight="1" x14ac:dyDescent="0.25">
      <c r="B152" s="2" t="s">
        <v>332</v>
      </c>
      <c r="C152" s="20" t="s">
        <v>333</v>
      </c>
      <c r="D152" s="59">
        <v>0</v>
      </c>
      <c r="F152" s="20" t="s">
        <v>334</v>
      </c>
      <c r="G152" s="59">
        <f>+'[13]E.R.Ajustado'!$AC$633</f>
        <v>2534750</v>
      </c>
    </row>
    <row r="153" spans="2:7" ht="15.75" customHeight="1" x14ac:dyDescent="0.25">
      <c r="B153" s="2" t="s">
        <v>335</v>
      </c>
      <c r="C153" s="20" t="s">
        <v>336</v>
      </c>
      <c r="D153" s="59">
        <v>0</v>
      </c>
      <c r="F153" s="20" t="s">
        <v>337</v>
      </c>
      <c r="G153" s="59">
        <v>0</v>
      </c>
    </row>
    <row r="154" spans="2:7" ht="15.75" customHeight="1" x14ac:dyDescent="0.25">
      <c r="C154" s="20" t="s">
        <v>338</v>
      </c>
      <c r="D154" s="59">
        <v>0</v>
      </c>
      <c r="F154" s="20" t="s">
        <v>339</v>
      </c>
      <c r="G154" s="64">
        <f>+'[12]Detalle ER'!H141</f>
        <v>3235524.36</v>
      </c>
    </row>
    <row r="155" spans="2:7" ht="15.75" customHeight="1" x14ac:dyDescent="0.25">
      <c r="C155" s="20" t="s">
        <v>340</v>
      </c>
      <c r="D155" s="59">
        <v>0</v>
      </c>
      <c r="F155" s="24" t="s">
        <v>341</v>
      </c>
      <c r="G155" s="62">
        <f>+'[13]E.R.Ajustado'!$AH$636</f>
        <v>161118</v>
      </c>
    </row>
    <row r="156" spans="2:7" ht="15.75" customHeight="1" x14ac:dyDescent="0.25">
      <c r="C156" s="20" t="s">
        <v>342</v>
      </c>
      <c r="D156" s="59">
        <f>+'[13]E.R.Ajustado'!$AC$592</f>
        <v>121092</v>
      </c>
      <c r="F156" s="90" t="s">
        <v>343</v>
      </c>
      <c r="G156" s="93">
        <f>SUM(G143:G155)</f>
        <v>13825949.890000001</v>
      </c>
    </row>
    <row r="157" spans="2:7" ht="15.75" customHeight="1" x14ac:dyDescent="0.25">
      <c r="C157" s="20" t="s">
        <v>344</v>
      </c>
      <c r="D157" s="60">
        <f>+'[12]Detalle ER'!D141</f>
        <v>3291363</v>
      </c>
      <c r="E157" s="2"/>
      <c r="F157" s="79" t="s">
        <v>345</v>
      </c>
      <c r="G157" s="86">
        <f>G142-G156</f>
        <v>2587635.4589000009</v>
      </c>
    </row>
    <row r="158" spans="2:7" ht="15.75" customHeight="1" x14ac:dyDescent="0.25">
      <c r="C158" s="48" t="s">
        <v>346</v>
      </c>
      <c r="D158" s="68">
        <f>+'[13]E.R.Ajustado'!$AH$612</f>
        <v>58589.301672982983</v>
      </c>
      <c r="E158" s="2"/>
    </row>
    <row r="159" spans="2:7" ht="15.75" customHeight="1" x14ac:dyDescent="0.25">
      <c r="C159" s="90" t="s">
        <v>347</v>
      </c>
      <c r="D159" s="93">
        <f>SUM(D144:D158)</f>
        <v>4478361.4916729825</v>
      </c>
      <c r="E159" s="2"/>
      <c r="F159" s="79" t="s">
        <v>348</v>
      </c>
      <c r="G159" s="86">
        <f>+D129+D160+G157</f>
        <v>4003503.4354425594</v>
      </c>
    </row>
    <row r="160" spans="2:7" ht="15.75" customHeight="1" x14ac:dyDescent="0.25">
      <c r="C160" s="75" t="s">
        <v>349</v>
      </c>
      <c r="D160" s="84">
        <f>D143-D159</f>
        <v>17672988.088327017</v>
      </c>
    </row>
    <row r="161" spans="6:7" ht="15.75" customHeight="1" x14ac:dyDescent="0.25">
      <c r="F161" s="79" t="s">
        <v>350</v>
      </c>
      <c r="G161" s="87">
        <f>+G131</f>
        <v>2025</v>
      </c>
    </row>
    <row r="162" spans="6:7" ht="15.75" customHeight="1" x14ac:dyDescent="0.25">
      <c r="F162" s="50" t="s">
        <v>351</v>
      </c>
      <c r="G162" s="69">
        <v>9856692</v>
      </c>
    </row>
    <row r="163" spans="6:7" ht="15.75" customHeight="1" x14ac:dyDescent="0.25">
      <c r="F163" s="20" t="s">
        <v>352</v>
      </c>
      <c r="G163" s="59">
        <v>0</v>
      </c>
    </row>
    <row r="164" spans="6:7" ht="15.75" customHeight="1" x14ac:dyDescent="0.25">
      <c r="F164" s="48" t="s">
        <v>353</v>
      </c>
      <c r="G164" s="68">
        <v>0</v>
      </c>
    </row>
    <row r="165" spans="6:7" ht="15.75" customHeight="1" x14ac:dyDescent="0.25">
      <c r="F165" s="90" t="s">
        <v>354</v>
      </c>
      <c r="G165" s="93">
        <f>SUM(G162:G164)</f>
        <v>9856692</v>
      </c>
    </row>
    <row r="166" spans="6:7" ht="15.75" customHeight="1" x14ac:dyDescent="0.25"/>
    <row r="167" spans="6:7" ht="15.75" customHeight="1" x14ac:dyDescent="0.25">
      <c r="F167" s="79" t="s">
        <v>355</v>
      </c>
      <c r="G167" s="86">
        <f>+G159+G165</f>
        <v>13860195.435442559</v>
      </c>
    </row>
    <row r="168" spans="6:7" x14ac:dyDescent="0.25"/>
    <row r="169" spans="6:7" x14ac:dyDescent="0.25"/>
    <row r="193" spans="1:8" s="53" customFormat="1" hidden="1" x14ac:dyDescent="0.25">
      <c r="A193" s="52"/>
      <c r="B193" s="5"/>
      <c r="C193" s="3"/>
      <c r="D193" s="3"/>
      <c r="E193" s="5"/>
      <c r="F193" s="3"/>
      <c r="G193" s="3"/>
      <c r="H193"/>
    </row>
    <row r="194" spans="1:8" s="53" customFormat="1" hidden="1" x14ac:dyDescent="0.25">
      <c r="A194" s="52"/>
      <c r="B194" s="5"/>
      <c r="C194" s="3"/>
      <c r="D194" s="3"/>
      <c r="E194" s="5"/>
      <c r="F194" s="3"/>
      <c r="G194" s="3"/>
      <c r="H194"/>
    </row>
    <row r="195" spans="1:8" s="53" customFormat="1" hidden="1" x14ac:dyDescent="0.25">
      <c r="A195" s="52"/>
      <c r="B195" s="5"/>
      <c r="C195" s="3"/>
      <c r="D195" s="3"/>
      <c r="E195" s="5"/>
      <c r="F195" s="3"/>
      <c r="G195" s="3"/>
      <c r="H195"/>
    </row>
    <row r="196" spans="1:8" s="53" customFormat="1" hidden="1" x14ac:dyDescent="0.25">
      <c r="A196" s="52"/>
      <c r="B196" s="5"/>
      <c r="C196" s="3"/>
      <c r="D196" s="3"/>
      <c r="E196" s="5"/>
      <c r="F196" s="3"/>
      <c r="G196" s="3"/>
      <c r="H196"/>
    </row>
    <row r="197" spans="1:8" s="53" customFormat="1" hidden="1" x14ac:dyDescent="0.25">
      <c r="A197" s="52"/>
      <c r="B197" s="5"/>
      <c r="C197" s="3"/>
      <c r="D197" s="3"/>
      <c r="E197" s="5"/>
      <c r="F197" s="3"/>
      <c r="G197" s="3"/>
      <c r="H197"/>
    </row>
    <row r="198" spans="1:8" s="53" customFormat="1" hidden="1" x14ac:dyDescent="0.25">
      <c r="A198" s="52"/>
      <c r="B198" s="5"/>
      <c r="C198" s="3"/>
      <c r="D198" s="3"/>
      <c r="E198" s="5"/>
      <c r="F198" s="3"/>
      <c r="G198" s="3"/>
      <c r="H198"/>
    </row>
    <row r="199" spans="1:8" s="53" customFormat="1" hidden="1" x14ac:dyDescent="0.25">
      <c r="A199" s="52"/>
      <c r="B199" s="5"/>
      <c r="C199" s="3"/>
      <c r="D199" s="3"/>
      <c r="E199" s="5"/>
      <c r="F199" s="3"/>
      <c r="G199" s="3"/>
      <c r="H199"/>
    </row>
    <row r="200" spans="1:8" s="53" customFormat="1" hidden="1" x14ac:dyDescent="0.25">
      <c r="A200" s="52"/>
      <c r="B200" s="5"/>
      <c r="C200" s="3"/>
      <c r="D200" s="3"/>
      <c r="E200" s="5"/>
      <c r="F200" s="3"/>
      <c r="G200" s="3"/>
      <c r="H200"/>
    </row>
    <row r="201" spans="1:8" s="53" customFormat="1" hidden="1" x14ac:dyDescent="0.25">
      <c r="B201" s="5"/>
      <c r="C201" s="3"/>
      <c r="D201" s="3"/>
      <c r="E201" s="5"/>
      <c r="F201" s="3"/>
      <c r="G201" s="3"/>
      <c r="H201"/>
    </row>
    <row r="202" spans="1:8" s="53" customFormat="1" hidden="1" x14ac:dyDescent="0.25">
      <c r="B202" s="5"/>
      <c r="C202" s="3"/>
      <c r="D202" s="3"/>
      <c r="E202" s="5"/>
      <c r="F202" s="3"/>
      <c r="G202" s="3"/>
      <c r="H202"/>
    </row>
    <row r="203" spans="1:8" s="53" customFormat="1" hidden="1" x14ac:dyDescent="0.25">
      <c r="B203" s="5"/>
      <c r="C203" s="3"/>
      <c r="D203" s="3"/>
      <c r="E203" s="5"/>
      <c r="F203" s="3"/>
      <c r="G203" s="3"/>
      <c r="H203"/>
    </row>
    <row r="204" spans="1:8" s="53" customFormat="1" hidden="1" x14ac:dyDescent="0.25">
      <c r="B204" s="5"/>
      <c r="C204" s="3"/>
      <c r="D204" s="3"/>
      <c r="E204" s="5"/>
      <c r="F204" s="3"/>
      <c r="G204" s="3"/>
      <c r="H204"/>
    </row>
    <row r="205" spans="1:8" s="53" customFormat="1" hidden="1" x14ac:dyDescent="0.25">
      <c r="B205" s="5"/>
      <c r="C205" s="3"/>
      <c r="D205" s="3"/>
      <c r="E205" s="5"/>
      <c r="F205" s="3"/>
      <c r="G205" s="3"/>
      <c r="H205"/>
    </row>
    <row r="206" spans="1:8" s="53" customFormat="1" hidden="1" x14ac:dyDescent="0.25">
      <c r="B206" s="5"/>
      <c r="C206" s="3"/>
      <c r="D206" s="3"/>
      <c r="E206" s="5"/>
      <c r="F206" s="3"/>
      <c r="G206" s="3"/>
      <c r="H206"/>
    </row>
    <row r="207" spans="1:8" s="53" customFormat="1" hidden="1" x14ac:dyDescent="0.25">
      <c r="B207" s="5"/>
      <c r="C207" s="3"/>
      <c r="D207" s="3"/>
      <c r="E207" s="5"/>
      <c r="F207" s="3"/>
      <c r="G207" s="3"/>
      <c r="H207"/>
    </row>
    <row r="208" spans="1:8" s="53" customFormat="1" hidden="1" x14ac:dyDescent="0.25">
      <c r="B208" s="5"/>
      <c r="C208" s="3"/>
      <c r="D208" s="3"/>
      <c r="E208" s="5"/>
      <c r="F208" s="3"/>
      <c r="G208" s="3"/>
      <c r="H208"/>
    </row>
    <row r="209" spans="2:8" s="53" customFormat="1" hidden="1" x14ac:dyDescent="0.25">
      <c r="B209" s="5"/>
      <c r="C209" s="3"/>
      <c r="D209" s="3"/>
      <c r="E209" s="5"/>
      <c r="F209" s="3"/>
      <c r="G209" s="3"/>
      <c r="H209"/>
    </row>
    <row r="210" spans="2:8" s="53" customFormat="1" hidden="1" x14ac:dyDescent="0.25">
      <c r="B210" s="5"/>
      <c r="C210" s="3"/>
      <c r="D210" s="3"/>
      <c r="E210" s="5"/>
      <c r="F210" s="3"/>
      <c r="G210" s="3"/>
      <c r="H210"/>
    </row>
    <row r="211" spans="2:8" s="53" customFormat="1" hidden="1" x14ac:dyDescent="0.25">
      <c r="B211" s="5"/>
      <c r="C211" s="3"/>
      <c r="D211" s="3"/>
      <c r="E211" s="5"/>
      <c r="F211" s="3"/>
      <c r="G211" s="3"/>
      <c r="H211"/>
    </row>
    <row r="212" spans="2:8" s="53" customFormat="1" hidden="1" x14ac:dyDescent="0.25">
      <c r="B212" s="5"/>
      <c r="C212" s="3"/>
      <c r="D212" s="3"/>
      <c r="E212" s="5"/>
      <c r="F212" s="3"/>
      <c r="G212" s="3"/>
      <c r="H212"/>
    </row>
    <row r="213" spans="2:8" s="53" customFormat="1" hidden="1" x14ac:dyDescent="0.25">
      <c r="B213" s="5"/>
      <c r="C213" s="3"/>
      <c r="D213" s="3"/>
      <c r="E213" s="5"/>
      <c r="F213" s="3"/>
      <c r="G213" s="3"/>
      <c r="H213"/>
    </row>
    <row r="214" spans="2:8" s="53" customFormat="1" hidden="1" x14ac:dyDescent="0.25">
      <c r="B214" s="5"/>
      <c r="C214" s="3"/>
      <c r="D214" s="3"/>
      <c r="E214" s="5"/>
      <c r="F214" s="3"/>
      <c r="G214" s="3"/>
      <c r="H214"/>
    </row>
    <row r="215" spans="2:8" s="53" customFormat="1" hidden="1" x14ac:dyDescent="0.25">
      <c r="B215" s="5"/>
      <c r="C215" s="3"/>
      <c r="D215" s="3"/>
      <c r="E215" s="5"/>
      <c r="F215" s="3"/>
      <c r="G215" s="3"/>
      <c r="H215"/>
    </row>
    <row r="216" spans="2:8" s="53" customFormat="1" hidden="1" x14ac:dyDescent="0.25">
      <c r="B216" s="5"/>
      <c r="C216" s="3"/>
      <c r="D216" s="3"/>
      <c r="E216" s="5"/>
      <c r="F216" s="3"/>
      <c r="G216" s="3"/>
      <c r="H216"/>
    </row>
    <row r="217" spans="2:8" s="53" customFormat="1" hidden="1" x14ac:dyDescent="0.25">
      <c r="B217" s="5"/>
      <c r="C217" s="3"/>
      <c r="D217" s="3"/>
      <c r="E217" s="5"/>
      <c r="F217" s="3"/>
      <c r="G217" s="3"/>
      <c r="H217"/>
    </row>
    <row r="218" spans="2:8" s="53" customFormat="1" hidden="1" x14ac:dyDescent="0.25">
      <c r="B218" s="5"/>
      <c r="C218" s="3"/>
      <c r="D218" s="3"/>
      <c r="E218" s="5"/>
      <c r="F218" s="3"/>
      <c r="G218" s="3"/>
      <c r="H218"/>
    </row>
    <row r="219" spans="2:8" s="53" customFormat="1" hidden="1" x14ac:dyDescent="0.25">
      <c r="B219" s="5"/>
      <c r="C219" s="3"/>
      <c r="D219" s="3"/>
      <c r="E219" s="5"/>
      <c r="F219" s="3"/>
      <c r="G219" s="3"/>
      <c r="H219"/>
    </row>
    <row r="220" spans="2:8" s="53" customFormat="1" hidden="1" x14ac:dyDescent="0.25">
      <c r="B220" s="5"/>
      <c r="C220" s="3"/>
      <c r="D220" s="3"/>
      <c r="E220" s="5"/>
      <c r="F220" s="3"/>
      <c r="G220" s="3"/>
      <c r="H220"/>
    </row>
    <row r="221" spans="2:8" s="53" customFormat="1" hidden="1" x14ac:dyDescent="0.25">
      <c r="B221" s="5"/>
      <c r="C221" s="3"/>
      <c r="D221" s="3"/>
      <c r="E221" s="5"/>
      <c r="F221" s="3"/>
      <c r="G221" s="3"/>
      <c r="H221"/>
    </row>
    <row r="222" spans="2:8" s="53" customFormat="1" hidden="1" x14ac:dyDescent="0.25">
      <c r="B222" s="5"/>
      <c r="C222" s="3"/>
      <c r="D222" s="3"/>
      <c r="E222" s="5"/>
      <c r="F222" s="3"/>
      <c r="G222" s="3"/>
      <c r="H222"/>
    </row>
  </sheetData>
  <mergeCells count="4">
    <mergeCell ref="C2:D2"/>
    <mergeCell ref="C3:D3"/>
    <mergeCell ref="C4:D4"/>
    <mergeCell ref="C5:D5"/>
  </mergeCells>
  <conditionalFormatting sqref="D8:D48">
    <cfRule type="cellIs" priority="5" stopIfTrue="1" operator="between">
      <formula>-0.1</formula>
      <formula>-50</formula>
    </cfRule>
    <cfRule type="cellIs" priority="6" stopIfTrue="1" operator="between">
      <formula>0.1</formula>
      <formula>50</formula>
    </cfRule>
  </conditionalFormatting>
  <conditionalFormatting sqref="D50:D53">
    <cfRule type="cellIs" priority="19" stopIfTrue="1" operator="between">
      <formula>-0.1</formula>
      <formula>-50</formula>
    </cfRule>
    <cfRule type="cellIs" priority="20"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7" stopIfTrue="1" operator="between">
      <formula>-0.1</formula>
      <formula>-50</formula>
    </cfRule>
    <cfRule type="cellIs" priority="18" stopIfTrue="1" operator="between">
      <formula>0.1</formula>
      <formula>50</formula>
    </cfRule>
  </conditionalFormatting>
  <conditionalFormatting sqref="D86:D126">
    <cfRule type="cellIs" priority="15" stopIfTrue="1" operator="between">
      <formula>-0.1</formula>
      <formula>-50</formula>
    </cfRule>
    <cfRule type="cellIs" priority="16"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13" stopIfTrue="1" operator="between">
      <formula>-0.1</formula>
      <formula>-50</formula>
    </cfRule>
    <cfRule type="cellIs" priority="14" stopIfTrue="1" operator="between">
      <formula>0.1</formula>
      <formula>50</formula>
    </cfRule>
  </conditionalFormatting>
  <conditionalFormatting sqref="G8:G33">
    <cfRule type="cellIs" priority="3" stopIfTrue="1" operator="between">
      <formula>-0.1</formula>
      <formula>-50</formula>
    </cfRule>
    <cfRule type="cellIs" priority="4"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 stopIfTrue="1" operator="between">
      <formula>-0.1</formula>
      <formula>-50</formula>
    </cfRule>
    <cfRule type="cellIs" priority="2"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9" stopIfTrue="1" operator="between">
      <formula>-0.1</formula>
      <formula>-50</formula>
    </cfRule>
    <cfRule type="cellIs" priority="10" stopIfTrue="1" operator="between">
      <formula>0.1</formula>
      <formula>50</formula>
    </cfRule>
  </conditionalFormatting>
  <conditionalFormatting sqref="G162:G166">
    <cfRule type="cellIs" priority="7" stopIfTrue="1" operator="between">
      <formula>-0.1</formula>
      <formula>-50</formula>
    </cfRule>
    <cfRule type="cellIs" priority="8" stopIfTrue="1" operator="between">
      <formula>0.1</formula>
      <formula>50</formula>
    </cfRule>
  </conditionalFormatting>
  <dataValidations count="21">
    <dataValidation type="custom" operator="greaterThan" showInputMessage="1" showErrorMessage="1" errorTitle="eee" sqref="G127" xr:uid="{43C08CF6-96BC-402A-A759-BCEA42FF9E8C}">
      <formula1>OR(D139=0, D139&gt;50)</formula1>
      <formula2>0</formula2>
    </dataValidation>
    <dataValidation type="custom" operator="greaterThan" showInputMessage="1" showErrorMessage="1" errorTitle="eee" sqref="G117:G126" xr:uid="{0043A91D-F96C-4E01-9D7C-64CAADF28BD5}">
      <formula1>OR(D131=0, D131&gt;50)</formula1>
      <formula2>0</formula2>
    </dataValidation>
    <dataValidation type="custom" operator="greaterThan" showInputMessage="1" showErrorMessage="1" errorTitle="eee" sqref="G128" xr:uid="{55154AD5-C01F-4D9E-84B6-451EFFCD23EA}">
      <formula1>OR(D136=0, D136&gt;50)</formula1>
      <formula2>0</formula2>
    </dataValidation>
    <dataValidation type="custom" operator="greaterThan" showInputMessage="1" showErrorMessage="1" errorTitle="eee" sqref="G129" xr:uid="{707F5723-BF49-460A-BD3F-1C0AD51CB34B}">
      <formula1>OR(D134=0, D134&gt;50)</formula1>
      <formula2>0</formula2>
    </dataValidation>
    <dataValidation type="custom" operator="greaterThan" showInputMessage="1" showErrorMessage="1" errorTitle="eee" sqref="G130" xr:uid="{11F57CEA-D7C3-4901-B44B-DFF6D5B786B2}">
      <formula1>OR(D132=0, D132&gt;50)</formula1>
      <formula2>0</formula2>
    </dataValidation>
    <dataValidation type="custom" operator="greaterThan" showInputMessage="1" showErrorMessage="1" errorTitle="eee" sqref="G161 G166" xr:uid="{A5B17651-41D9-4205-A7EA-346D4A7C18D2}">
      <formula1>OR(D200=0, D200&gt;50)</formula1>
      <formula2>0</formula2>
    </dataValidation>
    <dataValidation type="custom" allowBlank="1" showInputMessage="1" showErrorMessage="1" sqref="D62 G156" xr:uid="{7CF66F46-DB82-457B-B607-F4D54B59CEDF}">
      <formula1>OR(D62=0, D62&gt;50)</formula1>
    </dataValidation>
    <dataValidation type="custom" operator="greaterThan" showInputMessage="1" showErrorMessage="1" errorTitle="eee" sqref="D61" xr:uid="{3BCF4D6E-5114-44E0-930F-AE8AC69026AF}">
      <formula1>OR(D61=0, D61&lt;0)</formula1>
    </dataValidation>
    <dataValidation type="custom" operator="greaterThan" showInputMessage="1" showErrorMessage="1" errorTitle="eee" sqref="D14:D29 D30 D50:D54 D31:D48" xr:uid="{3406BF09-2387-4F5A-BB20-EDFECBF98A23}">
      <formula1>OR(D14=0,D14&gt;50)</formula1>
    </dataValidation>
    <dataValidation operator="greaterThan" showInputMessage="1" showErrorMessage="1" errorTitle="eee" sqref="G109 G157 G159 D129 D160" xr:uid="{A2A88A32-92C4-4164-ADC3-B46D6F0BA5F9}"/>
    <dataValidation type="custom" operator="greaterThan" showInputMessage="1" showErrorMessage="1" errorTitle="eee" sqref="G111:G116" xr:uid="{62738E86-C9D0-4478-90D9-84AE44EF8767}">
      <formula1>OR(D132=0, D132&gt;50)</formula1>
      <formula2>0</formula2>
    </dataValidation>
    <dataValidation type="custom" operator="greaterThan" showInputMessage="1" showErrorMessage="1" errorTitle="eee" sqref="G197" xr:uid="{A9ADB33B-3A2D-4ED9-A83C-6BECD825969F}">
      <formula1>OR(D196=0, D196&gt;50)</formula1>
      <formula2>0</formula2>
    </dataValidation>
    <dataValidation type="custom" operator="greaterThan" showInputMessage="1" showErrorMessage="1" errorTitle="eee" sqref="G142" xr:uid="{7FA81025-4603-4A60-9038-B3070209D6B7}">
      <formula1>OR(D180=0, D180&gt;50)</formula1>
      <formula2>0</formula2>
    </dataValidation>
    <dataValidation allowBlank="1" sqref="G231" xr:uid="{95DF3E64-FE28-425B-BE4C-780F04E23968}">
      <formula1>0</formula1>
      <formula2>0</formula2>
    </dataValidation>
    <dataValidation type="custom" operator="greaterThan" showInputMessage="1" showErrorMessage="1" errorTitle="eee" sqref="D57:D60" xr:uid="{145104C6-CD8C-4210-AA6D-7C84D5C285E2}">
      <formula1>OR(D57=0, D57&lt;50)</formula1>
    </dataValidation>
    <dataValidation allowBlank="1" errorTitle="Error de datos" error="Debe introducir una fecha válida" sqref="F4" xr:uid="{F4DAE5C1-DFA3-4F50-82A3-F9D60B46FA6F}">
      <formula1>0</formula1>
      <formula2>0</formula2>
    </dataValidation>
    <dataValidation type="custom" operator="greaterThan" showInputMessage="1" showErrorMessage="1" errorTitle="eee" error="Valores mayores a $50" sqref="D8:D13" xr:uid="{1470A2AF-E000-4772-9667-8B1D7E902BB6}">
      <formula1>OR(D8=0,D8&gt;50)</formula1>
    </dataValidation>
    <dataValidation type="custom" operator="greaterThan" showInputMessage="1" showErrorMessage="1" errorTitle="eee" sqref="D86:D95 D97:D99 D101:D109 D111 D113 D125 D118:D121 D123 D115 G143:G153 G141 G132:G139 G155" xr:uid="{07B98C30-D984-4BEA-AFB1-40B625C44903}">
      <formula1>OR(D86=0,D86&gt; 50)</formula1>
    </dataValidation>
    <dataValidation operator="greaterThanOrEqual" allowBlank="1" errorTitle="Error de datos" error="Debe ingresar un valor entero positivo" sqref="C8:C11 C14:C48 F230 C141:C160 F161:F165 F7:F109 C129 C131:C139 C50:C127 F111:F157" xr:uid="{D2674E9A-C2DA-43FA-BDCE-E7993516E9D0}">
      <formula1>0</formula1>
      <formula2>0</formula2>
    </dataValidation>
    <dataValidation type="custom" operator="greaterThan" showInputMessage="1" showErrorMessage="1" errorTitle="eee" sqref="D49 D55:D56 G140 G154 G8:G108 D114 D124 D85 D96 D100 D110 D112 D63:D83 D122 D126:D128 D131:D159 D116:D117" xr:uid="{D440B374-653B-47CB-8A8E-6A4B1B8BBE1D}">
      <formula1>OR(D8=0, D8&gt;50)</formula1>
    </dataValidation>
    <dataValidation type="custom" operator="greaterThan" showInputMessage="1" showErrorMessage="1" errorTitle="eee" sqref="D84" xr:uid="{6CE25194-EED4-4A67-864B-B582886823A6}">
      <formula1>OR(#REF!=0,#REF!&gt; 50)</formula1>
      <formula2>0</formula2>
    </dataValidation>
  </dataValidations>
  <pageMargins left="0.7" right="0.7" top="0.75" bottom="0.75" header="0.3" footer="0.3"/>
  <ignoredErrors>
    <ignoredError sqref="D8:D42 D44:D57 D60 D86:D109 D111:D125 D134:D158 G143:G156 G132:G141 G85:G101 G44:G84 G15:G32 G13:G14 G8:G1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00D4-F387-4D46-A8F8-E35B0F20BFE6}">
  <dimension ref="A1:H222"/>
  <sheetViews>
    <sheetView showGridLines="0" zoomScaleNormal="100" workbookViewId="0">
      <selection activeCell="G41" sqref="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15.28515625" style="3" customWidth="1"/>
    <col min="5" max="5" width="2.28515625" style="5" customWidth="1"/>
    <col min="6" max="6" width="52.85546875" style="3" customWidth="1"/>
    <col min="7" max="7" width="15" style="3" customWidth="1"/>
    <col min="8" max="8" width="1.85546875" customWidth="1"/>
    <col min="9" max="16384" width="0" style="6" hidden="1"/>
  </cols>
  <sheetData>
    <row r="1" spans="2:7" x14ac:dyDescent="0.25"/>
    <row r="2" spans="2:7" x14ac:dyDescent="0.25">
      <c r="B2" s="7"/>
      <c r="C2" s="123" t="s">
        <v>0</v>
      </c>
      <c r="D2" s="123"/>
      <c r="E2" s="54"/>
      <c r="F2" s="8" t="str">
        <f>+[14]Presentación!C4</f>
        <v>CRAMI - IAMPP</v>
      </c>
      <c r="G2" s="8"/>
    </row>
    <row r="3" spans="2:7" x14ac:dyDescent="0.25">
      <c r="C3" s="123" t="s">
        <v>1</v>
      </c>
      <c r="D3" s="123"/>
      <c r="E3" s="54"/>
      <c r="F3" s="10" t="str">
        <f>+[14]Presentación!C5</f>
        <v>Canelones</v>
      </c>
      <c r="G3" s="56"/>
    </row>
    <row r="4" spans="2:7" x14ac:dyDescent="0.25">
      <c r="C4" s="123" t="s">
        <v>2</v>
      </c>
      <c r="D4" s="123"/>
      <c r="E4" s="54"/>
      <c r="F4" s="12" t="s">
        <v>361</v>
      </c>
      <c r="G4" s="56"/>
    </row>
    <row r="5" spans="2:7" x14ac:dyDescent="0.25">
      <c r="C5" s="123" t="s">
        <v>3</v>
      </c>
      <c r="D5" s="123"/>
      <c r="E5" s="54"/>
      <c r="F5" s="13"/>
      <c r="G5" s="56"/>
    </row>
    <row r="6" spans="2:7" x14ac:dyDescent="0.25">
      <c r="C6" s="14"/>
      <c r="D6" s="57"/>
      <c r="E6" s="7"/>
      <c r="F6" s="7"/>
      <c r="G6" s="7"/>
    </row>
    <row r="7" spans="2:7" ht="15.75" customHeight="1" x14ac:dyDescent="0.25">
      <c r="C7" s="71" t="s">
        <v>4</v>
      </c>
      <c r="D7" s="82">
        <f>+[14]ESP!D7</f>
        <v>2025</v>
      </c>
      <c r="F7" s="73" t="s">
        <v>5</v>
      </c>
      <c r="G7" s="83">
        <f>+D7</f>
        <v>2025</v>
      </c>
    </row>
    <row r="8" spans="2:7" ht="15.75" customHeight="1" x14ac:dyDescent="0.25">
      <c r="B8" s="2" t="s">
        <v>6</v>
      </c>
      <c r="C8" s="17" t="s">
        <v>7</v>
      </c>
      <c r="D8" s="58">
        <v>32432375</v>
      </c>
      <c r="F8" s="17" t="s">
        <v>8</v>
      </c>
      <c r="G8" s="58">
        <v>12943863</v>
      </c>
    </row>
    <row r="9" spans="2:7" ht="15.75" customHeight="1" x14ac:dyDescent="0.25">
      <c r="B9" s="2" t="s">
        <v>9</v>
      </c>
      <c r="C9" s="20" t="s">
        <v>10</v>
      </c>
      <c r="D9" s="59">
        <v>67301103</v>
      </c>
      <c r="F9" s="20" t="s">
        <v>362</v>
      </c>
      <c r="G9" s="59">
        <v>69158048</v>
      </c>
    </row>
    <row r="10" spans="2:7" ht="15.75" customHeight="1" x14ac:dyDescent="0.25">
      <c r="B10" s="2" t="s">
        <v>12</v>
      </c>
      <c r="C10" s="20" t="s">
        <v>363</v>
      </c>
      <c r="D10" s="59">
        <v>1589894807</v>
      </c>
      <c r="F10" s="20" t="s">
        <v>364</v>
      </c>
      <c r="G10" s="59">
        <v>69562463</v>
      </c>
    </row>
    <row r="11" spans="2:7" ht="15.75" customHeight="1" x14ac:dyDescent="0.25">
      <c r="B11" s="2" t="s">
        <v>15</v>
      </c>
      <c r="C11" s="20" t="s">
        <v>365</v>
      </c>
      <c r="D11" s="59">
        <v>127244777</v>
      </c>
      <c r="F11" s="20" t="s">
        <v>366</v>
      </c>
      <c r="G11" s="59">
        <v>106734730</v>
      </c>
    </row>
    <row r="12" spans="2:7" ht="15.75" customHeight="1" x14ac:dyDescent="0.25">
      <c r="B12" s="2" t="s">
        <v>18</v>
      </c>
      <c r="C12" s="20" t="s">
        <v>19</v>
      </c>
      <c r="D12" s="59">
        <v>41456842</v>
      </c>
      <c r="F12" s="20" t="s">
        <v>367</v>
      </c>
      <c r="G12" s="59">
        <v>162148132</v>
      </c>
    </row>
    <row r="13" spans="2:7" ht="15.75" customHeight="1" x14ac:dyDescent="0.25">
      <c r="B13" s="2" t="s">
        <v>21</v>
      </c>
      <c r="C13" s="20" t="s">
        <v>22</v>
      </c>
      <c r="D13" s="59">
        <v>16923428</v>
      </c>
      <c r="F13" s="20" t="s">
        <v>368</v>
      </c>
      <c r="G13" s="59">
        <v>21011807</v>
      </c>
    </row>
    <row r="14" spans="2:7" ht="15.75" customHeight="1" x14ac:dyDescent="0.25">
      <c r="B14" s="2" t="s">
        <v>24</v>
      </c>
      <c r="C14" s="20" t="s">
        <v>25</v>
      </c>
      <c r="D14" s="59">
        <v>7020896</v>
      </c>
      <c r="F14" s="20" t="s">
        <v>369</v>
      </c>
      <c r="G14" s="59">
        <v>51288494</v>
      </c>
    </row>
    <row r="15" spans="2:7" ht="15.75" customHeight="1" x14ac:dyDescent="0.25">
      <c r="B15" s="2" t="s">
        <v>27</v>
      </c>
      <c r="C15" s="20" t="s">
        <v>28</v>
      </c>
      <c r="D15" s="59">
        <v>19053217</v>
      </c>
      <c r="F15" s="20" t="s">
        <v>29</v>
      </c>
      <c r="G15" s="59">
        <v>309838414</v>
      </c>
    </row>
    <row r="16" spans="2:7" ht="15.75" customHeight="1" x14ac:dyDescent="0.25">
      <c r="B16" s="2" t="s">
        <v>30</v>
      </c>
      <c r="C16" s="20" t="s">
        <v>31</v>
      </c>
      <c r="D16" s="59">
        <v>0</v>
      </c>
      <c r="F16" s="20" t="s">
        <v>32</v>
      </c>
      <c r="G16" s="59">
        <v>138961167</v>
      </c>
    </row>
    <row r="17" spans="2:7" ht="15.75" customHeight="1" x14ac:dyDescent="0.25">
      <c r="B17" s="2" t="s">
        <v>33</v>
      </c>
      <c r="C17" s="20" t="s">
        <v>370</v>
      </c>
      <c r="D17" s="59">
        <v>0</v>
      </c>
      <c r="F17" s="20" t="s">
        <v>35</v>
      </c>
      <c r="G17" s="59">
        <v>148660969</v>
      </c>
    </row>
    <row r="18" spans="2:7" ht="15.75" customHeight="1" x14ac:dyDescent="0.25">
      <c r="B18" s="2" t="s">
        <v>36</v>
      </c>
      <c r="C18" s="20" t="s">
        <v>37</v>
      </c>
      <c r="D18" s="59">
        <v>0</v>
      </c>
      <c r="F18" s="20" t="s">
        <v>38</v>
      </c>
      <c r="G18" s="59">
        <v>0</v>
      </c>
    </row>
    <row r="19" spans="2:7" ht="15.75" customHeight="1" x14ac:dyDescent="0.25">
      <c r="B19" s="2" t="s">
        <v>39</v>
      </c>
      <c r="C19" s="20" t="s">
        <v>40</v>
      </c>
      <c r="D19" s="60">
        <f>+'[14]Detalle ER'!D21</f>
        <v>4839735</v>
      </c>
      <c r="F19" s="24" t="s">
        <v>41</v>
      </c>
      <c r="G19" s="62">
        <v>15145180</v>
      </c>
    </row>
    <row r="20" spans="2:7" ht="15.75" customHeight="1" x14ac:dyDescent="0.25">
      <c r="B20" s="2" t="s">
        <v>42</v>
      </c>
      <c r="C20" s="20" t="s">
        <v>371</v>
      </c>
      <c r="D20" s="62">
        <v>26383385</v>
      </c>
      <c r="F20" s="90" t="s">
        <v>44</v>
      </c>
      <c r="G20" s="93">
        <f>SUM(G8:G19)</f>
        <v>1105453267</v>
      </c>
    </row>
    <row r="21" spans="2:7" ht="15.75" customHeight="1" x14ac:dyDescent="0.25">
      <c r="C21" s="88" t="s">
        <v>45</v>
      </c>
      <c r="D21" s="92">
        <f>SUM(D8:D20)</f>
        <v>1932550565</v>
      </c>
      <c r="F21" s="17" t="s">
        <v>46</v>
      </c>
      <c r="G21" s="58">
        <v>560477</v>
      </c>
    </row>
    <row r="22" spans="2:7" ht="15.75" customHeight="1" x14ac:dyDescent="0.25">
      <c r="C22" s="90" t="s">
        <v>47</v>
      </c>
      <c r="D22" s="93">
        <f>SUM(D23:D29)</f>
        <v>22111283</v>
      </c>
      <c r="F22" s="20" t="s">
        <v>48</v>
      </c>
      <c r="G22" s="59">
        <v>17864784</v>
      </c>
    </row>
    <row r="23" spans="2:7" ht="15.75" customHeight="1" x14ac:dyDescent="0.25">
      <c r="B23" s="2" t="s">
        <v>49</v>
      </c>
      <c r="C23" s="17" t="s">
        <v>50</v>
      </c>
      <c r="D23" s="58">
        <v>13819963</v>
      </c>
      <c r="F23" s="20" t="s">
        <v>51</v>
      </c>
      <c r="G23" s="59">
        <v>5744037</v>
      </c>
    </row>
    <row r="24" spans="2:7" ht="15.75" customHeight="1" x14ac:dyDescent="0.25">
      <c r="B24" s="2" t="s">
        <v>52</v>
      </c>
      <c r="C24" s="20" t="s">
        <v>53</v>
      </c>
      <c r="D24" s="59">
        <v>237004</v>
      </c>
      <c r="F24" s="20" t="s">
        <v>54</v>
      </c>
      <c r="G24" s="59">
        <v>25131721</v>
      </c>
    </row>
    <row r="25" spans="2:7" ht="15.75" customHeight="1" x14ac:dyDescent="0.25">
      <c r="B25" s="2" t="s">
        <v>55</v>
      </c>
      <c r="C25" s="20" t="s">
        <v>56</v>
      </c>
      <c r="D25" s="59">
        <v>5954909</v>
      </c>
      <c r="F25" s="20" t="s">
        <v>372</v>
      </c>
      <c r="G25" s="59">
        <v>6950718</v>
      </c>
    </row>
    <row r="26" spans="2:7" ht="15.75" customHeight="1" x14ac:dyDescent="0.25">
      <c r="B26" s="2" t="s">
        <v>58</v>
      </c>
      <c r="C26" s="20" t="s">
        <v>59</v>
      </c>
      <c r="D26" s="59">
        <v>1223952</v>
      </c>
      <c r="F26" s="20" t="s">
        <v>373</v>
      </c>
      <c r="G26" s="59">
        <v>7072059</v>
      </c>
    </row>
    <row r="27" spans="2:7" ht="15.75" customHeight="1" x14ac:dyDescent="0.25">
      <c r="B27" s="2" t="s">
        <v>61</v>
      </c>
      <c r="C27" s="20" t="s">
        <v>62</v>
      </c>
      <c r="D27" s="59">
        <v>93445</v>
      </c>
      <c r="F27" s="24" t="s">
        <v>63</v>
      </c>
      <c r="G27" s="62">
        <v>869848</v>
      </c>
    </row>
    <row r="28" spans="2:7" ht="15.75" customHeight="1" x14ac:dyDescent="0.25">
      <c r="B28" s="2" t="s">
        <v>64</v>
      </c>
      <c r="C28" s="20" t="s">
        <v>65</v>
      </c>
      <c r="D28" s="60">
        <f>+'[14]Detalle ER'!D28</f>
        <v>477039</v>
      </c>
      <c r="F28" s="90" t="s">
        <v>66</v>
      </c>
      <c r="G28" s="93">
        <f>SUM(G21:G27)</f>
        <v>64193644</v>
      </c>
    </row>
    <row r="29" spans="2:7" ht="15.75" customHeight="1" x14ac:dyDescent="0.25">
      <c r="B29" s="2" t="s">
        <v>67</v>
      </c>
      <c r="C29" s="24" t="s">
        <v>68</v>
      </c>
      <c r="D29" s="62">
        <v>304971</v>
      </c>
      <c r="F29" s="17" t="s">
        <v>69</v>
      </c>
      <c r="G29" s="58">
        <v>275091961</v>
      </c>
    </row>
    <row r="30" spans="2:7" ht="15.75" customHeight="1" x14ac:dyDescent="0.25">
      <c r="C30" s="90" t="s">
        <v>70</v>
      </c>
      <c r="D30" s="93">
        <f>SUM(D31:D35)</f>
        <v>243495115</v>
      </c>
      <c r="F30" s="20" t="s">
        <v>71</v>
      </c>
      <c r="G30" s="59">
        <v>0</v>
      </c>
    </row>
    <row r="31" spans="2:7" ht="15.75" customHeight="1" x14ac:dyDescent="0.25">
      <c r="B31" s="2" t="s">
        <v>72</v>
      </c>
      <c r="C31" s="17" t="s">
        <v>73</v>
      </c>
      <c r="D31" s="58">
        <v>180252262</v>
      </c>
      <c r="F31" s="20" t="s">
        <v>74</v>
      </c>
      <c r="G31" s="59">
        <v>2576460</v>
      </c>
    </row>
    <row r="32" spans="2:7" ht="15.75" customHeight="1" x14ac:dyDescent="0.25">
      <c r="B32" s="2" t="s">
        <v>75</v>
      </c>
      <c r="C32" s="20" t="s">
        <v>76</v>
      </c>
      <c r="D32" s="59">
        <v>28748930</v>
      </c>
      <c r="F32" s="24" t="s">
        <v>77</v>
      </c>
      <c r="G32" s="62">
        <v>3816759</v>
      </c>
    </row>
    <row r="33" spans="2:7" ht="15.75" customHeight="1" x14ac:dyDescent="0.25">
      <c r="B33" s="2" t="s">
        <v>78</v>
      </c>
      <c r="C33" s="20" t="s">
        <v>79</v>
      </c>
      <c r="D33" s="59">
        <v>30528818</v>
      </c>
      <c r="F33" s="90" t="s">
        <v>80</v>
      </c>
      <c r="G33" s="93">
        <f>SUM(G29:G32)</f>
        <v>281485180</v>
      </c>
    </row>
    <row r="34" spans="2:7" ht="15.75" customHeight="1" x14ac:dyDescent="0.25">
      <c r="B34" s="2" t="s">
        <v>81</v>
      </c>
      <c r="C34" s="20" t="s">
        <v>82</v>
      </c>
      <c r="D34" s="60">
        <f>+'[14]Detalle ER'!D35</f>
        <v>617351</v>
      </c>
      <c r="F34" s="94" t="s">
        <v>83</v>
      </c>
      <c r="G34" s="101">
        <f>SUM(G35:G40)</f>
        <v>138177071</v>
      </c>
    </row>
    <row r="35" spans="2:7" ht="15.75" customHeight="1" x14ac:dyDescent="0.25">
      <c r="B35" s="2" t="s">
        <v>84</v>
      </c>
      <c r="C35" s="24" t="s">
        <v>85</v>
      </c>
      <c r="D35" s="62">
        <v>3347754</v>
      </c>
      <c r="F35" s="17" t="s">
        <v>86</v>
      </c>
      <c r="G35" s="58">
        <v>7401346</v>
      </c>
    </row>
    <row r="36" spans="2:7" ht="15.75" customHeight="1" x14ac:dyDescent="0.25">
      <c r="C36" s="90" t="s">
        <v>87</v>
      </c>
      <c r="D36" s="93">
        <f>+D22+D30</f>
        <v>265606398</v>
      </c>
      <c r="F36" s="20" t="s">
        <v>88</v>
      </c>
      <c r="G36" s="59">
        <v>2027757</v>
      </c>
    </row>
    <row r="37" spans="2:7" ht="15.75" customHeight="1" x14ac:dyDescent="0.25">
      <c r="B37" s="2" t="s">
        <v>89</v>
      </c>
      <c r="C37" s="17" t="s">
        <v>374</v>
      </c>
      <c r="D37" s="58">
        <v>809243</v>
      </c>
      <c r="F37" s="20" t="s">
        <v>91</v>
      </c>
      <c r="G37" s="59">
        <v>5578159</v>
      </c>
    </row>
    <row r="38" spans="2:7" ht="15.75" customHeight="1" x14ac:dyDescent="0.25">
      <c r="B38" s="2" t="s">
        <v>92</v>
      </c>
      <c r="C38" s="20" t="s">
        <v>375</v>
      </c>
      <c r="D38" s="59">
        <v>32739760</v>
      </c>
      <c r="F38" s="20" t="s">
        <v>94</v>
      </c>
      <c r="G38" s="59">
        <v>12974683</v>
      </c>
    </row>
    <row r="39" spans="2:7" ht="15.75" customHeight="1" x14ac:dyDescent="0.25">
      <c r="B39" s="2" t="s">
        <v>95</v>
      </c>
      <c r="C39" s="20" t="s">
        <v>376</v>
      </c>
      <c r="D39" s="59">
        <v>0</v>
      </c>
      <c r="F39" s="20" t="s">
        <v>97</v>
      </c>
      <c r="G39" s="59">
        <v>26601514</v>
      </c>
    </row>
    <row r="40" spans="2:7" ht="15.75" customHeight="1" x14ac:dyDescent="0.25">
      <c r="B40" s="2" t="s">
        <v>98</v>
      </c>
      <c r="C40" s="20" t="s">
        <v>377</v>
      </c>
      <c r="D40" s="59">
        <v>0</v>
      </c>
      <c r="F40" s="24" t="s">
        <v>100</v>
      </c>
      <c r="G40" s="63">
        <f>+'[14]Detalle ER'!H19</f>
        <v>83593612</v>
      </c>
    </row>
    <row r="41" spans="2:7" ht="15.75" customHeight="1" x14ac:dyDescent="0.25">
      <c r="B41" s="2" t="s">
        <v>101</v>
      </c>
      <c r="C41" s="20" t="s">
        <v>378</v>
      </c>
      <c r="D41" s="59">
        <v>13173868</v>
      </c>
      <c r="F41" s="94" t="s">
        <v>103</v>
      </c>
      <c r="G41" s="101">
        <f>SUM(G42:G47)</f>
        <v>38407012</v>
      </c>
    </row>
    <row r="42" spans="2:7" ht="15.75" customHeight="1" x14ac:dyDescent="0.25">
      <c r="B42" s="2" t="s">
        <v>104</v>
      </c>
      <c r="C42" s="20" t="s">
        <v>379</v>
      </c>
      <c r="D42" s="59">
        <v>0</v>
      </c>
      <c r="F42" s="17" t="s">
        <v>106</v>
      </c>
      <c r="G42" s="58">
        <v>5166429</v>
      </c>
    </row>
    <row r="43" spans="2:7" ht="15.75" customHeight="1" x14ac:dyDescent="0.25">
      <c r="B43" s="2" t="s">
        <v>107</v>
      </c>
      <c r="C43" s="20" t="s">
        <v>380</v>
      </c>
      <c r="D43" s="59">
        <v>43781653</v>
      </c>
      <c r="F43" s="20" t="s">
        <v>109</v>
      </c>
      <c r="G43" s="59">
        <v>48355</v>
      </c>
    </row>
    <row r="44" spans="2:7" ht="15.75" customHeight="1" x14ac:dyDescent="0.25">
      <c r="B44" s="2" t="s">
        <v>110</v>
      </c>
      <c r="C44" s="20" t="s">
        <v>381</v>
      </c>
      <c r="D44" s="59">
        <v>0</v>
      </c>
      <c r="F44" s="20" t="s">
        <v>112</v>
      </c>
      <c r="G44" s="59">
        <v>4223851</v>
      </c>
    </row>
    <row r="45" spans="2:7" ht="15.75" customHeight="1" x14ac:dyDescent="0.25">
      <c r="B45" s="2" t="s">
        <v>113</v>
      </c>
      <c r="C45" s="20" t="s">
        <v>114</v>
      </c>
      <c r="D45" s="59">
        <v>0</v>
      </c>
      <c r="F45" s="20" t="s">
        <v>115</v>
      </c>
      <c r="G45" s="59">
        <v>1515367</v>
      </c>
    </row>
    <row r="46" spans="2:7" ht="15.75" customHeight="1" x14ac:dyDescent="0.25">
      <c r="B46" s="2" t="s">
        <v>116</v>
      </c>
      <c r="C46" s="20" t="s">
        <v>117</v>
      </c>
      <c r="D46" s="60">
        <f>+'[14]Detalle ER'!D49</f>
        <v>1301397</v>
      </c>
      <c r="F46" s="20" t="s">
        <v>118</v>
      </c>
      <c r="G46" s="59">
        <v>4045542</v>
      </c>
    </row>
    <row r="47" spans="2:7" ht="15.75" customHeight="1" x14ac:dyDescent="0.25">
      <c r="B47" s="2" t="s">
        <v>119</v>
      </c>
      <c r="C47" s="24" t="s">
        <v>382</v>
      </c>
      <c r="D47" s="62">
        <v>1195690</v>
      </c>
      <c r="F47" s="20" t="s">
        <v>121</v>
      </c>
      <c r="G47" s="64">
        <f>+'[14]Detalle ER'!H29</f>
        <v>23407468</v>
      </c>
    </row>
    <row r="48" spans="2:7" ht="15.75" customHeight="1" x14ac:dyDescent="0.25">
      <c r="C48" s="90" t="s">
        <v>122</v>
      </c>
      <c r="D48" s="93">
        <f>SUM(D37:D47)</f>
        <v>93001611</v>
      </c>
      <c r="F48" s="24" t="s">
        <v>123</v>
      </c>
      <c r="G48" s="62">
        <v>2557692</v>
      </c>
    </row>
    <row r="49" spans="2:7" ht="15.75" customHeight="1" x14ac:dyDescent="0.25">
      <c r="C49" s="94" t="s">
        <v>124</v>
      </c>
      <c r="D49" s="100"/>
      <c r="F49" s="90" t="s">
        <v>125</v>
      </c>
      <c r="G49" s="93">
        <f>+G34+G41+G48</f>
        <v>179141775</v>
      </c>
    </row>
    <row r="50" spans="2:7" ht="15.75" customHeight="1" x14ac:dyDescent="0.25">
      <c r="B50" s="2" t="s">
        <v>126</v>
      </c>
      <c r="C50" s="28" t="s">
        <v>127</v>
      </c>
      <c r="D50" s="58">
        <v>0</v>
      </c>
      <c r="F50" s="28" t="s">
        <v>128</v>
      </c>
      <c r="G50" s="58">
        <v>32656962</v>
      </c>
    </row>
    <row r="51" spans="2:7" ht="15.75" customHeight="1" x14ac:dyDescent="0.25">
      <c r="B51" s="2" t="s">
        <v>129</v>
      </c>
      <c r="C51" s="20" t="s">
        <v>124</v>
      </c>
      <c r="D51" s="60">
        <f>+'[14]Detalle ER'!D58</f>
        <v>1367012</v>
      </c>
      <c r="F51" s="20" t="s">
        <v>130</v>
      </c>
      <c r="G51" s="59">
        <v>56647555</v>
      </c>
    </row>
    <row r="52" spans="2:7" ht="15.75" customHeight="1" x14ac:dyDescent="0.25">
      <c r="B52" s="2" t="s">
        <v>131</v>
      </c>
      <c r="C52" s="24" t="s">
        <v>383</v>
      </c>
      <c r="D52" s="62">
        <v>40515</v>
      </c>
      <c r="F52" s="20" t="s">
        <v>133</v>
      </c>
      <c r="G52" s="59">
        <v>2740814</v>
      </c>
    </row>
    <row r="53" spans="2:7" ht="15.75" customHeight="1" x14ac:dyDescent="0.25">
      <c r="C53" s="90" t="s">
        <v>134</v>
      </c>
      <c r="D53" s="93">
        <f>SUM(D50:D52)</f>
        <v>1407527</v>
      </c>
      <c r="F53" s="20" t="s">
        <v>135</v>
      </c>
      <c r="G53" s="59">
        <v>5362839</v>
      </c>
    </row>
    <row r="54" spans="2:7" ht="15.75" customHeight="1" x14ac:dyDescent="0.25">
      <c r="C54" s="75" t="s">
        <v>136</v>
      </c>
      <c r="D54" s="84">
        <f>D21+D36+D48+D53</f>
        <v>2292566101</v>
      </c>
      <c r="F54" s="20" t="s">
        <v>137</v>
      </c>
      <c r="G54" s="59">
        <v>12825601</v>
      </c>
    </row>
    <row r="55" spans="2:7" ht="15.75" customHeight="1" x14ac:dyDescent="0.25">
      <c r="C55" s="29"/>
      <c r="F55" s="20" t="s">
        <v>138</v>
      </c>
      <c r="G55" s="59">
        <v>15637564</v>
      </c>
    </row>
    <row r="56" spans="2:7" ht="15.75" customHeight="1" x14ac:dyDescent="0.25">
      <c r="C56" s="94" t="s">
        <v>139</v>
      </c>
      <c r="D56" s="100"/>
      <c r="F56" s="20" t="s">
        <v>140</v>
      </c>
      <c r="G56" s="64">
        <f>+'[14]Detalle ER'!H40</f>
        <v>4170826</v>
      </c>
    </row>
    <row r="57" spans="2:7" ht="15.75" customHeight="1" x14ac:dyDescent="0.25">
      <c r="B57" s="2" t="s">
        <v>141</v>
      </c>
      <c r="C57" s="30" t="s">
        <v>142</v>
      </c>
      <c r="D57" s="58">
        <v>0</v>
      </c>
      <c r="F57" s="24" t="s">
        <v>143</v>
      </c>
      <c r="G57" s="62">
        <v>1655027</v>
      </c>
    </row>
    <row r="58" spans="2:7" ht="15.75" customHeight="1" x14ac:dyDescent="0.25">
      <c r="B58" s="2" t="s">
        <v>144</v>
      </c>
      <c r="C58" s="31" t="s">
        <v>145</v>
      </c>
      <c r="D58" s="59">
        <v>0</v>
      </c>
      <c r="F58" s="90" t="s">
        <v>146</v>
      </c>
      <c r="G58" s="93">
        <f>SUM(G50:G57)</f>
        <v>131697188</v>
      </c>
    </row>
    <row r="59" spans="2:7" ht="15.75" customHeight="1" x14ac:dyDescent="0.25">
      <c r="B59" s="2" t="s">
        <v>147</v>
      </c>
      <c r="C59" s="31" t="s">
        <v>148</v>
      </c>
      <c r="D59" s="59">
        <v>0</v>
      </c>
      <c r="F59" s="28" t="s">
        <v>149</v>
      </c>
      <c r="G59" s="58">
        <v>18494485</v>
      </c>
    </row>
    <row r="60" spans="2:7" ht="15.75" customHeight="1" x14ac:dyDescent="0.25">
      <c r="B60" s="2" t="s">
        <v>150</v>
      </c>
      <c r="C60" s="32" t="s">
        <v>384</v>
      </c>
      <c r="D60" s="62">
        <v>0</v>
      </c>
      <c r="F60" s="20" t="s">
        <v>152</v>
      </c>
      <c r="G60" s="59">
        <v>13174727</v>
      </c>
    </row>
    <row r="61" spans="2:7" ht="15.75" customHeight="1" x14ac:dyDescent="0.25">
      <c r="C61" s="90" t="s">
        <v>385</v>
      </c>
      <c r="D61" s="93">
        <f>SUM(D57:D60)</f>
        <v>0</v>
      </c>
      <c r="F61" s="20" t="s">
        <v>154</v>
      </c>
      <c r="G61" s="59">
        <v>1672091</v>
      </c>
    </row>
    <row r="62" spans="2:7" ht="15.75" customHeight="1" x14ac:dyDescent="0.25">
      <c r="C62" s="77" t="s">
        <v>155</v>
      </c>
      <c r="D62" s="85">
        <f>D54+D61</f>
        <v>2292566101</v>
      </c>
      <c r="F62" s="20" t="s">
        <v>156</v>
      </c>
      <c r="G62" s="59">
        <v>16498790</v>
      </c>
    </row>
    <row r="63" spans="2:7" ht="15.75" customHeight="1" x14ac:dyDescent="0.25">
      <c r="B63" s="33"/>
      <c r="C63" s="34"/>
      <c r="D63" s="34"/>
      <c r="F63" s="20" t="s">
        <v>157</v>
      </c>
      <c r="G63" s="59">
        <v>0</v>
      </c>
    </row>
    <row r="64" spans="2:7" ht="15.75" customHeight="1" x14ac:dyDescent="0.25">
      <c r="B64" s="5"/>
      <c r="C64" s="34"/>
      <c r="D64" s="34"/>
      <c r="F64" s="20" t="s">
        <v>158</v>
      </c>
      <c r="G64" s="59">
        <v>24753810</v>
      </c>
    </row>
    <row r="65" spans="1:7" ht="15.75" customHeight="1" x14ac:dyDescent="0.25">
      <c r="B65" s="36" t="s">
        <v>159</v>
      </c>
      <c r="C65" s="34"/>
      <c r="D65" s="34"/>
      <c r="F65" s="20" t="s">
        <v>160</v>
      </c>
      <c r="G65" s="59">
        <v>19239242</v>
      </c>
    </row>
    <row r="66" spans="1:7" ht="15.75" customHeight="1" x14ac:dyDescent="0.25">
      <c r="B66" s="36" t="s">
        <v>161</v>
      </c>
      <c r="C66" s="34"/>
      <c r="D66" s="34"/>
      <c r="F66" s="20" t="s">
        <v>162</v>
      </c>
      <c r="G66" s="59">
        <v>4550231</v>
      </c>
    </row>
    <row r="67" spans="1:7" ht="15.75" customHeight="1" x14ac:dyDescent="0.25">
      <c r="B67" s="36" t="s">
        <v>163</v>
      </c>
      <c r="C67" s="34"/>
      <c r="D67" s="34"/>
      <c r="F67" s="20" t="s">
        <v>164</v>
      </c>
      <c r="G67" s="59">
        <v>16415659</v>
      </c>
    </row>
    <row r="68" spans="1:7" ht="15.75" customHeight="1" x14ac:dyDescent="0.25">
      <c r="B68" s="36" t="s">
        <v>165</v>
      </c>
      <c r="C68" s="34"/>
      <c r="D68" s="34"/>
      <c r="F68" s="20" t="s">
        <v>166</v>
      </c>
      <c r="G68" s="59">
        <v>1256029</v>
      </c>
    </row>
    <row r="69" spans="1:7" ht="15.75" customHeight="1" x14ac:dyDescent="0.25">
      <c r="B69" s="36" t="s">
        <v>167</v>
      </c>
      <c r="C69" s="34"/>
      <c r="D69" s="34"/>
      <c r="F69" s="20" t="s">
        <v>168</v>
      </c>
      <c r="G69" s="59">
        <v>0</v>
      </c>
    </row>
    <row r="70" spans="1:7" ht="15.75" customHeight="1" x14ac:dyDescent="0.25">
      <c r="B70" s="36" t="s">
        <v>169</v>
      </c>
      <c r="C70" s="34"/>
      <c r="D70" s="34"/>
      <c r="F70" s="20" t="s">
        <v>170</v>
      </c>
      <c r="G70" s="59">
        <v>11790</v>
      </c>
    </row>
    <row r="71" spans="1:7" ht="15.75" customHeight="1" x14ac:dyDescent="0.25">
      <c r="B71" s="36" t="s">
        <v>171</v>
      </c>
      <c r="C71" s="34"/>
      <c r="D71" s="34"/>
      <c r="F71" s="20" t="s">
        <v>172</v>
      </c>
      <c r="G71" s="59">
        <v>3971360</v>
      </c>
    </row>
    <row r="72" spans="1:7" ht="15.75" customHeight="1" x14ac:dyDescent="0.25">
      <c r="B72" s="36" t="s">
        <v>173</v>
      </c>
      <c r="C72" s="34"/>
      <c r="D72" s="34"/>
      <c r="F72" s="20" t="s">
        <v>174</v>
      </c>
      <c r="G72" s="59">
        <v>0</v>
      </c>
    </row>
    <row r="73" spans="1:7" ht="15.75" customHeight="1" x14ac:dyDescent="0.25">
      <c r="B73" s="36" t="s">
        <v>175</v>
      </c>
      <c r="C73" s="34"/>
      <c r="D73" s="34"/>
      <c r="F73" s="20" t="s">
        <v>176</v>
      </c>
      <c r="G73" s="59">
        <v>13598215</v>
      </c>
    </row>
    <row r="74" spans="1:7" ht="15.75" customHeight="1" x14ac:dyDescent="0.25">
      <c r="B74" s="36" t="s">
        <v>177</v>
      </c>
      <c r="C74" s="34"/>
      <c r="D74" s="34"/>
      <c r="F74" s="20" t="s">
        <v>178</v>
      </c>
      <c r="G74" s="59">
        <v>929073</v>
      </c>
    </row>
    <row r="75" spans="1:7" ht="15.75" customHeight="1" x14ac:dyDescent="0.25">
      <c r="B75" s="36" t="s">
        <v>179</v>
      </c>
      <c r="C75" s="34"/>
      <c r="D75" s="34"/>
      <c r="F75" s="20" t="s">
        <v>180</v>
      </c>
      <c r="G75" s="59">
        <v>0</v>
      </c>
    </row>
    <row r="76" spans="1:7" ht="15.75" customHeight="1" x14ac:dyDescent="0.25">
      <c r="B76" s="36" t="s">
        <v>181</v>
      </c>
      <c r="C76" s="34"/>
      <c r="D76" s="34"/>
      <c r="F76" s="20" t="s">
        <v>182</v>
      </c>
      <c r="G76" s="59">
        <v>7508909</v>
      </c>
    </row>
    <row r="77" spans="1:7" ht="15.75" customHeight="1" x14ac:dyDescent="0.25">
      <c r="B77" s="36" t="s">
        <v>183</v>
      </c>
      <c r="C77" s="34"/>
      <c r="D77" s="34"/>
      <c r="F77" s="20" t="s">
        <v>184</v>
      </c>
      <c r="G77" s="59">
        <v>28759682</v>
      </c>
    </row>
    <row r="78" spans="1:7" ht="15.75" customHeight="1" x14ac:dyDescent="0.25">
      <c r="B78" s="36" t="s">
        <v>185</v>
      </c>
      <c r="C78" s="34"/>
      <c r="D78" s="34"/>
      <c r="F78" s="20" t="s">
        <v>186</v>
      </c>
      <c r="G78" s="64">
        <f>+'[14]Detalle ER'!H60</f>
        <v>95162462</v>
      </c>
    </row>
    <row r="79" spans="1:7" ht="15.75" customHeight="1" x14ac:dyDescent="0.25">
      <c r="B79" s="36"/>
      <c r="C79" s="34"/>
      <c r="D79" s="34"/>
      <c r="F79" s="24" t="s">
        <v>187</v>
      </c>
      <c r="G79" s="62">
        <v>3670028</v>
      </c>
    </row>
    <row r="80" spans="1:7" ht="15.75" customHeight="1" x14ac:dyDescent="0.25">
      <c r="A80" s="37"/>
      <c r="B80" s="38"/>
      <c r="C80" s="34"/>
      <c r="D80" s="34"/>
      <c r="E80" s="39"/>
      <c r="F80" s="90" t="s">
        <v>188</v>
      </c>
      <c r="G80" s="93">
        <f>SUM(G59:G79)</f>
        <v>269666583</v>
      </c>
    </row>
    <row r="81" spans="2:7" ht="15.75" customHeight="1" x14ac:dyDescent="0.25">
      <c r="B81" s="36" t="s">
        <v>189</v>
      </c>
      <c r="C81" s="34"/>
      <c r="D81" s="34"/>
      <c r="F81" s="28" t="s">
        <v>190</v>
      </c>
      <c r="G81" s="58">
        <v>17262152</v>
      </c>
    </row>
    <row r="82" spans="2:7" ht="15.75" customHeight="1" x14ac:dyDescent="0.25">
      <c r="B82" s="36" t="s">
        <v>191</v>
      </c>
      <c r="C82" s="34"/>
      <c r="D82" s="34"/>
      <c r="F82" s="20" t="s">
        <v>192</v>
      </c>
      <c r="G82" s="59">
        <v>7633593</v>
      </c>
    </row>
    <row r="83" spans="2:7" ht="15.75" customHeight="1" x14ac:dyDescent="0.25">
      <c r="B83" s="36" t="s">
        <v>193</v>
      </c>
      <c r="C83" s="34"/>
      <c r="D83" s="34"/>
      <c r="F83" s="20" t="s">
        <v>194</v>
      </c>
      <c r="G83" s="59">
        <v>6213153</v>
      </c>
    </row>
    <row r="84" spans="2:7" ht="15.75" customHeight="1" x14ac:dyDescent="0.25">
      <c r="B84" s="36" t="s">
        <v>195</v>
      </c>
      <c r="C84" s="40"/>
      <c r="D84" s="65"/>
      <c r="F84" s="20" t="s">
        <v>196</v>
      </c>
      <c r="G84" s="59">
        <v>4420826</v>
      </c>
    </row>
    <row r="85" spans="2:7" ht="15.75" customHeight="1" x14ac:dyDescent="0.25">
      <c r="B85" s="36" t="s">
        <v>197</v>
      </c>
      <c r="C85" s="73" t="s">
        <v>198</v>
      </c>
      <c r="D85" s="83">
        <f>+D7</f>
        <v>2025</v>
      </c>
      <c r="F85" s="20" t="s">
        <v>199</v>
      </c>
      <c r="G85" s="59">
        <v>9741849</v>
      </c>
    </row>
    <row r="86" spans="2:7" ht="15.75" customHeight="1" x14ac:dyDescent="0.25">
      <c r="B86" s="36" t="s">
        <v>200</v>
      </c>
      <c r="C86" s="42" t="s">
        <v>201</v>
      </c>
      <c r="D86" s="58">
        <v>13407734</v>
      </c>
      <c r="F86" s="20" t="s">
        <v>202</v>
      </c>
      <c r="G86" s="59">
        <v>9402938</v>
      </c>
    </row>
    <row r="87" spans="2:7" ht="15.75" customHeight="1" x14ac:dyDescent="0.25">
      <c r="B87" s="36" t="s">
        <v>203</v>
      </c>
      <c r="C87" s="43" t="s">
        <v>204</v>
      </c>
      <c r="D87" s="59">
        <v>62683946</v>
      </c>
      <c r="F87" s="20" t="s">
        <v>205</v>
      </c>
      <c r="G87" s="59">
        <v>580840</v>
      </c>
    </row>
    <row r="88" spans="2:7" ht="15.75" customHeight="1" x14ac:dyDescent="0.25">
      <c r="B88" s="36" t="s">
        <v>206</v>
      </c>
      <c r="C88" s="43" t="s">
        <v>35</v>
      </c>
      <c r="D88" s="59">
        <v>0</v>
      </c>
      <c r="F88" s="20" t="s">
        <v>207</v>
      </c>
      <c r="G88" s="59">
        <v>10909</v>
      </c>
    </row>
    <row r="89" spans="2:7" ht="15.75" customHeight="1" x14ac:dyDescent="0.25">
      <c r="B89" s="36" t="s">
        <v>208</v>
      </c>
      <c r="C89" s="43" t="s">
        <v>386</v>
      </c>
      <c r="D89" s="59">
        <v>414867</v>
      </c>
      <c r="F89" s="20" t="s">
        <v>210</v>
      </c>
      <c r="G89" s="59">
        <v>987739</v>
      </c>
    </row>
    <row r="90" spans="2:7" ht="15.75" customHeight="1" x14ac:dyDescent="0.25">
      <c r="B90" s="36" t="s">
        <v>211</v>
      </c>
      <c r="C90" s="43" t="s">
        <v>212</v>
      </c>
      <c r="D90" s="59">
        <v>2569058</v>
      </c>
      <c r="F90" s="20" t="s">
        <v>213</v>
      </c>
      <c r="G90" s="59">
        <v>30591290</v>
      </c>
    </row>
    <row r="91" spans="2:7" ht="15.75" customHeight="1" x14ac:dyDescent="0.25">
      <c r="B91" s="36" t="s">
        <v>214</v>
      </c>
      <c r="C91" s="43" t="s">
        <v>215</v>
      </c>
      <c r="D91" s="59">
        <v>0</v>
      </c>
      <c r="F91" s="20" t="s">
        <v>216</v>
      </c>
      <c r="G91" s="59">
        <v>0</v>
      </c>
    </row>
    <row r="92" spans="2:7" ht="15.75" customHeight="1" x14ac:dyDescent="0.25">
      <c r="B92" s="36" t="s">
        <v>217</v>
      </c>
      <c r="C92" s="43" t="s">
        <v>218</v>
      </c>
      <c r="D92" s="59">
        <v>0</v>
      </c>
      <c r="F92" s="20" t="s">
        <v>219</v>
      </c>
      <c r="G92" s="59">
        <v>0</v>
      </c>
    </row>
    <row r="93" spans="2:7" ht="15.75" customHeight="1" x14ac:dyDescent="0.25">
      <c r="B93" s="36"/>
      <c r="C93" s="43" t="s">
        <v>387</v>
      </c>
      <c r="D93" s="59">
        <v>460075</v>
      </c>
      <c r="F93" s="20" t="s">
        <v>221</v>
      </c>
      <c r="G93" s="59">
        <v>0</v>
      </c>
    </row>
    <row r="94" spans="2:7" ht="15.75" customHeight="1" x14ac:dyDescent="0.25">
      <c r="C94" s="43" t="s">
        <v>222</v>
      </c>
      <c r="D94" s="59">
        <v>0</v>
      </c>
      <c r="F94" s="20" t="s">
        <v>223</v>
      </c>
      <c r="G94" s="60">
        <f>+'[14]Detalle ER'!H72</f>
        <v>13804976</v>
      </c>
    </row>
    <row r="95" spans="2:7" ht="15.75" customHeight="1" x14ac:dyDescent="0.25">
      <c r="C95" s="44" t="s">
        <v>388</v>
      </c>
      <c r="D95" s="62">
        <v>1092864</v>
      </c>
      <c r="F95" s="24" t="s">
        <v>225</v>
      </c>
      <c r="G95" s="62">
        <v>1361126</v>
      </c>
    </row>
    <row r="96" spans="2:7" ht="15.75" customHeight="1" x14ac:dyDescent="0.25">
      <c r="C96" s="90" t="s">
        <v>226</v>
      </c>
      <c r="D96" s="93">
        <f>SUM(D86:D95)</f>
        <v>80628544</v>
      </c>
      <c r="F96" s="90" t="s">
        <v>227</v>
      </c>
      <c r="G96" s="93">
        <f>SUM(G81:G95)</f>
        <v>102011391</v>
      </c>
    </row>
    <row r="97" spans="2:7" ht="15.75" customHeight="1" x14ac:dyDescent="0.25">
      <c r="C97" s="42" t="s">
        <v>216</v>
      </c>
      <c r="D97" s="58">
        <v>4386474</v>
      </c>
      <c r="F97" s="28" t="s">
        <v>228</v>
      </c>
      <c r="G97" s="58">
        <v>15752372</v>
      </c>
    </row>
    <row r="98" spans="2:7" ht="15.75" customHeight="1" x14ac:dyDescent="0.25">
      <c r="C98" s="43" t="s">
        <v>219</v>
      </c>
      <c r="D98" s="59">
        <v>4902793</v>
      </c>
      <c r="F98" s="20" t="s">
        <v>229</v>
      </c>
      <c r="G98" s="59">
        <v>9903467</v>
      </c>
    </row>
    <row r="99" spans="2:7" ht="15.75" customHeight="1" x14ac:dyDescent="0.25">
      <c r="C99" s="44" t="s">
        <v>230</v>
      </c>
      <c r="D99" s="62">
        <v>125686</v>
      </c>
      <c r="F99" s="20" t="s">
        <v>231</v>
      </c>
      <c r="G99" s="59">
        <v>620094</v>
      </c>
    </row>
    <row r="100" spans="2:7" ht="15.75" customHeight="1" x14ac:dyDescent="0.25">
      <c r="C100" s="90" t="s">
        <v>232</v>
      </c>
      <c r="D100" s="93">
        <f>SUM(D97:D99)</f>
        <v>9414953</v>
      </c>
      <c r="F100" s="20" t="s">
        <v>233</v>
      </c>
      <c r="G100" s="66">
        <f>+'[14]Detalle ER'!H84</f>
        <v>3961896</v>
      </c>
    </row>
    <row r="101" spans="2:7" ht="15.75" customHeight="1" x14ac:dyDescent="0.25">
      <c r="C101" s="42" t="s">
        <v>190</v>
      </c>
      <c r="D101" s="58">
        <v>2132024</v>
      </c>
      <c r="F101" s="24" t="s">
        <v>234</v>
      </c>
      <c r="G101" s="62">
        <v>420118</v>
      </c>
    </row>
    <row r="102" spans="2:7" ht="15.75" customHeight="1" x14ac:dyDescent="0.25">
      <c r="C102" s="43" t="s">
        <v>235</v>
      </c>
      <c r="D102" s="59">
        <v>334460</v>
      </c>
      <c r="F102" s="90" t="s">
        <v>236</v>
      </c>
      <c r="G102" s="93">
        <f>SUM(G97:G101)</f>
        <v>30657947</v>
      </c>
    </row>
    <row r="103" spans="2:7" ht="15.75" customHeight="1" x14ac:dyDescent="0.25">
      <c r="C103" s="43" t="s">
        <v>192</v>
      </c>
      <c r="D103" s="59">
        <v>6491323</v>
      </c>
      <c r="F103" s="90" t="s">
        <v>237</v>
      </c>
      <c r="G103" s="93">
        <f>+'[14]Detalle ER'!H98</f>
        <v>24707759</v>
      </c>
    </row>
    <row r="104" spans="2:7" ht="15.75" customHeight="1" x14ac:dyDescent="0.25">
      <c r="C104" s="43" t="s">
        <v>196</v>
      </c>
      <c r="D104" s="59">
        <v>0</v>
      </c>
      <c r="F104" s="28" t="s">
        <v>238</v>
      </c>
      <c r="G104" s="58">
        <v>0</v>
      </c>
    </row>
    <row r="105" spans="2:7" ht="15.75" customHeight="1" x14ac:dyDescent="0.25">
      <c r="C105" s="43" t="s">
        <v>199</v>
      </c>
      <c r="D105" s="59">
        <v>0</v>
      </c>
      <c r="F105" s="24" t="s">
        <v>239</v>
      </c>
      <c r="G105" s="62">
        <v>0</v>
      </c>
    </row>
    <row r="106" spans="2:7" ht="15.75" customHeight="1" x14ac:dyDescent="0.25">
      <c r="C106" s="43" t="s">
        <v>202</v>
      </c>
      <c r="D106" s="59">
        <v>0</v>
      </c>
      <c r="F106" s="90" t="s">
        <v>240</v>
      </c>
      <c r="G106" s="93">
        <f>SUM(G104:G105)</f>
        <v>0</v>
      </c>
    </row>
    <row r="107" spans="2:7" ht="15.75" customHeight="1" x14ac:dyDescent="0.25">
      <c r="C107" s="43" t="s">
        <v>205</v>
      </c>
      <c r="D107" s="59">
        <v>0</v>
      </c>
      <c r="F107" s="79" t="s">
        <v>241</v>
      </c>
      <c r="G107" s="86">
        <f>G20+G28+G33+G49+G58+G80+G96+G102+G103+G106</f>
        <v>2189014734</v>
      </c>
    </row>
    <row r="108" spans="2:7" ht="15.75" customHeight="1" x14ac:dyDescent="0.25">
      <c r="C108" s="43" t="s">
        <v>242</v>
      </c>
      <c r="D108" s="59">
        <v>1198202</v>
      </c>
      <c r="F108" s="14"/>
      <c r="G108" s="67"/>
    </row>
    <row r="109" spans="2:7" ht="15.75" customHeight="1" x14ac:dyDescent="0.25">
      <c r="C109" s="43" t="s">
        <v>243</v>
      </c>
      <c r="D109" s="59">
        <v>7805554</v>
      </c>
      <c r="F109" s="79" t="s">
        <v>244</v>
      </c>
      <c r="G109" s="86">
        <f>D62-G107</f>
        <v>103551367</v>
      </c>
    </row>
    <row r="110" spans="2:7" ht="15.75" customHeight="1" x14ac:dyDescent="0.25">
      <c r="C110" s="43" t="s">
        <v>223</v>
      </c>
      <c r="D110" s="60">
        <f>+'[14]Detalle ER'!D72</f>
        <v>3727349</v>
      </c>
      <c r="F110" s="40"/>
      <c r="G110" s="40"/>
    </row>
    <row r="111" spans="2:7" ht="15.75" customHeight="1" x14ac:dyDescent="0.25">
      <c r="C111" s="44" t="s">
        <v>389</v>
      </c>
      <c r="D111" s="62">
        <v>317135</v>
      </c>
      <c r="F111" s="40"/>
      <c r="G111" s="65"/>
    </row>
    <row r="112" spans="2:7" ht="15.75" customHeight="1" x14ac:dyDescent="0.25">
      <c r="B112" s="2" t="s">
        <v>246</v>
      </c>
      <c r="C112" s="90" t="s">
        <v>227</v>
      </c>
      <c r="D112" s="93">
        <f>SUM(D101:D111)</f>
        <v>22006047</v>
      </c>
      <c r="F112" s="40"/>
      <c r="G112" s="65"/>
    </row>
    <row r="113" spans="2:7" ht="15.75" customHeight="1" x14ac:dyDescent="0.25">
      <c r="B113" s="2" t="s">
        <v>247</v>
      </c>
      <c r="C113" s="42" t="s">
        <v>231</v>
      </c>
      <c r="D113" s="58">
        <v>0</v>
      </c>
      <c r="F113" s="40"/>
      <c r="G113" s="65"/>
    </row>
    <row r="114" spans="2:7" ht="15.75" customHeight="1" x14ac:dyDescent="0.25">
      <c r="B114" s="2" t="s">
        <v>248</v>
      </c>
      <c r="C114" s="43" t="s">
        <v>233</v>
      </c>
      <c r="D114" s="64">
        <f>+'[14]Detalle ER'!D84</f>
        <v>558717</v>
      </c>
      <c r="F114" s="40"/>
      <c r="G114" s="65"/>
    </row>
    <row r="115" spans="2:7" ht="15.75" customHeight="1" x14ac:dyDescent="0.25">
      <c r="B115" s="2" t="s">
        <v>249</v>
      </c>
      <c r="C115" s="44" t="s">
        <v>250</v>
      </c>
      <c r="D115" s="62">
        <v>8066</v>
      </c>
      <c r="F115" s="40"/>
      <c r="G115" s="65"/>
    </row>
    <row r="116" spans="2:7" ht="15.75" customHeight="1" x14ac:dyDescent="0.25">
      <c r="B116" s="2" t="s">
        <v>251</v>
      </c>
      <c r="C116" s="90" t="s">
        <v>236</v>
      </c>
      <c r="D116" s="93">
        <f>SUM(D113:D115)</f>
        <v>566783</v>
      </c>
      <c r="F116" s="40"/>
      <c r="G116" s="65"/>
    </row>
    <row r="117" spans="2:7" ht="15.75" customHeight="1" x14ac:dyDescent="0.25">
      <c r="B117" s="2" t="s">
        <v>252</v>
      </c>
      <c r="C117" s="90" t="s">
        <v>253</v>
      </c>
      <c r="D117" s="93">
        <f>+'[14]Detalle ER'!D96</f>
        <v>0</v>
      </c>
      <c r="F117" s="40"/>
      <c r="G117" s="65"/>
    </row>
    <row r="118" spans="2:7" ht="15.75" customHeight="1" x14ac:dyDescent="0.25">
      <c r="B118" s="2" t="s">
        <v>254</v>
      </c>
      <c r="C118" s="42" t="s">
        <v>255</v>
      </c>
      <c r="D118" s="58">
        <v>15000</v>
      </c>
      <c r="F118" s="40"/>
      <c r="G118" s="65"/>
    </row>
    <row r="119" spans="2:7" ht="15.75" customHeight="1" x14ac:dyDescent="0.25">
      <c r="B119" s="2" t="s">
        <v>256</v>
      </c>
      <c r="C119" s="43" t="s">
        <v>257</v>
      </c>
      <c r="D119" s="59">
        <v>11024</v>
      </c>
      <c r="F119" s="40"/>
      <c r="G119" s="65"/>
    </row>
    <row r="120" spans="2:7" ht="15.75" customHeight="1" x14ac:dyDescent="0.25">
      <c r="B120" s="2" t="s">
        <v>258</v>
      </c>
      <c r="C120" s="43" t="s">
        <v>390</v>
      </c>
      <c r="D120" s="59">
        <v>0</v>
      </c>
      <c r="F120" s="40"/>
      <c r="G120" s="65"/>
    </row>
    <row r="121" spans="2:7" ht="15.75" customHeight="1" x14ac:dyDescent="0.25">
      <c r="B121" s="2" t="s">
        <v>260</v>
      </c>
      <c r="C121" s="44" t="s">
        <v>261</v>
      </c>
      <c r="D121" s="62">
        <v>268</v>
      </c>
      <c r="F121" s="40"/>
      <c r="G121" s="65"/>
    </row>
    <row r="122" spans="2:7" ht="15.75" customHeight="1" x14ac:dyDescent="0.25">
      <c r="C122" s="90" t="s">
        <v>262</v>
      </c>
      <c r="D122" s="93">
        <f>SUM(D118:D121)</f>
        <v>26292</v>
      </c>
      <c r="F122" s="40"/>
      <c r="G122" s="65"/>
    </row>
    <row r="123" spans="2:7" ht="15.75" customHeight="1" x14ac:dyDescent="0.25">
      <c r="B123" s="2" t="s">
        <v>263</v>
      </c>
      <c r="C123" s="42" t="s">
        <v>264</v>
      </c>
      <c r="D123" s="58">
        <v>0</v>
      </c>
      <c r="F123" s="40"/>
      <c r="G123" s="65"/>
    </row>
    <row r="124" spans="2:7" ht="15.75" customHeight="1" x14ac:dyDescent="0.25">
      <c r="B124" s="2" t="s">
        <v>265</v>
      </c>
      <c r="C124" s="43" t="s">
        <v>266</v>
      </c>
      <c r="D124" s="60">
        <f>+'[14]Detalle ER'!D106</f>
        <v>0</v>
      </c>
      <c r="F124" s="40"/>
      <c r="G124" s="65"/>
    </row>
    <row r="125" spans="2:7" ht="15.75" customHeight="1" x14ac:dyDescent="0.25">
      <c r="B125" s="2" t="s">
        <v>267</v>
      </c>
      <c r="C125" s="44" t="s">
        <v>268</v>
      </c>
      <c r="D125" s="62">
        <v>0</v>
      </c>
      <c r="F125" s="40"/>
      <c r="G125" s="65"/>
    </row>
    <row r="126" spans="2:7" ht="15.75" customHeight="1" x14ac:dyDescent="0.25">
      <c r="C126" s="90" t="s">
        <v>391</v>
      </c>
      <c r="D126" s="93">
        <f>SUM(D123:D125)</f>
        <v>0</v>
      </c>
      <c r="F126" s="40"/>
      <c r="G126" s="65"/>
    </row>
    <row r="127" spans="2:7" ht="15.75" customHeight="1" x14ac:dyDescent="0.25">
      <c r="C127" s="79" t="s">
        <v>270</v>
      </c>
      <c r="D127" s="86">
        <f>D96+D100+D112+D116+D117+D122+D126</f>
        <v>112642619</v>
      </c>
      <c r="F127" s="40"/>
      <c r="G127" s="65"/>
    </row>
    <row r="128" spans="2:7" ht="15.75" customHeight="1" x14ac:dyDescent="0.25">
      <c r="F128" s="40"/>
      <c r="G128" s="65"/>
    </row>
    <row r="129" spans="2:7" ht="15.75" customHeight="1" x14ac:dyDescent="0.25">
      <c r="B129" s="2" t="s">
        <v>271</v>
      </c>
      <c r="C129" s="79" t="s">
        <v>272</v>
      </c>
      <c r="D129" s="86">
        <f>G109-D127</f>
        <v>-9091252</v>
      </c>
      <c r="F129" s="40"/>
      <c r="G129" s="65"/>
    </row>
    <row r="130" spans="2:7" ht="15.75" customHeight="1" x14ac:dyDescent="0.25">
      <c r="B130" s="2" t="s">
        <v>273</v>
      </c>
      <c r="C130" s="40"/>
      <c r="D130" s="65"/>
      <c r="F130" s="40"/>
      <c r="G130" s="65"/>
    </row>
    <row r="131" spans="2:7" ht="15.75" customHeight="1" x14ac:dyDescent="0.25">
      <c r="B131" s="2" t="s">
        <v>274</v>
      </c>
      <c r="C131" s="73" t="s">
        <v>275</v>
      </c>
      <c r="D131" s="83">
        <f>+D7</f>
        <v>2025</v>
      </c>
      <c r="F131" s="73" t="s">
        <v>276</v>
      </c>
      <c r="G131" s="83">
        <f>+D7</f>
        <v>2025</v>
      </c>
    </row>
    <row r="132" spans="2:7" ht="15.75" customHeight="1" x14ac:dyDescent="0.25">
      <c r="B132" s="2" t="s">
        <v>277</v>
      </c>
      <c r="C132" s="17" t="s">
        <v>216</v>
      </c>
      <c r="D132" s="58">
        <v>5697847</v>
      </c>
      <c r="F132" s="17" t="s">
        <v>278</v>
      </c>
      <c r="G132" s="58">
        <v>392376</v>
      </c>
    </row>
    <row r="133" spans="2:7" ht="15.75" customHeight="1" x14ac:dyDescent="0.25">
      <c r="B133" s="2" t="s">
        <v>279</v>
      </c>
      <c r="C133" s="20" t="s">
        <v>280</v>
      </c>
      <c r="D133" s="59">
        <v>0</v>
      </c>
      <c r="F133" s="20" t="s">
        <v>281</v>
      </c>
      <c r="G133" s="59">
        <v>5600418</v>
      </c>
    </row>
    <row r="134" spans="2:7" ht="15.75" customHeight="1" x14ac:dyDescent="0.25">
      <c r="B134" s="2" t="s">
        <v>282</v>
      </c>
      <c r="C134" s="20" t="s">
        <v>283</v>
      </c>
      <c r="D134" s="59">
        <v>0</v>
      </c>
      <c r="F134" s="20" t="s">
        <v>284</v>
      </c>
      <c r="G134" s="59">
        <v>0</v>
      </c>
    </row>
    <row r="135" spans="2:7" ht="15.75" customHeight="1" x14ac:dyDescent="0.25">
      <c r="B135" s="2" t="s">
        <v>285</v>
      </c>
      <c r="C135" s="20" t="s">
        <v>286</v>
      </c>
      <c r="D135" s="59">
        <v>0</v>
      </c>
      <c r="F135" s="20" t="s">
        <v>287</v>
      </c>
      <c r="G135" s="59">
        <v>0</v>
      </c>
    </row>
    <row r="136" spans="2:7" ht="15.75" customHeight="1" x14ac:dyDescent="0.25">
      <c r="B136" s="2" t="s">
        <v>288</v>
      </c>
      <c r="C136" s="20" t="s">
        <v>392</v>
      </c>
      <c r="D136" s="59">
        <v>765688</v>
      </c>
      <c r="F136" s="20" t="s">
        <v>290</v>
      </c>
      <c r="G136" s="59">
        <v>0</v>
      </c>
    </row>
    <row r="137" spans="2:7" ht="15.75" customHeight="1" x14ac:dyDescent="0.25">
      <c r="B137" s="2" t="s">
        <v>291</v>
      </c>
      <c r="C137" s="20" t="s">
        <v>292</v>
      </c>
      <c r="D137" s="59">
        <v>0</v>
      </c>
      <c r="F137" s="20" t="s">
        <v>293</v>
      </c>
      <c r="G137" s="59">
        <v>0</v>
      </c>
    </row>
    <row r="138" spans="2:7" ht="15.75" customHeight="1" x14ac:dyDescent="0.25">
      <c r="B138" s="2" t="s">
        <v>294</v>
      </c>
      <c r="C138" s="20" t="s">
        <v>295</v>
      </c>
      <c r="D138" s="59">
        <v>4887880</v>
      </c>
      <c r="F138" s="20" t="s">
        <v>296</v>
      </c>
      <c r="G138" s="59">
        <v>0</v>
      </c>
    </row>
    <row r="139" spans="2:7" ht="15.75" customHeight="1" x14ac:dyDescent="0.25">
      <c r="B139" s="2" t="s">
        <v>297</v>
      </c>
      <c r="C139" s="20" t="s">
        <v>298</v>
      </c>
      <c r="D139" s="59">
        <v>0</v>
      </c>
      <c r="F139" s="20" t="s">
        <v>299</v>
      </c>
      <c r="G139" s="59">
        <v>3371882</v>
      </c>
    </row>
    <row r="140" spans="2:7" ht="15.75" customHeight="1" x14ac:dyDescent="0.25">
      <c r="C140" s="20" t="s">
        <v>393</v>
      </c>
      <c r="D140" s="59">
        <v>0</v>
      </c>
      <c r="F140" s="20" t="s">
        <v>301</v>
      </c>
      <c r="G140" s="64">
        <f>+'[14]Detalle ER'!H123</f>
        <v>1575</v>
      </c>
    </row>
    <row r="141" spans="2:7" ht="15.75" customHeight="1" x14ac:dyDescent="0.25">
      <c r="B141" s="2" t="s">
        <v>302</v>
      </c>
      <c r="C141" s="20" t="s">
        <v>303</v>
      </c>
      <c r="D141" s="60">
        <f>+'[14]Detalle ER'!D123</f>
        <v>0</v>
      </c>
      <c r="F141" s="24" t="s">
        <v>304</v>
      </c>
      <c r="G141" s="62">
        <v>2262</v>
      </c>
    </row>
    <row r="142" spans="2:7" ht="15.75" customHeight="1" x14ac:dyDescent="0.25">
      <c r="B142" s="2" t="s">
        <v>305</v>
      </c>
      <c r="C142" s="24" t="s">
        <v>306</v>
      </c>
      <c r="D142" s="62">
        <v>743733</v>
      </c>
      <c r="F142" s="90" t="s">
        <v>307</v>
      </c>
      <c r="G142" s="93">
        <f>SUM(G132:G141)</f>
        <v>9368513</v>
      </c>
    </row>
    <row r="143" spans="2:7" ht="15.75" customHeight="1" x14ac:dyDescent="0.25">
      <c r="B143" s="2" t="s">
        <v>308</v>
      </c>
      <c r="C143" s="90" t="s">
        <v>309</v>
      </c>
      <c r="D143" s="93">
        <f>SUM(D132:D142)</f>
        <v>12095148</v>
      </c>
      <c r="F143" s="17" t="s">
        <v>310</v>
      </c>
      <c r="G143" s="58">
        <v>9007314</v>
      </c>
    </row>
    <row r="144" spans="2:7" ht="15.75" customHeight="1" x14ac:dyDescent="0.25">
      <c r="C144" s="17" t="s">
        <v>311</v>
      </c>
      <c r="D144" s="58">
        <v>0</v>
      </c>
      <c r="F144" s="20" t="s">
        <v>312</v>
      </c>
      <c r="G144" s="59">
        <v>8609534</v>
      </c>
    </row>
    <row r="145" spans="2:7" ht="15.75" customHeight="1" x14ac:dyDescent="0.25">
      <c r="C145" s="20" t="s">
        <v>313</v>
      </c>
      <c r="D145" s="59">
        <v>0</v>
      </c>
      <c r="F145" s="20" t="s">
        <v>314</v>
      </c>
      <c r="G145" s="59">
        <v>0</v>
      </c>
    </row>
    <row r="146" spans="2:7" ht="15.75" customHeight="1" x14ac:dyDescent="0.25">
      <c r="B146" s="2" t="s">
        <v>315</v>
      </c>
      <c r="C146" s="20" t="s">
        <v>316</v>
      </c>
      <c r="D146" s="59">
        <v>1361916</v>
      </c>
      <c r="F146" s="20" t="s">
        <v>317</v>
      </c>
      <c r="G146" s="59">
        <v>0</v>
      </c>
    </row>
    <row r="147" spans="2:7" ht="15.75" customHeight="1" x14ac:dyDescent="0.25">
      <c r="B147" s="2" t="s">
        <v>318</v>
      </c>
      <c r="C147" s="20" t="s">
        <v>319</v>
      </c>
      <c r="D147" s="59">
        <v>0</v>
      </c>
      <c r="F147" s="20" t="s">
        <v>320</v>
      </c>
      <c r="G147" s="59">
        <v>0</v>
      </c>
    </row>
    <row r="148" spans="2:7" ht="15.75" customHeight="1" x14ac:dyDescent="0.25">
      <c r="B148" s="2" t="s">
        <v>321</v>
      </c>
      <c r="C148" s="20" t="s">
        <v>394</v>
      </c>
      <c r="D148" s="59">
        <v>0</v>
      </c>
      <c r="F148" s="20" t="s">
        <v>323</v>
      </c>
      <c r="G148" s="59">
        <v>451167</v>
      </c>
    </row>
    <row r="149" spans="2:7" ht="15.75" customHeight="1" x14ac:dyDescent="0.25">
      <c r="B149" s="2" t="s">
        <v>324</v>
      </c>
      <c r="C149" s="20" t="s">
        <v>325</v>
      </c>
      <c r="D149" s="59">
        <v>4384311</v>
      </c>
      <c r="F149" s="20" t="s">
        <v>326</v>
      </c>
      <c r="G149" s="59">
        <v>0</v>
      </c>
    </row>
    <row r="150" spans="2:7" ht="15.75" customHeight="1" x14ac:dyDescent="0.25">
      <c r="C150" s="20" t="s">
        <v>327</v>
      </c>
      <c r="D150" s="59">
        <v>0</v>
      </c>
      <c r="F150" s="20" t="s">
        <v>328</v>
      </c>
      <c r="G150" s="59">
        <v>0</v>
      </c>
    </row>
    <row r="151" spans="2:7" ht="15.75" customHeight="1" x14ac:dyDescent="0.25">
      <c r="B151" s="2" t="s">
        <v>329</v>
      </c>
      <c r="C151" s="20" t="s">
        <v>330</v>
      </c>
      <c r="D151" s="59">
        <v>0</v>
      </c>
      <c r="F151" s="20" t="s">
        <v>331</v>
      </c>
      <c r="G151" s="59">
        <v>0</v>
      </c>
    </row>
    <row r="152" spans="2:7" ht="15.75" customHeight="1" x14ac:dyDescent="0.25">
      <c r="B152" s="2" t="s">
        <v>332</v>
      </c>
      <c r="C152" s="20" t="s">
        <v>333</v>
      </c>
      <c r="D152" s="59">
        <v>328</v>
      </c>
      <c r="F152" s="20" t="s">
        <v>334</v>
      </c>
      <c r="G152" s="59">
        <v>3530175</v>
      </c>
    </row>
    <row r="153" spans="2:7" ht="15.75" customHeight="1" x14ac:dyDescent="0.25">
      <c r="B153" s="2" t="s">
        <v>335</v>
      </c>
      <c r="C153" s="20" t="s">
        <v>336</v>
      </c>
      <c r="D153" s="59">
        <v>600000</v>
      </c>
      <c r="F153" s="20" t="s">
        <v>337</v>
      </c>
      <c r="G153" s="59"/>
    </row>
    <row r="154" spans="2:7" ht="15.75" customHeight="1" x14ac:dyDescent="0.25">
      <c r="C154" s="20" t="s">
        <v>338</v>
      </c>
      <c r="D154" s="59">
        <v>634536</v>
      </c>
      <c r="F154" s="20" t="s">
        <v>339</v>
      </c>
      <c r="G154" s="64">
        <f>+'[14]Detalle ER'!H141</f>
        <v>723174</v>
      </c>
    </row>
    <row r="155" spans="2:7" ht="15.75" customHeight="1" x14ac:dyDescent="0.25">
      <c r="C155" s="20" t="s">
        <v>340</v>
      </c>
      <c r="D155" s="59">
        <v>0</v>
      </c>
      <c r="F155" s="24" t="s">
        <v>341</v>
      </c>
      <c r="G155" s="62">
        <v>143084</v>
      </c>
    </row>
    <row r="156" spans="2:7" ht="15.75" customHeight="1" x14ac:dyDescent="0.25">
      <c r="C156" s="20" t="s">
        <v>342</v>
      </c>
      <c r="D156" s="59">
        <v>1000</v>
      </c>
      <c r="F156" s="90" t="s">
        <v>343</v>
      </c>
      <c r="G156" s="93">
        <f>SUM(G143:G155)</f>
        <v>22464448</v>
      </c>
    </row>
    <row r="157" spans="2:7" ht="15.75" customHeight="1" x14ac:dyDescent="0.25">
      <c r="C157" s="20" t="s">
        <v>344</v>
      </c>
      <c r="D157" s="60">
        <f>+'[14]Detalle ER'!D141</f>
        <v>33671</v>
      </c>
      <c r="E157" s="2"/>
      <c r="F157" s="79" t="s">
        <v>345</v>
      </c>
      <c r="G157" s="86">
        <f>G142-G156</f>
        <v>-13095935</v>
      </c>
    </row>
    <row r="158" spans="2:7" ht="15.75" customHeight="1" x14ac:dyDescent="0.25">
      <c r="C158" s="48" t="s">
        <v>346</v>
      </c>
      <c r="D158" s="68">
        <v>722358</v>
      </c>
      <c r="E158" s="2"/>
    </row>
    <row r="159" spans="2:7" ht="15.75" customHeight="1" x14ac:dyDescent="0.25">
      <c r="C159" s="90" t="s">
        <v>347</v>
      </c>
      <c r="D159" s="93">
        <f>SUM(D144:D158)</f>
        <v>7738120</v>
      </c>
      <c r="E159" s="2"/>
      <c r="F159" s="79" t="s">
        <v>348</v>
      </c>
      <c r="G159" s="86">
        <f>+D129+D160+G157</f>
        <v>-17830159</v>
      </c>
    </row>
    <row r="160" spans="2:7" ht="15.75" customHeight="1" x14ac:dyDescent="0.25">
      <c r="C160" s="75" t="s">
        <v>349</v>
      </c>
      <c r="D160" s="84">
        <f>D143-D159</f>
        <v>4357028</v>
      </c>
    </row>
    <row r="161" spans="6:7" ht="15.75" customHeight="1" x14ac:dyDescent="0.25">
      <c r="F161" s="79" t="s">
        <v>350</v>
      </c>
      <c r="G161" s="87">
        <f>+G131</f>
        <v>2025</v>
      </c>
    </row>
    <row r="162" spans="6:7" ht="15.75" customHeight="1" x14ac:dyDescent="0.25">
      <c r="F162" s="50" t="s">
        <v>351</v>
      </c>
      <c r="G162" s="69">
        <v>0</v>
      </c>
    </row>
    <row r="163" spans="6:7" ht="15.75" customHeight="1" x14ac:dyDescent="0.25">
      <c r="F163" s="20" t="s">
        <v>352</v>
      </c>
      <c r="G163" s="59">
        <v>0</v>
      </c>
    </row>
    <row r="164" spans="6:7" ht="15.75" customHeight="1" x14ac:dyDescent="0.25">
      <c r="F164" s="48" t="s">
        <v>353</v>
      </c>
      <c r="G164" s="68">
        <v>0</v>
      </c>
    </row>
    <row r="165" spans="6:7" ht="15.75" customHeight="1" x14ac:dyDescent="0.25">
      <c r="F165" s="90" t="s">
        <v>354</v>
      </c>
      <c r="G165" s="93">
        <f>SUM(G162:G164)</f>
        <v>0</v>
      </c>
    </row>
    <row r="166" spans="6:7" ht="15.75" customHeight="1" x14ac:dyDescent="0.25"/>
    <row r="167" spans="6:7" ht="15.75" customHeight="1" x14ac:dyDescent="0.25">
      <c r="F167" s="79" t="s">
        <v>355</v>
      </c>
      <c r="G167" s="86">
        <f>+G159+G165</f>
        <v>-17830159</v>
      </c>
    </row>
    <row r="168" spans="6:7" x14ac:dyDescent="0.25"/>
    <row r="169" spans="6:7" x14ac:dyDescent="0.25"/>
    <row r="193" spans="1:8" s="53" customFormat="1" hidden="1" x14ac:dyDescent="0.25">
      <c r="A193" s="52"/>
      <c r="B193" s="5"/>
      <c r="C193" s="3"/>
      <c r="D193" s="3"/>
      <c r="E193" s="5"/>
      <c r="F193" s="3"/>
      <c r="G193" s="3"/>
      <c r="H193"/>
    </row>
    <row r="194" spans="1:8" s="53" customFormat="1" hidden="1" x14ac:dyDescent="0.25">
      <c r="A194" s="52"/>
      <c r="B194" s="5"/>
      <c r="C194" s="3"/>
      <c r="D194" s="3"/>
      <c r="E194" s="5"/>
      <c r="F194" s="3"/>
      <c r="G194" s="3"/>
      <c r="H194"/>
    </row>
    <row r="195" spans="1:8" s="53" customFormat="1" hidden="1" x14ac:dyDescent="0.25">
      <c r="A195" s="52"/>
      <c r="B195" s="5"/>
      <c r="C195" s="3"/>
      <c r="D195" s="3"/>
      <c r="E195" s="5"/>
      <c r="F195" s="3"/>
      <c r="G195" s="3"/>
      <c r="H195"/>
    </row>
    <row r="196" spans="1:8" s="53" customFormat="1" hidden="1" x14ac:dyDescent="0.25">
      <c r="A196" s="52"/>
      <c r="B196" s="5"/>
      <c r="C196" s="3"/>
      <c r="D196" s="3"/>
      <c r="E196" s="5"/>
      <c r="F196" s="3"/>
      <c r="G196" s="3"/>
      <c r="H196"/>
    </row>
    <row r="197" spans="1:8" s="53" customFormat="1" hidden="1" x14ac:dyDescent="0.25">
      <c r="A197" s="52"/>
      <c r="B197" s="5"/>
      <c r="C197" s="3"/>
      <c r="D197" s="3"/>
      <c r="E197" s="5"/>
      <c r="F197" s="3"/>
      <c r="G197" s="3"/>
      <c r="H197"/>
    </row>
    <row r="198" spans="1:8" s="53" customFormat="1" hidden="1" x14ac:dyDescent="0.25">
      <c r="A198" s="52"/>
      <c r="B198" s="5"/>
      <c r="C198" s="3"/>
      <c r="D198" s="3"/>
      <c r="E198" s="5"/>
      <c r="F198" s="3"/>
      <c r="G198" s="3"/>
      <c r="H198"/>
    </row>
    <row r="199" spans="1:8" s="53" customFormat="1" hidden="1" x14ac:dyDescent="0.25">
      <c r="A199" s="52"/>
      <c r="B199" s="5"/>
      <c r="C199" s="3"/>
      <c r="D199" s="3"/>
      <c r="E199" s="5"/>
      <c r="F199" s="3"/>
      <c r="G199" s="3"/>
      <c r="H199"/>
    </row>
    <row r="200" spans="1:8" s="53" customFormat="1" hidden="1" x14ac:dyDescent="0.25">
      <c r="A200" s="52"/>
      <c r="B200" s="5"/>
      <c r="C200" s="3"/>
      <c r="D200" s="3"/>
      <c r="E200" s="5"/>
      <c r="F200" s="3"/>
      <c r="G200" s="3"/>
      <c r="H200"/>
    </row>
    <row r="201" spans="1:8" s="53" customFormat="1" hidden="1" x14ac:dyDescent="0.25">
      <c r="B201" s="5"/>
      <c r="C201" s="3"/>
      <c r="D201" s="3"/>
      <c r="E201" s="5"/>
      <c r="F201" s="3"/>
      <c r="G201" s="3"/>
      <c r="H201"/>
    </row>
    <row r="202" spans="1:8" s="53" customFormat="1" hidden="1" x14ac:dyDescent="0.25">
      <c r="B202" s="5"/>
      <c r="C202" s="3"/>
      <c r="D202" s="3"/>
      <c r="E202" s="5"/>
      <c r="F202" s="3"/>
      <c r="G202" s="3"/>
      <c r="H202"/>
    </row>
    <row r="203" spans="1:8" s="53" customFormat="1" hidden="1" x14ac:dyDescent="0.25">
      <c r="B203" s="5"/>
      <c r="C203" s="3"/>
      <c r="D203" s="3"/>
      <c r="E203" s="5"/>
      <c r="F203" s="3"/>
      <c r="G203" s="3"/>
      <c r="H203"/>
    </row>
    <row r="204" spans="1:8" s="53" customFormat="1" hidden="1" x14ac:dyDescent="0.25">
      <c r="B204" s="5"/>
      <c r="C204" s="3"/>
      <c r="D204" s="3"/>
      <c r="E204" s="5"/>
      <c r="F204" s="3"/>
      <c r="G204" s="3"/>
      <c r="H204"/>
    </row>
    <row r="205" spans="1:8" s="53" customFormat="1" hidden="1" x14ac:dyDescent="0.25">
      <c r="B205" s="5"/>
      <c r="C205" s="3"/>
      <c r="D205" s="3"/>
      <c r="E205" s="5"/>
      <c r="F205" s="3"/>
      <c r="G205" s="3"/>
      <c r="H205"/>
    </row>
    <row r="206" spans="1:8" s="53" customFormat="1" hidden="1" x14ac:dyDescent="0.25">
      <c r="B206" s="5"/>
      <c r="C206" s="3"/>
      <c r="D206" s="3"/>
      <c r="E206" s="5"/>
      <c r="F206" s="3"/>
      <c r="G206" s="3"/>
      <c r="H206"/>
    </row>
    <row r="207" spans="1:8" s="53" customFormat="1" hidden="1" x14ac:dyDescent="0.25">
      <c r="B207" s="5"/>
      <c r="C207" s="3"/>
      <c r="D207" s="3"/>
      <c r="E207" s="5"/>
      <c r="F207" s="3"/>
      <c r="G207" s="3"/>
      <c r="H207"/>
    </row>
    <row r="208" spans="1:8" s="53" customFormat="1" hidden="1" x14ac:dyDescent="0.25">
      <c r="B208" s="5"/>
      <c r="C208" s="3"/>
      <c r="D208" s="3"/>
      <c r="E208" s="5"/>
      <c r="F208" s="3"/>
      <c r="G208" s="3"/>
      <c r="H208"/>
    </row>
    <row r="209" spans="2:8" s="53" customFormat="1" hidden="1" x14ac:dyDescent="0.25">
      <c r="B209" s="5"/>
      <c r="C209" s="3"/>
      <c r="D209" s="3"/>
      <c r="E209" s="5"/>
      <c r="F209" s="3"/>
      <c r="G209" s="3"/>
      <c r="H209"/>
    </row>
    <row r="210" spans="2:8" s="53" customFormat="1" hidden="1" x14ac:dyDescent="0.25">
      <c r="B210" s="5"/>
      <c r="C210" s="3"/>
      <c r="D210" s="3"/>
      <c r="E210" s="5"/>
      <c r="F210" s="3"/>
      <c r="G210" s="3"/>
      <c r="H210"/>
    </row>
    <row r="211" spans="2:8" s="53" customFormat="1" hidden="1" x14ac:dyDescent="0.25">
      <c r="B211" s="5"/>
      <c r="C211" s="3"/>
      <c r="D211" s="3"/>
      <c r="E211" s="5"/>
      <c r="F211" s="3"/>
      <c r="G211" s="3"/>
      <c r="H211"/>
    </row>
    <row r="212" spans="2:8" s="53" customFormat="1" hidden="1" x14ac:dyDescent="0.25">
      <c r="B212" s="5"/>
      <c r="C212" s="3"/>
      <c r="D212" s="3"/>
      <c r="E212" s="5"/>
      <c r="F212" s="3"/>
      <c r="G212" s="3"/>
      <c r="H212"/>
    </row>
    <row r="213" spans="2:8" s="53" customFormat="1" hidden="1" x14ac:dyDescent="0.25">
      <c r="B213" s="5"/>
      <c r="C213" s="3"/>
      <c r="D213" s="3"/>
      <c r="E213" s="5"/>
      <c r="F213" s="3"/>
      <c r="G213" s="3"/>
      <c r="H213"/>
    </row>
    <row r="214" spans="2:8" s="53" customFormat="1" hidden="1" x14ac:dyDescent="0.25">
      <c r="B214" s="5"/>
      <c r="C214" s="3"/>
      <c r="D214" s="3"/>
      <c r="E214" s="5"/>
      <c r="F214" s="3"/>
      <c r="G214" s="3"/>
      <c r="H214"/>
    </row>
    <row r="215" spans="2:8" s="53" customFormat="1" hidden="1" x14ac:dyDescent="0.25">
      <c r="B215" s="5"/>
      <c r="C215" s="3"/>
      <c r="D215" s="3"/>
      <c r="E215" s="5"/>
      <c r="F215" s="3"/>
      <c r="G215" s="3"/>
      <c r="H215"/>
    </row>
    <row r="216" spans="2:8" s="53" customFormat="1" hidden="1" x14ac:dyDescent="0.25">
      <c r="B216" s="5"/>
      <c r="C216" s="3"/>
      <c r="D216" s="3"/>
      <c r="E216" s="5"/>
      <c r="F216" s="3"/>
      <c r="G216" s="3"/>
      <c r="H216"/>
    </row>
    <row r="217" spans="2:8" s="53" customFormat="1" hidden="1" x14ac:dyDescent="0.25">
      <c r="B217" s="5"/>
      <c r="C217" s="3"/>
      <c r="D217" s="3"/>
      <c r="E217" s="5"/>
      <c r="F217" s="3"/>
      <c r="G217" s="3"/>
      <c r="H217"/>
    </row>
    <row r="218" spans="2:8" s="53" customFormat="1" hidden="1" x14ac:dyDescent="0.25">
      <c r="B218" s="5"/>
      <c r="C218" s="3"/>
      <c r="D218" s="3"/>
      <c r="E218" s="5"/>
      <c r="F218" s="3"/>
      <c r="G218" s="3"/>
      <c r="H218"/>
    </row>
    <row r="219" spans="2:8" s="53" customFormat="1" hidden="1" x14ac:dyDescent="0.25">
      <c r="B219" s="5"/>
      <c r="C219" s="3"/>
      <c r="D219" s="3"/>
      <c r="E219" s="5"/>
      <c r="F219" s="3"/>
      <c r="G219" s="3"/>
      <c r="H219"/>
    </row>
    <row r="220" spans="2:8" s="53" customFormat="1" hidden="1" x14ac:dyDescent="0.25">
      <c r="B220" s="5"/>
      <c r="C220" s="3"/>
      <c r="D220" s="3"/>
      <c r="E220" s="5"/>
      <c r="F220" s="3"/>
      <c r="G220" s="3"/>
      <c r="H220"/>
    </row>
    <row r="221" spans="2:8" s="53" customFormat="1" hidden="1" x14ac:dyDescent="0.25">
      <c r="B221" s="5"/>
      <c r="C221" s="3"/>
      <c r="D221" s="3"/>
      <c r="E221" s="5"/>
      <c r="F221" s="3"/>
      <c r="G221" s="3"/>
      <c r="H221"/>
    </row>
    <row r="222" spans="2:8" s="53" customFormat="1" hidden="1" x14ac:dyDescent="0.25">
      <c r="B222" s="5"/>
      <c r="C222" s="3"/>
      <c r="D222" s="3"/>
      <c r="E222" s="5"/>
      <c r="F222" s="3"/>
      <c r="G222" s="3"/>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F174EA50-091C-42C3-A7F1-2E4C40385035}">
      <formula1>OR(D139=0, D139&gt;50)</formula1>
      <formula2>0</formula2>
    </dataValidation>
    <dataValidation type="custom" operator="greaterThan" showInputMessage="1" showErrorMessage="1" errorTitle="eee" sqref="G117:G126" xr:uid="{7F756154-36EC-4336-9030-518788DBBAC9}">
      <formula1>OR(D131=0, D131&gt;50)</formula1>
      <formula2>0</formula2>
    </dataValidation>
    <dataValidation type="custom" operator="greaterThan" showInputMessage="1" showErrorMessage="1" errorTitle="eee" sqref="G128" xr:uid="{33772E5F-DD1F-407F-B13B-40F51A4A855D}">
      <formula1>OR(D136=0, D136&gt;50)</formula1>
      <formula2>0</formula2>
    </dataValidation>
    <dataValidation type="custom" operator="greaterThan" showInputMessage="1" showErrorMessage="1" errorTitle="eee" sqref="G129" xr:uid="{B0D25DA0-3C4C-4FDB-8131-C4CE647BD86F}">
      <formula1>OR(D134=0, D134&gt;50)</formula1>
      <formula2>0</formula2>
    </dataValidation>
    <dataValidation type="custom" operator="greaterThan" showInputMessage="1" showErrorMessage="1" errorTitle="eee" sqref="G130" xr:uid="{176D7A9A-A5DD-4C4B-A5E1-5A34986F6F5F}">
      <formula1>OR(D132=0, D132&gt;50)</formula1>
      <formula2>0</formula2>
    </dataValidation>
    <dataValidation type="custom" operator="greaterThan" showInputMessage="1" showErrorMessage="1" errorTitle="eee" sqref="G161 G166" xr:uid="{8DB55B68-1E91-4DA4-97F4-8C9D795FFFC7}">
      <formula1>OR(D200=0, D200&gt;50)</formula1>
      <formula2>0</formula2>
    </dataValidation>
    <dataValidation type="custom" allowBlank="1" showInputMessage="1" showErrorMessage="1" sqref="D62 G156" xr:uid="{507A32B2-6F57-4605-A874-C6162AF92A21}">
      <formula1>OR(D62=0, D62&gt;50)</formula1>
    </dataValidation>
    <dataValidation type="custom" operator="greaterThan" showInputMessage="1" showErrorMessage="1" errorTitle="eee" sqref="D61" xr:uid="{C9FA8040-9508-4A48-9FD8-AEFEDE6CC189}">
      <formula1>OR(D61=0, D61&lt;0)</formula1>
    </dataValidation>
    <dataValidation type="custom" operator="greaterThan" showInputMessage="1" showErrorMessage="1" errorTitle="eee" sqref="D14:D29 D30 D50:D54 D31:D48" xr:uid="{E518D6DF-8225-4C4A-B912-075E420FE5BB}">
      <formula1>OR(D14=0,D14&gt;50)</formula1>
    </dataValidation>
    <dataValidation operator="greaterThan" showInputMessage="1" showErrorMessage="1" errorTitle="eee" sqref="G109 G157 G159 D129 D160" xr:uid="{ADE9DE33-17D1-4B66-BF84-2BB461645BB5}"/>
    <dataValidation type="custom" operator="greaterThan" showInputMessage="1" showErrorMessage="1" errorTitle="eee" sqref="G111:G116" xr:uid="{0C38D133-69CA-4A06-ADF0-B1ED6786E87B}">
      <formula1>OR(D132=0, D132&gt;50)</formula1>
      <formula2>0</formula2>
    </dataValidation>
    <dataValidation type="custom" operator="greaterThan" showInputMessage="1" showErrorMessage="1" errorTitle="eee" sqref="G197" xr:uid="{E99E6C41-EC38-40D9-95D3-11C1E6402A5B}">
      <formula1>OR(D196=0, D196&gt;50)</formula1>
      <formula2>0</formula2>
    </dataValidation>
    <dataValidation type="custom" operator="greaterThan" showInputMessage="1" showErrorMessage="1" errorTitle="eee" sqref="G142" xr:uid="{62E1BA3C-6BEF-41D8-92E0-C0C380FC0B63}">
      <formula1>OR(D180=0, D180&gt;50)</formula1>
      <formula2>0</formula2>
    </dataValidation>
    <dataValidation allowBlank="1" sqref="G231" xr:uid="{ECD3D21B-603E-40D8-B75F-0282E6CCAA4B}">
      <formula1>0</formula1>
      <formula2>0</formula2>
    </dataValidation>
    <dataValidation type="custom" operator="greaterThan" showInputMessage="1" showErrorMessage="1" errorTitle="eee" sqref="D57:D60" xr:uid="{F433BAC4-934D-43BD-A81D-E117D994D55F}">
      <formula1>OR(D57=0, D57&lt;50)</formula1>
    </dataValidation>
    <dataValidation allowBlank="1" errorTitle="Error de datos" error="Debe introducir una fecha válida" sqref="F4" xr:uid="{704B6F32-A6B1-4867-9E96-5B1F79404740}">
      <formula1>0</formula1>
      <formula2>0</formula2>
    </dataValidation>
    <dataValidation type="custom" operator="greaterThan" showInputMessage="1" showErrorMessage="1" errorTitle="eee" error="Valores mayores a $50" sqref="D8:D13" xr:uid="{7BF87DDC-6FE4-4571-92D7-6914A11A219B}">
      <formula1>OR(D8=0,D8&gt;50)</formula1>
    </dataValidation>
    <dataValidation type="custom" operator="greaterThan" showInputMessage="1" showErrorMessage="1" errorTitle="eee" sqref="D86:D95 D97:D99 D101:D109 D111 D113 D125 D118:D121 D123 D115 G143:G153 G141 G132:G139 G155" xr:uid="{6B885BD5-BA94-4146-926D-DDC3280CA140}">
      <formula1>OR(D86=0,D86&gt; 50)</formula1>
    </dataValidation>
    <dataValidation operator="greaterThanOrEqual" allowBlank="1" errorTitle="Error de datos" error="Debe ingresar un valor entero positivo" sqref="C8:C11 C14:C48 F230 C141:C160 F161:F165 F7:F109 C129 C131:C139 C50:C127 F111:F157" xr:uid="{B3A7E516-B6C5-470F-9C42-E0BABBF70163}">
      <formula1>0</formula1>
      <formula2>0</formula2>
    </dataValidation>
    <dataValidation type="custom" operator="greaterThan" showInputMessage="1" showErrorMessage="1" errorTitle="eee" sqref="D49 D55:D56 G140 G154 G8:G108 D114 D124 D85 D96 D100 D110 D112 D63:D83 D122 D126:D128 D131:D159 D116:D117" xr:uid="{7236E9FB-69DF-494A-AEF0-7ECB99C6B5E5}">
      <formula1>OR(D8=0, D8&gt;50)</formula1>
    </dataValidation>
    <dataValidation type="custom" operator="greaterThan" showInputMessage="1" showErrorMessage="1" errorTitle="eee" sqref="D84" xr:uid="{66E8A355-8443-489F-92E2-92195A2CD393}">
      <formula1>OR(#REF!=0,#REF!&gt; 50)</formula1>
      <formula2>0</formula2>
    </dataValidation>
  </dataValidations>
  <pageMargins left="0.7" right="0.7" top="0.75" bottom="0.75" header="0.3" footer="0.3"/>
  <ignoredErrors>
    <ignoredError sqref="G100"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30D5B-C470-41F8-AAC1-2895F49A80BA}">
  <dimension ref="A1:H222"/>
  <sheetViews>
    <sheetView showGridLines="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15.28515625" style="3" customWidth="1"/>
    <col min="5" max="5" width="2.28515625" style="5" customWidth="1"/>
    <col min="6" max="6" width="52.85546875" style="3" customWidth="1"/>
    <col min="7" max="7" width="15" style="3" customWidth="1"/>
    <col min="8" max="8" width="1.85546875" customWidth="1"/>
    <col min="9" max="16384" width="0" style="6" hidden="1"/>
  </cols>
  <sheetData>
    <row r="1" spans="2:7" x14ac:dyDescent="0.25"/>
    <row r="2" spans="2:7" x14ac:dyDescent="0.25">
      <c r="B2" s="7"/>
      <c r="C2" s="123" t="s">
        <v>0</v>
      </c>
      <c r="D2" s="123"/>
      <c r="E2" s="54"/>
      <c r="F2" s="8" t="str">
        <f>+[15]Presentación!C4</f>
        <v>COMECA - IAMPP</v>
      </c>
      <c r="G2" s="8"/>
    </row>
    <row r="3" spans="2:7" x14ac:dyDescent="0.25">
      <c r="C3" s="123" t="s">
        <v>1</v>
      </c>
      <c r="D3" s="123"/>
      <c r="E3" s="54"/>
      <c r="F3" s="10" t="str">
        <f>+[15]Presentación!C5</f>
        <v>Canelones</v>
      </c>
      <c r="G3" s="56"/>
    </row>
    <row r="4" spans="2:7" x14ac:dyDescent="0.25">
      <c r="C4" s="123" t="s">
        <v>2</v>
      </c>
      <c r="D4" s="123"/>
      <c r="E4" s="54"/>
      <c r="F4" s="12" t="s">
        <v>361</v>
      </c>
      <c r="G4" s="56"/>
    </row>
    <row r="5" spans="2:7" x14ac:dyDescent="0.25">
      <c r="C5" s="123" t="s">
        <v>3</v>
      </c>
      <c r="D5" s="123"/>
      <c r="E5" s="54"/>
      <c r="F5" s="13"/>
      <c r="G5" s="56"/>
    </row>
    <row r="6" spans="2:7" x14ac:dyDescent="0.25">
      <c r="C6" s="14"/>
      <c r="D6" s="57"/>
      <c r="E6" s="7"/>
      <c r="F6" s="7"/>
      <c r="G6" s="7"/>
    </row>
    <row r="7" spans="2:7" ht="15.75" customHeight="1" x14ac:dyDescent="0.25">
      <c r="C7" s="71" t="s">
        <v>4</v>
      </c>
      <c r="D7" s="82">
        <f>+[15]ESP!D7</f>
        <v>2025</v>
      </c>
      <c r="F7" s="73" t="s">
        <v>5</v>
      </c>
      <c r="G7" s="83">
        <f>+D7</f>
        <v>2025</v>
      </c>
    </row>
    <row r="8" spans="2:7" ht="15.75" customHeight="1" x14ac:dyDescent="0.25">
      <c r="B8" s="2" t="s">
        <v>6</v>
      </c>
      <c r="C8" s="17" t="s">
        <v>7</v>
      </c>
      <c r="D8" s="58">
        <v>53859814</v>
      </c>
      <c r="F8" s="17" t="s">
        <v>8</v>
      </c>
      <c r="G8" s="58">
        <v>0</v>
      </c>
    </row>
    <row r="9" spans="2:7" ht="15.75" customHeight="1" x14ac:dyDescent="0.25">
      <c r="B9" s="2" t="s">
        <v>9</v>
      </c>
      <c r="C9" s="20" t="s">
        <v>10</v>
      </c>
      <c r="D9" s="59">
        <v>113793976</v>
      </c>
      <c r="F9" s="20" t="s">
        <v>362</v>
      </c>
      <c r="G9" s="59">
        <v>313400671</v>
      </c>
    </row>
    <row r="10" spans="2:7" ht="15.75" customHeight="1" x14ac:dyDescent="0.25">
      <c r="B10" s="2" t="s">
        <v>12</v>
      </c>
      <c r="C10" s="20" t="s">
        <v>363</v>
      </c>
      <c r="D10" s="59">
        <v>2138383355</v>
      </c>
      <c r="F10" s="20" t="s">
        <v>364</v>
      </c>
      <c r="G10" s="59">
        <v>0</v>
      </c>
    </row>
    <row r="11" spans="2:7" ht="15.75" customHeight="1" x14ac:dyDescent="0.25">
      <c r="B11" s="2" t="s">
        <v>15</v>
      </c>
      <c r="C11" s="20" t="s">
        <v>365</v>
      </c>
      <c r="D11" s="59">
        <v>201399871</v>
      </c>
      <c r="F11" s="20" t="s">
        <v>366</v>
      </c>
      <c r="G11" s="59">
        <v>535516340</v>
      </c>
    </row>
    <row r="12" spans="2:7" ht="15.75" customHeight="1" x14ac:dyDescent="0.25">
      <c r="B12" s="2" t="s">
        <v>18</v>
      </c>
      <c r="C12" s="20" t="s">
        <v>19</v>
      </c>
      <c r="D12" s="59">
        <v>53778865</v>
      </c>
      <c r="F12" s="20" t="s">
        <v>367</v>
      </c>
      <c r="G12" s="59">
        <v>0</v>
      </c>
    </row>
    <row r="13" spans="2:7" ht="15.75" customHeight="1" x14ac:dyDescent="0.25">
      <c r="B13" s="2" t="s">
        <v>21</v>
      </c>
      <c r="C13" s="20" t="s">
        <v>22</v>
      </c>
      <c r="D13" s="59">
        <v>28271886</v>
      </c>
      <c r="F13" s="20" t="s">
        <v>368</v>
      </c>
      <c r="G13" s="59">
        <f>88440714+3232966</f>
        <v>91673680</v>
      </c>
    </row>
    <row r="14" spans="2:7" ht="15.75" customHeight="1" x14ac:dyDescent="0.25">
      <c r="B14" s="2" t="s">
        <v>24</v>
      </c>
      <c r="C14" s="20" t="s">
        <v>25</v>
      </c>
      <c r="D14" s="59">
        <v>2510974</v>
      </c>
      <c r="F14" s="20" t="s">
        <v>369</v>
      </c>
      <c r="G14" s="59">
        <v>0</v>
      </c>
    </row>
    <row r="15" spans="2:7" ht="15.75" customHeight="1" x14ac:dyDescent="0.25">
      <c r="B15" s="2" t="s">
        <v>27</v>
      </c>
      <c r="C15" s="20" t="s">
        <v>28</v>
      </c>
      <c r="D15" s="59">
        <v>53170078</v>
      </c>
      <c r="F15" s="20" t="s">
        <v>29</v>
      </c>
      <c r="G15" s="59">
        <v>397421624</v>
      </c>
    </row>
    <row r="16" spans="2:7" ht="15.75" customHeight="1" x14ac:dyDescent="0.25">
      <c r="B16" s="2" t="s">
        <v>30</v>
      </c>
      <c r="C16" s="20" t="s">
        <v>31</v>
      </c>
      <c r="D16" s="59">
        <v>0</v>
      </c>
      <c r="F16" s="20" t="s">
        <v>32</v>
      </c>
      <c r="G16" s="59">
        <v>170706612</v>
      </c>
    </row>
    <row r="17" spans="2:7" ht="15.75" customHeight="1" x14ac:dyDescent="0.25">
      <c r="B17" s="2" t="s">
        <v>33</v>
      </c>
      <c r="C17" s="20" t="s">
        <v>370</v>
      </c>
      <c r="D17" s="59">
        <v>0</v>
      </c>
      <c r="F17" s="20" t="s">
        <v>35</v>
      </c>
      <c r="G17" s="59">
        <v>157780695</v>
      </c>
    </row>
    <row r="18" spans="2:7" ht="15.75" customHeight="1" x14ac:dyDescent="0.25">
      <c r="B18" s="2" t="s">
        <v>36</v>
      </c>
      <c r="C18" s="20" t="s">
        <v>37</v>
      </c>
      <c r="D18" s="59">
        <v>0</v>
      </c>
      <c r="F18" s="20" t="s">
        <v>38</v>
      </c>
      <c r="G18" s="59">
        <v>19489217</v>
      </c>
    </row>
    <row r="19" spans="2:7" ht="15.75" customHeight="1" x14ac:dyDescent="0.25">
      <c r="B19" s="2" t="s">
        <v>39</v>
      </c>
      <c r="C19" s="20" t="s">
        <v>40</v>
      </c>
      <c r="D19" s="60">
        <f>+'[15]Detalle ER'!D21</f>
        <v>42422026</v>
      </c>
      <c r="F19" s="24" t="s">
        <v>41</v>
      </c>
      <c r="G19" s="62">
        <v>23328818</v>
      </c>
    </row>
    <row r="20" spans="2:7" ht="15.75" customHeight="1" x14ac:dyDescent="0.25">
      <c r="B20" s="2" t="s">
        <v>42</v>
      </c>
      <c r="C20" s="20" t="s">
        <v>371</v>
      </c>
      <c r="D20" s="62">
        <v>37651952</v>
      </c>
      <c r="F20" s="90" t="s">
        <v>44</v>
      </c>
      <c r="G20" s="93">
        <f>SUM(G8:G19)</f>
        <v>1709317657</v>
      </c>
    </row>
    <row r="21" spans="2:7" ht="15.75" customHeight="1" x14ac:dyDescent="0.25">
      <c r="C21" s="88" t="s">
        <v>45</v>
      </c>
      <c r="D21" s="92">
        <f>SUM(D8:D20)</f>
        <v>2725242797</v>
      </c>
      <c r="F21" s="17" t="s">
        <v>46</v>
      </c>
      <c r="G21" s="58">
        <v>0</v>
      </c>
    </row>
    <row r="22" spans="2:7" ht="15.75" customHeight="1" x14ac:dyDescent="0.25">
      <c r="C22" s="90" t="s">
        <v>47</v>
      </c>
      <c r="D22" s="93">
        <f>SUM(D23:D29)</f>
        <v>59578379</v>
      </c>
      <c r="F22" s="20" t="s">
        <v>48</v>
      </c>
      <c r="G22" s="59">
        <v>37581040</v>
      </c>
    </row>
    <row r="23" spans="2:7" ht="15.75" customHeight="1" x14ac:dyDescent="0.25">
      <c r="B23" s="2" t="s">
        <v>49</v>
      </c>
      <c r="C23" s="17" t="s">
        <v>50</v>
      </c>
      <c r="D23" s="58">
        <v>31264662</v>
      </c>
      <c r="F23" s="20" t="s">
        <v>51</v>
      </c>
      <c r="G23" s="59">
        <v>5241957</v>
      </c>
    </row>
    <row r="24" spans="2:7" ht="15.75" customHeight="1" x14ac:dyDescent="0.25">
      <c r="B24" s="2" t="s">
        <v>52</v>
      </c>
      <c r="C24" s="20" t="s">
        <v>53</v>
      </c>
      <c r="D24" s="59">
        <v>2710069</v>
      </c>
      <c r="F24" s="20" t="s">
        <v>54</v>
      </c>
      <c r="G24" s="59">
        <f>37357786+13282406</f>
        <v>50640192</v>
      </c>
    </row>
    <row r="25" spans="2:7" ht="15.75" customHeight="1" x14ac:dyDescent="0.25">
      <c r="B25" s="2" t="s">
        <v>55</v>
      </c>
      <c r="C25" s="20" t="s">
        <v>56</v>
      </c>
      <c r="D25" s="59">
        <v>14321186</v>
      </c>
      <c r="F25" s="20" t="s">
        <v>372</v>
      </c>
      <c r="G25" s="59"/>
    </row>
    <row r="26" spans="2:7" ht="15.75" customHeight="1" x14ac:dyDescent="0.25">
      <c r="B26" s="2" t="s">
        <v>58</v>
      </c>
      <c r="C26" s="20" t="s">
        <v>59</v>
      </c>
      <c r="D26" s="59">
        <v>514357</v>
      </c>
      <c r="F26" s="20" t="s">
        <v>373</v>
      </c>
      <c r="G26" s="59">
        <v>9356544</v>
      </c>
    </row>
    <row r="27" spans="2:7" ht="15.75" customHeight="1" x14ac:dyDescent="0.25">
      <c r="B27" s="2" t="s">
        <v>61</v>
      </c>
      <c r="C27" s="20" t="s">
        <v>62</v>
      </c>
      <c r="D27" s="59">
        <v>9940358</v>
      </c>
      <c r="F27" s="24" t="s">
        <v>63</v>
      </c>
      <c r="G27" s="62">
        <v>1399697</v>
      </c>
    </row>
    <row r="28" spans="2:7" ht="15.75" customHeight="1" x14ac:dyDescent="0.25">
      <c r="B28" s="2" t="s">
        <v>64</v>
      </c>
      <c r="C28" s="20" t="s">
        <v>65</v>
      </c>
      <c r="D28" s="60">
        <f>+'[15]Detalle ER'!D28</f>
        <v>0</v>
      </c>
      <c r="F28" s="90" t="s">
        <v>66</v>
      </c>
      <c r="G28" s="93">
        <f>SUM(G21:G27)</f>
        <v>104219430</v>
      </c>
    </row>
    <row r="29" spans="2:7" ht="15.75" customHeight="1" x14ac:dyDescent="0.25">
      <c r="B29" s="2" t="s">
        <v>67</v>
      </c>
      <c r="C29" s="24" t="s">
        <v>68</v>
      </c>
      <c r="D29" s="62">
        <v>827747</v>
      </c>
      <c r="F29" s="17" t="s">
        <v>69</v>
      </c>
      <c r="G29" s="58">
        <v>162377483</v>
      </c>
    </row>
    <row r="30" spans="2:7" ht="15.75" customHeight="1" x14ac:dyDescent="0.25">
      <c r="C30" s="90" t="s">
        <v>70</v>
      </c>
      <c r="D30" s="93">
        <f>SUM(D31:D35)</f>
        <v>251970288</v>
      </c>
      <c r="F30" s="20" t="s">
        <v>71</v>
      </c>
      <c r="G30" s="59">
        <v>102670982</v>
      </c>
    </row>
    <row r="31" spans="2:7" ht="15.75" customHeight="1" x14ac:dyDescent="0.25">
      <c r="B31" s="2" t="s">
        <v>72</v>
      </c>
      <c r="C31" s="17" t="s">
        <v>73</v>
      </c>
      <c r="D31" s="58">
        <v>200335695</v>
      </c>
      <c r="F31" s="20" t="s">
        <v>74</v>
      </c>
      <c r="G31" s="59">
        <v>34592048</v>
      </c>
    </row>
    <row r="32" spans="2:7" ht="15.75" customHeight="1" x14ac:dyDescent="0.25">
      <c r="B32" s="2" t="s">
        <v>75</v>
      </c>
      <c r="C32" s="20" t="s">
        <v>76</v>
      </c>
      <c r="D32" s="59">
        <v>11464066</v>
      </c>
      <c r="F32" s="24" t="s">
        <v>77</v>
      </c>
      <c r="G32" s="62">
        <v>4240712</v>
      </c>
    </row>
    <row r="33" spans="2:7" ht="15.75" customHeight="1" x14ac:dyDescent="0.25">
      <c r="B33" s="2" t="s">
        <v>78</v>
      </c>
      <c r="C33" s="20" t="s">
        <v>79</v>
      </c>
      <c r="D33" s="59">
        <v>36602508</v>
      </c>
      <c r="F33" s="90" t="s">
        <v>80</v>
      </c>
      <c r="G33" s="93">
        <f>SUM(G29:G32)</f>
        <v>303881225</v>
      </c>
    </row>
    <row r="34" spans="2:7" ht="15.75" customHeight="1" x14ac:dyDescent="0.25">
      <c r="B34" s="2" t="s">
        <v>81</v>
      </c>
      <c r="C34" s="20" t="s">
        <v>82</v>
      </c>
      <c r="D34" s="60">
        <f>+'[15]Detalle ER'!D35</f>
        <v>0</v>
      </c>
      <c r="F34" s="94" t="s">
        <v>83</v>
      </c>
      <c r="G34" s="101">
        <f>SUM(G35:G40)</f>
        <v>180669598</v>
      </c>
    </row>
    <row r="35" spans="2:7" ht="15.75" customHeight="1" x14ac:dyDescent="0.25">
      <c r="B35" s="2" t="s">
        <v>84</v>
      </c>
      <c r="C35" s="24" t="s">
        <v>85</v>
      </c>
      <c r="D35" s="62">
        <v>3568019</v>
      </c>
      <c r="F35" s="17" t="s">
        <v>86</v>
      </c>
      <c r="G35" s="58">
        <v>6185927</v>
      </c>
    </row>
    <row r="36" spans="2:7" ht="15.75" customHeight="1" x14ac:dyDescent="0.25">
      <c r="C36" s="90" t="s">
        <v>87</v>
      </c>
      <c r="D36" s="93">
        <f>+D22+D30</f>
        <v>311548667</v>
      </c>
      <c r="F36" s="20" t="s">
        <v>88</v>
      </c>
      <c r="G36" s="59">
        <v>1105890</v>
      </c>
    </row>
    <row r="37" spans="2:7" ht="15.75" customHeight="1" x14ac:dyDescent="0.25">
      <c r="B37" s="2" t="s">
        <v>89</v>
      </c>
      <c r="C37" s="17" t="s">
        <v>374</v>
      </c>
      <c r="D37" s="58">
        <v>8457652</v>
      </c>
      <c r="F37" s="20" t="s">
        <v>91</v>
      </c>
      <c r="G37" s="59">
        <v>5336026</v>
      </c>
    </row>
    <row r="38" spans="2:7" ht="15.75" customHeight="1" x14ac:dyDescent="0.25">
      <c r="B38" s="2" t="s">
        <v>92</v>
      </c>
      <c r="C38" s="20" t="s">
        <v>375</v>
      </c>
      <c r="D38" s="59">
        <v>16712109</v>
      </c>
      <c r="F38" s="20" t="s">
        <v>94</v>
      </c>
      <c r="G38" s="59">
        <v>10515815</v>
      </c>
    </row>
    <row r="39" spans="2:7" ht="15.75" customHeight="1" x14ac:dyDescent="0.25">
      <c r="B39" s="2" t="s">
        <v>95</v>
      </c>
      <c r="C39" s="20" t="s">
        <v>376</v>
      </c>
      <c r="D39" s="59">
        <v>88034886</v>
      </c>
      <c r="F39" s="20" t="s">
        <v>97</v>
      </c>
      <c r="G39" s="59">
        <v>15961045</v>
      </c>
    </row>
    <row r="40" spans="2:7" ht="15.75" customHeight="1" x14ac:dyDescent="0.25">
      <c r="B40" s="2" t="s">
        <v>98</v>
      </c>
      <c r="C40" s="20" t="s">
        <v>377</v>
      </c>
      <c r="D40" s="59">
        <v>21448055</v>
      </c>
      <c r="F40" s="24" t="s">
        <v>100</v>
      </c>
      <c r="G40" s="63">
        <f>+'[15]Detalle ER'!H19</f>
        <v>141564895</v>
      </c>
    </row>
    <row r="41" spans="2:7" ht="15.75" customHeight="1" x14ac:dyDescent="0.25">
      <c r="B41" s="2" t="s">
        <v>101</v>
      </c>
      <c r="C41" s="20" t="s">
        <v>378</v>
      </c>
      <c r="D41" s="59">
        <v>33022560</v>
      </c>
      <c r="F41" s="94" t="s">
        <v>103</v>
      </c>
      <c r="G41" s="101">
        <f>SUM(G42:G47)</f>
        <v>81844828</v>
      </c>
    </row>
    <row r="42" spans="2:7" ht="15.75" customHeight="1" x14ac:dyDescent="0.25">
      <c r="B42" s="2" t="s">
        <v>104</v>
      </c>
      <c r="C42" s="20" t="s">
        <v>379</v>
      </c>
      <c r="D42" s="59">
        <v>86541983</v>
      </c>
      <c r="F42" s="17" t="s">
        <v>106</v>
      </c>
      <c r="G42" s="58">
        <v>11985764</v>
      </c>
    </row>
    <row r="43" spans="2:7" ht="15.75" customHeight="1" x14ac:dyDescent="0.25">
      <c r="B43" s="2" t="s">
        <v>107</v>
      </c>
      <c r="C43" s="20" t="s">
        <v>380</v>
      </c>
      <c r="D43" s="59">
        <v>28505644</v>
      </c>
      <c r="F43" s="20" t="s">
        <v>109</v>
      </c>
      <c r="G43" s="59">
        <v>38652</v>
      </c>
    </row>
    <row r="44" spans="2:7" ht="15.75" customHeight="1" x14ac:dyDescent="0.25">
      <c r="B44" s="2" t="s">
        <v>110</v>
      </c>
      <c r="C44" s="20" t="s">
        <v>381</v>
      </c>
      <c r="D44" s="59">
        <v>0</v>
      </c>
      <c r="F44" s="20" t="s">
        <v>112</v>
      </c>
      <c r="G44" s="59">
        <v>6430493</v>
      </c>
    </row>
    <row r="45" spans="2:7" ht="15.75" customHeight="1" x14ac:dyDescent="0.25">
      <c r="B45" s="2" t="s">
        <v>113</v>
      </c>
      <c r="C45" s="20" t="s">
        <v>114</v>
      </c>
      <c r="D45" s="59">
        <v>0</v>
      </c>
      <c r="F45" s="20" t="s">
        <v>115</v>
      </c>
      <c r="G45" s="59">
        <v>2155084</v>
      </c>
    </row>
    <row r="46" spans="2:7" ht="15.75" customHeight="1" x14ac:dyDescent="0.25">
      <c r="B46" s="2" t="s">
        <v>116</v>
      </c>
      <c r="C46" s="20" t="s">
        <v>117</v>
      </c>
      <c r="D46" s="60">
        <f>+'[15]Detalle ER'!D49</f>
        <v>187232888</v>
      </c>
      <c r="F46" s="20" t="s">
        <v>118</v>
      </c>
      <c r="G46" s="59">
        <v>1227579</v>
      </c>
    </row>
    <row r="47" spans="2:7" ht="15.75" customHeight="1" x14ac:dyDescent="0.25">
      <c r="B47" s="2" t="s">
        <v>119</v>
      </c>
      <c r="C47" s="24" t="s">
        <v>382</v>
      </c>
      <c r="D47" s="62">
        <v>5762335</v>
      </c>
      <c r="F47" s="20" t="s">
        <v>121</v>
      </c>
      <c r="G47" s="64">
        <f>+'[15]Detalle ER'!H29</f>
        <v>60007256</v>
      </c>
    </row>
    <row r="48" spans="2:7" ht="15.75" customHeight="1" x14ac:dyDescent="0.25">
      <c r="C48" s="90" t="s">
        <v>122</v>
      </c>
      <c r="D48" s="93">
        <f>SUM(D37:D47)</f>
        <v>475718112</v>
      </c>
      <c r="F48" s="24" t="s">
        <v>123</v>
      </c>
      <c r="G48" s="62">
        <v>7837517</v>
      </c>
    </row>
    <row r="49" spans="2:7" ht="15.75" customHeight="1" x14ac:dyDescent="0.25">
      <c r="C49" s="94" t="s">
        <v>124</v>
      </c>
      <c r="D49" s="100"/>
      <c r="F49" s="90" t="s">
        <v>125</v>
      </c>
      <c r="G49" s="93">
        <f>+G34+G41+G48</f>
        <v>270351943</v>
      </c>
    </row>
    <row r="50" spans="2:7" ht="15.75" customHeight="1" x14ac:dyDescent="0.25">
      <c r="B50" s="2" t="s">
        <v>126</v>
      </c>
      <c r="C50" s="28" t="s">
        <v>127</v>
      </c>
      <c r="D50" s="58">
        <v>0</v>
      </c>
      <c r="F50" s="28" t="s">
        <v>128</v>
      </c>
      <c r="G50" s="58">
        <v>39603810</v>
      </c>
    </row>
    <row r="51" spans="2:7" ht="15.75" customHeight="1" x14ac:dyDescent="0.25">
      <c r="B51" s="2" t="s">
        <v>129</v>
      </c>
      <c r="C51" s="20" t="s">
        <v>124</v>
      </c>
      <c r="D51" s="60">
        <f>+'[15]Detalle ER'!D58</f>
        <v>0</v>
      </c>
      <c r="F51" s="20" t="s">
        <v>130</v>
      </c>
      <c r="G51" s="59">
        <v>99676404</v>
      </c>
    </row>
    <row r="52" spans="2:7" ht="15.75" customHeight="1" x14ac:dyDescent="0.25">
      <c r="B52" s="2" t="s">
        <v>131</v>
      </c>
      <c r="C52" s="24" t="s">
        <v>383</v>
      </c>
      <c r="D52" s="62">
        <v>0</v>
      </c>
      <c r="F52" s="20" t="s">
        <v>133</v>
      </c>
      <c r="G52" s="59">
        <v>3294961</v>
      </c>
    </row>
    <row r="53" spans="2:7" ht="15.75" customHeight="1" x14ac:dyDescent="0.25">
      <c r="C53" s="90" t="s">
        <v>134</v>
      </c>
      <c r="D53" s="93">
        <f>SUM(D50:D52)</f>
        <v>0</v>
      </c>
      <c r="F53" s="20" t="s">
        <v>135</v>
      </c>
      <c r="G53" s="59">
        <v>22257785</v>
      </c>
    </row>
    <row r="54" spans="2:7" ht="15.75" customHeight="1" x14ac:dyDescent="0.25">
      <c r="C54" s="75" t="s">
        <v>136</v>
      </c>
      <c r="D54" s="84">
        <f>D21+D36+D48+D53</f>
        <v>3512509576</v>
      </c>
      <c r="F54" s="20" t="s">
        <v>137</v>
      </c>
      <c r="G54" s="59">
        <v>16473321</v>
      </c>
    </row>
    <row r="55" spans="2:7" ht="15.75" customHeight="1" x14ac:dyDescent="0.25">
      <c r="C55" s="29"/>
      <c r="F55" s="20" t="s">
        <v>138</v>
      </c>
      <c r="G55" s="59">
        <v>2179024</v>
      </c>
    </row>
    <row r="56" spans="2:7" ht="15.75" customHeight="1" x14ac:dyDescent="0.25">
      <c r="C56" s="94" t="s">
        <v>139</v>
      </c>
      <c r="D56" s="100"/>
      <c r="F56" s="20" t="s">
        <v>140</v>
      </c>
      <c r="G56" s="64">
        <f>+'[15]Detalle ER'!H40</f>
        <v>3457458</v>
      </c>
    </row>
    <row r="57" spans="2:7" ht="15.75" customHeight="1" x14ac:dyDescent="0.25">
      <c r="B57" s="2" t="s">
        <v>141</v>
      </c>
      <c r="C57" s="30" t="s">
        <v>142</v>
      </c>
      <c r="D57" s="58">
        <v>0</v>
      </c>
      <c r="F57" s="24" t="s">
        <v>143</v>
      </c>
      <c r="G57" s="62">
        <v>3588257</v>
      </c>
    </row>
    <row r="58" spans="2:7" ht="15.75" customHeight="1" x14ac:dyDescent="0.25">
      <c r="B58" s="2" t="s">
        <v>144</v>
      </c>
      <c r="C58" s="31" t="s">
        <v>145</v>
      </c>
      <c r="D58" s="59">
        <v>0</v>
      </c>
      <c r="F58" s="90" t="s">
        <v>146</v>
      </c>
      <c r="G58" s="93">
        <f>SUM(G50:G57)</f>
        <v>190531020</v>
      </c>
    </row>
    <row r="59" spans="2:7" ht="15.75" customHeight="1" x14ac:dyDescent="0.25">
      <c r="B59" s="2" t="s">
        <v>147</v>
      </c>
      <c r="C59" s="31" t="s">
        <v>148</v>
      </c>
      <c r="D59" s="59">
        <v>0</v>
      </c>
      <c r="F59" s="28" t="s">
        <v>149</v>
      </c>
      <c r="G59" s="58">
        <v>196631616</v>
      </c>
    </row>
    <row r="60" spans="2:7" ht="15.75" customHeight="1" x14ac:dyDescent="0.25">
      <c r="B60" s="2" t="s">
        <v>150</v>
      </c>
      <c r="C60" s="32" t="s">
        <v>384</v>
      </c>
      <c r="D60" s="62">
        <v>0</v>
      </c>
      <c r="F60" s="20" t="s">
        <v>152</v>
      </c>
      <c r="G60" s="59">
        <v>11809982</v>
      </c>
    </row>
    <row r="61" spans="2:7" ht="15.75" customHeight="1" x14ac:dyDescent="0.25">
      <c r="C61" s="90" t="s">
        <v>385</v>
      </c>
      <c r="D61" s="93">
        <f>SUM(D57:D60)</f>
        <v>0</v>
      </c>
      <c r="F61" s="20" t="s">
        <v>154</v>
      </c>
      <c r="G61" s="59">
        <v>1519034</v>
      </c>
    </row>
    <row r="62" spans="2:7" ht="15.75" customHeight="1" x14ac:dyDescent="0.25">
      <c r="C62" s="77" t="s">
        <v>155</v>
      </c>
      <c r="D62" s="85">
        <f>D54+D61</f>
        <v>3512509576</v>
      </c>
      <c r="F62" s="20" t="s">
        <v>156</v>
      </c>
      <c r="G62" s="59">
        <v>25925613</v>
      </c>
    </row>
    <row r="63" spans="2:7" ht="15.75" customHeight="1" x14ac:dyDescent="0.25">
      <c r="B63" s="33"/>
      <c r="C63" s="34"/>
      <c r="D63" s="34"/>
      <c r="F63" s="20" t="s">
        <v>157</v>
      </c>
      <c r="G63" s="59">
        <v>0</v>
      </c>
    </row>
    <row r="64" spans="2:7" ht="15.75" customHeight="1" x14ac:dyDescent="0.25">
      <c r="B64" s="5"/>
      <c r="C64" s="34"/>
      <c r="D64" s="34"/>
      <c r="F64" s="20" t="s">
        <v>158</v>
      </c>
      <c r="G64" s="59">
        <v>17669519</v>
      </c>
    </row>
    <row r="65" spans="1:7" ht="15.75" customHeight="1" x14ac:dyDescent="0.25">
      <c r="B65" s="36" t="s">
        <v>159</v>
      </c>
      <c r="C65" s="34"/>
      <c r="D65" s="34"/>
      <c r="F65" s="20" t="s">
        <v>160</v>
      </c>
      <c r="G65" s="59">
        <v>20899801</v>
      </c>
    </row>
    <row r="66" spans="1:7" ht="15.75" customHeight="1" x14ac:dyDescent="0.25">
      <c r="B66" s="36" t="s">
        <v>161</v>
      </c>
      <c r="C66" s="34"/>
      <c r="D66" s="34"/>
      <c r="F66" s="20" t="s">
        <v>162</v>
      </c>
      <c r="G66" s="59">
        <v>56343058</v>
      </c>
    </row>
    <row r="67" spans="1:7" ht="15.75" customHeight="1" x14ac:dyDescent="0.25">
      <c r="B67" s="36" t="s">
        <v>163</v>
      </c>
      <c r="C67" s="34"/>
      <c r="D67" s="34"/>
      <c r="F67" s="20" t="s">
        <v>164</v>
      </c>
      <c r="G67" s="59">
        <v>33065</v>
      </c>
    </row>
    <row r="68" spans="1:7" ht="15.75" customHeight="1" x14ac:dyDescent="0.25">
      <c r="B68" s="36" t="s">
        <v>165</v>
      </c>
      <c r="C68" s="34"/>
      <c r="D68" s="34"/>
      <c r="F68" s="20" t="s">
        <v>166</v>
      </c>
      <c r="G68" s="59">
        <v>10422863</v>
      </c>
    </row>
    <row r="69" spans="1:7" ht="15.75" customHeight="1" x14ac:dyDescent="0.25">
      <c r="B69" s="36" t="s">
        <v>167</v>
      </c>
      <c r="C69" s="34"/>
      <c r="D69" s="34"/>
      <c r="F69" s="20" t="s">
        <v>168</v>
      </c>
      <c r="G69" s="59">
        <v>0</v>
      </c>
    </row>
    <row r="70" spans="1:7" ht="15.75" customHeight="1" x14ac:dyDescent="0.25">
      <c r="B70" s="36" t="s">
        <v>169</v>
      </c>
      <c r="C70" s="34"/>
      <c r="D70" s="34"/>
      <c r="F70" s="20" t="s">
        <v>170</v>
      </c>
      <c r="G70" s="59">
        <v>2660160</v>
      </c>
    </row>
    <row r="71" spans="1:7" ht="15.75" customHeight="1" x14ac:dyDescent="0.25">
      <c r="B71" s="36" t="s">
        <v>171</v>
      </c>
      <c r="C71" s="34"/>
      <c r="D71" s="34"/>
      <c r="F71" s="20" t="s">
        <v>172</v>
      </c>
      <c r="G71" s="59">
        <v>0</v>
      </c>
    </row>
    <row r="72" spans="1:7" ht="15.75" customHeight="1" x14ac:dyDescent="0.25">
      <c r="B72" s="36" t="s">
        <v>173</v>
      </c>
      <c r="C72" s="34"/>
      <c r="D72" s="34"/>
      <c r="F72" s="20" t="s">
        <v>174</v>
      </c>
      <c r="G72" s="59">
        <v>0</v>
      </c>
    </row>
    <row r="73" spans="1:7" ht="15.75" customHeight="1" x14ac:dyDescent="0.25">
      <c r="B73" s="36" t="s">
        <v>175</v>
      </c>
      <c r="C73" s="34"/>
      <c r="D73" s="34"/>
      <c r="F73" s="20" t="s">
        <v>176</v>
      </c>
      <c r="G73" s="59">
        <v>0</v>
      </c>
    </row>
    <row r="74" spans="1:7" ht="15.75" customHeight="1" x14ac:dyDescent="0.25">
      <c r="B74" s="36" t="s">
        <v>177</v>
      </c>
      <c r="C74" s="34"/>
      <c r="D74" s="34"/>
      <c r="F74" s="20" t="s">
        <v>178</v>
      </c>
      <c r="G74" s="59">
        <v>4335884</v>
      </c>
    </row>
    <row r="75" spans="1:7" ht="15.75" customHeight="1" x14ac:dyDescent="0.25">
      <c r="B75" s="36" t="s">
        <v>179</v>
      </c>
      <c r="C75" s="34"/>
      <c r="D75" s="34"/>
      <c r="F75" s="20" t="s">
        <v>180</v>
      </c>
      <c r="G75" s="59">
        <v>0</v>
      </c>
    </row>
    <row r="76" spans="1:7" ht="15.75" customHeight="1" x14ac:dyDescent="0.25">
      <c r="B76" s="36" t="s">
        <v>181</v>
      </c>
      <c r="C76" s="34"/>
      <c r="D76" s="34"/>
      <c r="F76" s="20" t="s">
        <v>182</v>
      </c>
      <c r="G76" s="59">
        <v>10640154</v>
      </c>
    </row>
    <row r="77" spans="1:7" ht="15.75" customHeight="1" x14ac:dyDescent="0.25">
      <c r="B77" s="36" t="s">
        <v>183</v>
      </c>
      <c r="C77" s="34"/>
      <c r="D77" s="34"/>
      <c r="F77" s="20" t="s">
        <v>184</v>
      </c>
      <c r="G77" s="59">
        <v>6275695</v>
      </c>
    </row>
    <row r="78" spans="1:7" ht="15.75" customHeight="1" x14ac:dyDescent="0.25">
      <c r="B78" s="36" t="s">
        <v>185</v>
      </c>
      <c r="C78" s="34"/>
      <c r="D78" s="34"/>
      <c r="F78" s="20" t="s">
        <v>186</v>
      </c>
      <c r="G78" s="64">
        <f>+'[15]Detalle ER'!H60</f>
        <v>136587420</v>
      </c>
    </row>
    <row r="79" spans="1:7" ht="15.75" customHeight="1" x14ac:dyDescent="0.25">
      <c r="B79" s="36"/>
      <c r="C79" s="34"/>
      <c r="D79" s="34"/>
      <c r="F79" s="24" t="s">
        <v>187</v>
      </c>
      <c r="G79" s="62">
        <v>7075113</v>
      </c>
    </row>
    <row r="80" spans="1:7" ht="15.75" customHeight="1" x14ac:dyDescent="0.25">
      <c r="A80" s="37"/>
      <c r="B80" s="38"/>
      <c r="C80" s="34"/>
      <c r="D80" s="34"/>
      <c r="E80" s="39"/>
      <c r="F80" s="90" t="s">
        <v>188</v>
      </c>
      <c r="G80" s="93">
        <f>SUM(G59:G79)</f>
        <v>508828977</v>
      </c>
    </row>
    <row r="81" spans="2:7" ht="15.75" customHeight="1" x14ac:dyDescent="0.25">
      <c r="B81" s="36" t="s">
        <v>189</v>
      </c>
      <c r="C81" s="34"/>
      <c r="D81" s="34"/>
      <c r="F81" s="28" t="s">
        <v>190</v>
      </c>
      <c r="G81" s="58">
        <v>0</v>
      </c>
    </row>
    <row r="82" spans="2:7" ht="15.75" customHeight="1" x14ac:dyDescent="0.25">
      <c r="B82" s="36" t="s">
        <v>191</v>
      </c>
      <c r="C82" s="34"/>
      <c r="D82" s="34"/>
      <c r="F82" s="20" t="s">
        <v>192</v>
      </c>
      <c r="G82" s="59">
        <v>25773819</v>
      </c>
    </row>
    <row r="83" spans="2:7" ht="15.75" customHeight="1" x14ac:dyDescent="0.25">
      <c r="B83" s="36" t="s">
        <v>193</v>
      </c>
      <c r="C83" s="34"/>
      <c r="D83" s="34"/>
      <c r="F83" s="20" t="s">
        <v>194</v>
      </c>
      <c r="G83" s="59">
        <v>5272000</v>
      </c>
    </row>
    <row r="84" spans="2:7" ht="15.75" customHeight="1" x14ac:dyDescent="0.25">
      <c r="B84" s="36" t="s">
        <v>195</v>
      </c>
      <c r="C84" s="40"/>
      <c r="D84" s="65"/>
      <c r="F84" s="20" t="s">
        <v>196</v>
      </c>
      <c r="G84" s="59">
        <v>7930972</v>
      </c>
    </row>
    <row r="85" spans="2:7" ht="15.75" customHeight="1" x14ac:dyDescent="0.25">
      <c r="B85" s="36" t="s">
        <v>197</v>
      </c>
      <c r="C85" s="73" t="s">
        <v>198</v>
      </c>
      <c r="D85" s="83">
        <f>+D7</f>
        <v>2025</v>
      </c>
      <c r="F85" s="20" t="s">
        <v>199</v>
      </c>
      <c r="G85" s="59">
        <v>18578691</v>
      </c>
    </row>
    <row r="86" spans="2:7" ht="15.75" customHeight="1" x14ac:dyDescent="0.25">
      <c r="B86" s="36" t="s">
        <v>200</v>
      </c>
      <c r="C86" s="42" t="s">
        <v>201</v>
      </c>
      <c r="D86" s="58">
        <v>15102778</v>
      </c>
      <c r="F86" s="20" t="s">
        <v>202</v>
      </c>
      <c r="G86" s="59">
        <v>11536413</v>
      </c>
    </row>
    <row r="87" spans="2:7" ht="15.75" customHeight="1" x14ac:dyDescent="0.25">
      <c r="B87" s="36" t="s">
        <v>203</v>
      </c>
      <c r="C87" s="43" t="s">
        <v>204</v>
      </c>
      <c r="D87" s="59">
        <v>88374475</v>
      </c>
      <c r="F87" s="20" t="s">
        <v>205</v>
      </c>
      <c r="G87" s="59">
        <v>1030357</v>
      </c>
    </row>
    <row r="88" spans="2:7" ht="15.75" customHeight="1" x14ac:dyDescent="0.25">
      <c r="B88" s="36" t="s">
        <v>206</v>
      </c>
      <c r="C88" s="43" t="s">
        <v>35</v>
      </c>
      <c r="D88" s="59">
        <v>16988062</v>
      </c>
      <c r="F88" s="20" t="s">
        <v>207</v>
      </c>
      <c r="G88" s="59">
        <v>7754239</v>
      </c>
    </row>
    <row r="89" spans="2:7" ht="15.75" customHeight="1" x14ac:dyDescent="0.25">
      <c r="B89" s="36" t="s">
        <v>208</v>
      </c>
      <c r="C89" s="43" t="s">
        <v>386</v>
      </c>
      <c r="D89" s="59">
        <v>0</v>
      </c>
      <c r="F89" s="20" t="s">
        <v>210</v>
      </c>
      <c r="G89" s="59">
        <v>12552372</v>
      </c>
    </row>
    <row r="90" spans="2:7" ht="15.75" customHeight="1" x14ac:dyDescent="0.25">
      <c r="B90" s="36" t="s">
        <v>211</v>
      </c>
      <c r="C90" s="43" t="s">
        <v>212</v>
      </c>
      <c r="D90" s="59">
        <v>0</v>
      </c>
      <c r="F90" s="20" t="s">
        <v>213</v>
      </c>
      <c r="G90" s="59">
        <v>31504726</v>
      </c>
    </row>
    <row r="91" spans="2:7" ht="15.75" customHeight="1" x14ac:dyDescent="0.25">
      <c r="B91" s="36" t="s">
        <v>214</v>
      </c>
      <c r="C91" s="43" t="s">
        <v>215</v>
      </c>
      <c r="D91" s="59">
        <v>0</v>
      </c>
      <c r="F91" s="20" t="s">
        <v>216</v>
      </c>
      <c r="G91" s="59">
        <v>0</v>
      </c>
    </row>
    <row r="92" spans="2:7" ht="15.75" customHeight="1" x14ac:dyDescent="0.25">
      <c r="B92" s="36" t="s">
        <v>217</v>
      </c>
      <c r="C92" s="43" t="s">
        <v>218</v>
      </c>
      <c r="D92" s="59">
        <v>0</v>
      </c>
      <c r="F92" s="20" t="s">
        <v>219</v>
      </c>
      <c r="G92" s="59">
        <v>0</v>
      </c>
    </row>
    <row r="93" spans="2:7" ht="15.75" customHeight="1" x14ac:dyDescent="0.25">
      <c r="B93" s="36"/>
      <c r="C93" s="43" t="s">
        <v>387</v>
      </c>
      <c r="D93" s="59">
        <v>0</v>
      </c>
      <c r="F93" s="20" t="s">
        <v>221</v>
      </c>
      <c r="G93" s="59">
        <v>0</v>
      </c>
    </row>
    <row r="94" spans="2:7" ht="15.75" customHeight="1" x14ac:dyDescent="0.25">
      <c r="C94" s="43" t="s">
        <v>222</v>
      </c>
      <c r="D94" s="59">
        <v>0</v>
      </c>
      <c r="F94" s="20" t="s">
        <v>223</v>
      </c>
      <c r="G94" s="60">
        <f>+'[15]Detalle ER'!H72</f>
        <v>511637</v>
      </c>
    </row>
    <row r="95" spans="2:7" ht="15.75" customHeight="1" x14ac:dyDescent="0.25">
      <c r="C95" s="44" t="s">
        <v>388</v>
      </c>
      <c r="D95" s="62">
        <v>1704209</v>
      </c>
      <c r="F95" s="24" t="s">
        <v>225</v>
      </c>
      <c r="G95" s="62">
        <v>1563351</v>
      </c>
    </row>
    <row r="96" spans="2:7" ht="15.75" customHeight="1" x14ac:dyDescent="0.25">
      <c r="C96" s="90" t="s">
        <v>226</v>
      </c>
      <c r="D96" s="93">
        <f>SUM(D86:D95)</f>
        <v>122169524</v>
      </c>
      <c r="F96" s="90" t="s">
        <v>227</v>
      </c>
      <c r="G96" s="93">
        <f>SUM(G81:G95)</f>
        <v>124008577</v>
      </c>
    </row>
    <row r="97" spans="2:7" ht="15.75" customHeight="1" x14ac:dyDescent="0.25">
      <c r="C97" s="42" t="s">
        <v>216</v>
      </c>
      <c r="D97" s="58">
        <v>848650</v>
      </c>
      <c r="F97" s="28" t="s">
        <v>228</v>
      </c>
      <c r="G97" s="58">
        <v>17911446</v>
      </c>
    </row>
    <row r="98" spans="2:7" ht="15.75" customHeight="1" x14ac:dyDescent="0.25">
      <c r="C98" s="43" t="s">
        <v>219</v>
      </c>
      <c r="D98" s="59">
        <v>919572</v>
      </c>
      <c r="F98" s="20" t="s">
        <v>229</v>
      </c>
      <c r="G98" s="59">
        <v>13099911</v>
      </c>
    </row>
    <row r="99" spans="2:7" ht="15.75" customHeight="1" x14ac:dyDescent="0.25">
      <c r="C99" s="44" t="s">
        <v>230</v>
      </c>
      <c r="D99" s="62">
        <v>21525</v>
      </c>
      <c r="F99" s="20" t="s">
        <v>231</v>
      </c>
      <c r="G99" s="59">
        <v>3680357</v>
      </c>
    </row>
    <row r="100" spans="2:7" ht="15.75" customHeight="1" x14ac:dyDescent="0.25">
      <c r="C100" s="90" t="s">
        <v>232</v>
      </c>
      <c r="D100" s="93">
        <f>SUM(D97:D99)</f>
        <v>1789747</v>
      </c>
      <c r="F100" s="20" t="s">
        <v>233</v>
      </c>
      <c r="G100" s="66">
        <v>7849646</v>
      </c>
    </row>
    <row r="101" spans="2:7" ht="15.75" customHeight="1" x14ac:dyDescent="0.25">
      <c r="C101" s="42" t="s">
        <v>190</v>
      </c>
      <c r="D101" s="58">
        <v>4687652</v>
      </c>
      <c r="F101" s="24" t="s">
        <v>234</v>
      </c>
      <c r="G101" s="62">
        <v>512048</v>
      </c>
    </row>
    <row r="102" spans="2:7" ht="15.75" customHeight="1" x14ac:dyDescent="0.25">
      <c r="C102" s="43" t="s">
        <v>235</v>
      </c>
      <c r="D102" s="59">
        <v>6296260</v>
      </c>
      <c r="F102" s="90" t="s">
        <v>236</v>
      </c>
      <c r="G102" s="93">
        <f>SUM(G97:G101)</f>
        <v>43053408</v>
      </c>
    </row>
    <row r="103" spans="2:7" ht="15.75" customHeight="1" x14ac:dyDescent="0.25">
      <c r="C103" s="43" t="s">
        <v>192</v>
      </c>
      <c r="D103" s="59">
        <v>14140</v>
      </c>
      <c r="F103" s="90" t="s">
        <v>237</v>
      </c>
      <c r="G103" s="93">
        <f>+'[15]Detalle ER'!H98</f>
        <v>73791499</v>
      </c>
    </row>
    <row r="104" spans="2:7" ht="15.75" customHeight="1" x14ac:dyDescent="0.25">
      <c r="C104" s="43" t="s">
        <v>196</v>
      </c>
      <c r="D104" s="59">
        <v>0</v>
      </c>
      <c r="F104" s="28" t="s">
        <v>238</v>
      </c>
      <c r="G104" s="58">
        <v>0</v>
      </c>
    </row>
    <row r="105" spans="2:7" ht="15.75" customHeight="1" x14ac:dyDescent="0.25">
      <c r="C105" s="43" t="s">
        <v>199</v>
      </c>
      <c r="D105" s="59">
        <v>0</v>
      </c>
      <c r="F105" s="24" t="s">
        <v>239</v>
      </c>
      <c r="G105" s="62">
        <v>0</v>
      </c>
    </row>
    <row r="106" spans="2:7" ht="15.75" customHeight="1" x14ac:dyDescent="0.25">
      <c r="C106" s="43" t="s">
        <v>202</v>
      </c>
      <c r="D106" s="59">
        <v>0</v>
      </c>
      <c r="F106" s="90" t="s">
        <v>240</v>
      </c>
      <c r="G106" s="93">
        <f>SUM(G104:G105)</f>
        <v>0</v>
      </c>
    </row>
    <row r="107" spans="2:7" ht="15.75" customHeight="1" x14ac:dyDescent="0.25">
      <c r="C107" s="43" t="s">
        <v>205</v>
      </c>
      <c r="D107" s="59">
        <v>0</v>
      </c>
      <c r="F107" s="79" t="s">
        <v>241</v>
      </c>
      <c r="G107" s="86">
        <f>G20+G28+G33+G49+G58+G80+G96+G102+G103+G106</f>
        <v>3327983736</v>
      </c>
    </row>
    <row r="108" spans="2:7" ht="15.75" customHeight="1" x14ac:dyDescent="0.25">
      <c r="C108" s="43" t="s">
        <v>242</v>
      </c>
      <c r="D108" s="59">
        <v>4680437</v>
      </c>
      <c r="F108" s="14"/>
      <c r="G108" s="67"/>
    </row>
    <row r="109" spans="2:7" ht="15.75" customHeight="1" x14ac:dyDescent="0.25">
      <c r="C109" s="43" t="s">
        <v>243</v>
      </c>
      <c r="D109" s="59">
        <v>28784890</v>
      </c>
      <c r="F109" s="79" t="s">
        <v>244</v>
      </c>
      <c r="G109" s="86">
        <f>D62-G107</f>
        <v>184525840</v>
      </c>
    </row>
    <row r="110" spans="2:7" ht="15.75" customHeight="1" x14ac:dyDescent="0.25">
      <c r="C110" s="43" t="s">
        <v>223</v>
      </c>
      <c r="D110" s="60">
        <f>+'[15]Detalle ER'!D72</f>
        <v>9172153</v>
      </c>
      <c r="F110" s="40"/>
      <c r="G110" s="40"/>
    </row>
    <row r="111" spans="2:7" ht="15.75" customHeight="1" x14ac:dyDescent="0.25">
      <c r="C111" s="44" t="s">
        <v>389</v>
      </c>
      <c r="D111" s="62">
        <v>758302</v>
      </c>
      <c r="F111" s="40"/>
      <c r="G111" s="65"/>
    </row>
    <row r="112" spans="2:7" ht="15.75" customHeight="1" x14ac:dyDescent="0.25">
      <c r="B112" s="2" t="s">
        <v>246</v>
      </c>
      <c r="C112" s="90" t="s">
        <v>227</v>
      </c>
      <c r="D112" s="93">
        <f>SUM(D101:D111)</f>
        <v>54393834</v>
      </c>
      <c r="F112" s="40"/>
      <c r="G112" s="65"/>
    </row>
    <row r="113" spans="2:7" ht="15.75" customHeight="1" x14ac:dyDescent="0.25">
      <c r="B113" s="2" t="s">
        <v>247</v>
      </c>
      <c r="C113" s="42" t="s">
        <v>231</v>
      </c>
      <c r="D113" s="58">
        <v>0</v>
      </c>
      <c r="F113" s="40"/>
      <c r="G113" s="65"/>
    </row>
    <row r="114" spans="2:7" ht="15.75" customHeight="1" x14ac:dyDescent="0.25">
      <c r="B114" s="2" t="s">
        <v>248</v>
      </c>
      <c r="C114" s="43" t="s">
        <v>233</v>
      </c>
      <c r="D114" s="64">
        <f>+'[15]Detalle ER'!D84</f>
        <v>0</v>
      </c>
      <c r="F114" s="40"/>
      <c r="G114" s="65"/>
    </row>
    <row r="115" spans="2:7" ht="15.75" customHeight="1" x14ac:dyDescent="0.25">
      <c r="B115" s="2" t="s">
        <v>249</v>
      </c>
      <c r="C115" s="44" t="s">
        <v>250</v>
      </c>
      <c r="D115" s="62">
        <v>0</v>
      </c>
      <c r="F115" s="40"/>
      <c r="G115" s="65"/>
    </row>
    <row r="116" spans="2:7" ht="15.75" customHeight="1" x14ac:dyDescent="0.25">
      <c r="B116" s="2" t="s">
        <v>251</v>
      </c>
      <c r="C116" s="90" t="s">
        <v>236</v>
      </c>
      <c r="D116" s="93">
        <f>SUM(D113:D115)</f>
        <v>0</v>
      </c>
      <c r="F116" s="40"/>
      <c r="G116" s="65"/>
    </row>
    <row r="117" spans="2:7" ht="15.75" customHeight="1" x14ac:dyDescent="0.25">
      <c r="B117" s="2" t="s">
        <v>252</v>
      </c>
      <c r="C117" s="90" t="s">
        <v>253</v>
      </c>
      <c r="D117" s="93">
        <f>+'[15]Detalle ER'!D96</f>
        <v>0</v>
      </c>
      <c r="F117" s="40"/>
      <c r="G117" s="65"/>
    </row>
    <row r="118" spans="2:7" ht="15.75" customHeight="1" x14ac:dyDescent="0.25">
      <c r="B118" s="2" t="s">
        <v>254</v>
      </c>
      <c r="C118" s="42" t="s">
        <v>255</v>
      </c>
      <c r="D118" s="58">
        <v>0</v>
      </c>
      <c r="F118" s="40"/>
      <c r="G118" s="65"/>
    </row>
    <row r="119" spans="2:7" ht="15.75" customHeight="1" x14ac:dyDescent="0.25">
      <c r="B119" s="2" t="s">
        <v>256</v>
      </c>
      <c r="C119" s="43" t="s">
        <v>257</v>
      </c>
      <c r="D119" s="59">
        <v>0</v>
      </c>
      <c r="F119" s="40"/>
      <c r="G119" s="65"/>
    </row>
    <row r="120" spans="2:7" ht="15.75" customHeight="1" x14ac:dyDescent="0.25">
      <c r="B120" s="2" t="s">
        <v>258</v>
      </c>
      <c r="C120" s="43" t="s">
        <v>390</v>
      </c>
      <c r="D120" s="59">
        <v>0</v>
      </c>
      <c r="F120" s="40"/>
      <c r="G120" s="65"/>
    </row>
    <row r="121" spans="2:7" ht="15.75" customHeight="1" x14ac:dyDescent="0.25">
      <c r="B121" s="2" t="s">
        <v>260</v>
      </c>
      <c r="C121" s="44" t="s">
        <v>261</v>
      </c>
      <c r="D121" s="62">
        <v>0</v>
      </c>
      <c r="F121" s="40"/>
      <c r="G121" s="65"/>
    </row>
    <row r="122" spans="2:7" ht="15.75" customHeight="1" x14ac:dyDescent="0.25">
      <c r="C122" s="90" t="s">
        <v>262</v>
      </c>
      <c r="D122" s="93">
        <f>SUM(D118:D121)</f>
        <v>0</v>
      </c>
      <c r="F122" s="40"/>
      <c r="G122" s="65"/>
    </row>
    <row r="123" spans="2:7" ht="15.75" customHeight="1" x14ac:dyDescent="0.25">
      <c r="B123" s="2" t="s">
        <v>263</v>
      </c>
      <c r="C123" s="42" t="s">
        <v>264</v>
      </c>
      <c r="D123" s="58">
        <v>0</v>
      </c>
      <c r="F123" s="40"/>
      <c r="G123" s="65"/>
    </row>
    <row r="124" spans="2:7" ht="15.75" customHeight="1" x14ac:dyDescent="0.25">
      <c r="B124" s="2" t="s">
        <v>265</v>
      </c>
      <c r="C124" s="43" t="s">
        <v>266</v>
      </c>
      <c r="D124" s="60">
        <f>+'[15]Detalle ER'!D106</f>
        <v>0</v>
      </c>
      <c r="F124" s="40"/>
      <c r="G124" s="65"/>
    </row>
    <row r="125" spans="2:7" ht="15.75" customHeight="1" x14ac:dyDescent="0.25">
      <c r="B125" s="2" t="s">
        <v>267</v>
      </c>
      <c r="C125" s="44" t="s">
        <v>268</v>
      </c>
      <c r="D125" s="62">
        <v>0</v>
      </c>
      <c r="F125" s="40"/>
      <c r="G125" s="65"/>
    </row>
    <row r="126" spans="2:7" ht="15.75" customHeight="1" x14ac:dyDescent="0.25">
      <c r="C126" s="90" t="s">
        <v>391</v>
      </c>
      <c r="D126" s="93">
        <f>SUM(D123:D125)</f>
        <v>0</v>
      </c>
      <c r="F126" s="40"/>
      <c r="G126" s="65"/>
    </row>
    <row r="127" spans="2:7" ht="15.75" customHeight="1" x14ac:dyDescent="0.25">
      <c r="C127" s="79" t="s">
        <v>270</v>
      </c>
      <c r="D127" s="86">
        <f>D96+D100+D112+D116+D117+D122+D126</f>
        <v>178353105</v>
      </c>
      <c r="F127" s="40"/>
      <c r="G127" s="65"/>
    </row>
    <row r="128" spans="2:7" ht="15.75" customHeight="1" x14ac:dyDescent="0.25">
      <c r="F128" s="40"/>
      <c r="G128" s="65"/>
    </row>
    <row r="129" spans="2:7" ht="15.75" customHeight="1" x14ac:dyDescent="0.25">
      <c r="B129" s="2" t="s">
        <v>271</v>
      </c>
      <c r="C129" s="79" t="s">
        <v>272</v>
      </c>
      <c r="D129" s="86">
        <f>G109-D127</f>
        <v>6172735</v>
      </c>
      <c r="F129" s="40"/>
      <c r="G129" s="65"/>
    </row>
    <row r="130" spans="2:7" ht="15.75" customHeight="1" x14ac:dyDescent="0.25">
      <c r="B130" s="2" t="s">
        <v>273</v>
      </c>
      <c r="C130" s="40"/>
      <c r="D130" s="65"/>
      <c r="F130" s="40"/>
      <c r="G130" s="65"/>
    </row>
    <row r="131" spans="2:7" ht="15.75" customHeight="1" x14ac:dyDescent="0.25">
      <c r="B131" s="2" t="s">
        <v>274</v>
      </c>
      <c r="C131" s="73" t="s">
        <v>275</v>
      </c>
      <c r="D131" s="83">
        <f>+D7</f>
        <v>2025</v>
      </c>
      <c r="F131" s="73" t="s">
        <v>276</v>
      </c>
      <c r="G131" s="83">
        <f>+D7</f>
        <v>2025</v>
      </c>
    </row>
    <row r="132" spans="2:7" ht="15.75" customHeight="1" x14ac:dyDescent="0.25">
      <c r="B132" s="2" t="s">
        <v>277</v>
      </c>
      <c r="C132" s="17" t="s">
        <v>216</v>
      </c>
      <c r="D132" s="58">
        <v>0</v>
      </c>
      <c r="F132" s="17" t="s">
        <v>278</v>
      </c>
      <c r="G132" s="58">
        <v>48227341</v>
      </c>
    </row>
    <row r="133" spans="2:7" ht="15.75" customHeight="1" x14ac:dyDescent="0.25">
      <c r="B133" s="2" t="s">
        <v>279</v>
      </c>
      <c r="C133" s="20" t="s">
        <v>280</v>
      </c>
      <c r="D133" s="59">
        <v>0</v>
      </c>
      <c r="F133" s="20" t="s">
        <v>281</v>
      </c>
      <c r="G133" s="58">
        <v>11093688</v>
      </c>
    </row>
    <row r="134" spans="2:7" ht="15.75" customHeight="1" x14ac:dyDescent="0.25">
      <c r="B134" s="2" t="s">
        <v>282</v>
      </c>
      <c r="C134" s="20" t="s">
        <v>283</v>
      </c>
      <c r="D134" s="59">
        <v>0</v>
      </c>
      <c r="F134" s="20" t="s">
        <v>284</v>
      </c>
      <c r="G134" s="59">
        <v>12908972</v>
      </c>
    </row>
    <row r="135" spans="2:7" ht="15.75" customHeight="1" x14ac:dyDescent="0.25">
      <c r="B135" s="2" t="s">
        <v>285</v>
      </c>
      <c r="C135" s="20" t="s">
        <v>286</v>
      </c>
      <c r="D135" s="59">
        <v>1690923</v>
      </c>
      <c r="F135" s="20" t="s">
        <v>287</v>
      </c>
      <c r="G135" s="59">
        <v>21899022</v>
      </c>
    </row>
    <row r="136" spans="2:7" ht="15.75" customHeight="1" x14ac:dyDescent="0.25">
      <c r="B136" s="2" t="s">
        <v>288</v>
      </c>
      <c r="C136" s="20" t="s">
        <v>392</v>
      </c>
      <c r="D136" s="59">
        <v>6326268</v>
      </c>
      <c r="F136" s="20" t="s">
        <v>290</v>
      </c>
      <c r="G136" s="59">
        <v>0</v>
      </c>
    </row>
    <row r="137" spans="2:7" ht="15.75" customHeight="1" x14ac:dyDescent="0.25">
      <c r="B137" s="2" t="s">
        <v>291</v>
      </c>
      <c r="C137" s="20" t="s">
        <v>292</v>
      </c>
      <c r="D137" s="59">
        <v>2085330</v>
      </c>
      <c r="F137" s="20" t="s">
        <v>293</v>
      </c>
      <c r="G137" s="59">
        <v>0</v>
      </c>
    </row>
    <row r="138" spans="2:7" ht="15.75" customHeight="1" x14ac:dyDescent="0.25">
      <c r="B138" s="2" t="s">
        <v>294</v>
      </c>
      <c r="C138" s="20" t="s">
        <v>295</v>
      </c>
      <c r="D138" s="59">
        <v>0</v>
      </c>
      <c r="F138" s="20" t="s">
        <v>296</v>
      </c>
      <c r="G138" s="59">
        <v>0</v>
      </c>
    </row>
    <row r="139" spans="2:7" ht="15.75" customHeight="1" x14ac:dyDescent="0.25">
      <c r="B139" s="2" t="s">
        <v>297</v>
      </c>
      <c r="C139" s="20" t="s">
        <v>298</v>
      </c>
      <c r="D139" s="59">
        <v>0</v>
      </c>
      <c r="F139" s="20" t="s">
        <v>299</v>
      </c>
      <c r="G139" s="59">
        <v>0</v>
      </c>
    </row>
    <row r="140" spans="2:7" ht="15.75" customHeight="1" x14ac:dyDescent="0.25">
      <c r="C140" s="20" t="s">
        <v>393</v>
      </c>
      <c r="D140" s="59">
        <v>4939851</v>
      </c>
      <c r="F140" s="20" t="s">
        <v>301</v>
      </c>
      <c r="G140" s="64">
        <f>+'[15]Detalle ER'!H123</f>
        <v>25889</v>
      </c>
    </row>
    <row r="141" spans="2:7" ht="15.75" customHeight="1" x14ac:dyDescent="0.25">
      <c r="B141" s="2" t="s">
        <v>302</v>
      </c>
      <c r="C141" s="20" t="s">
        <v>303</v>
      </c>
      <c r="D141" s="60">
        <f>+'[15]Detalle ER'!D123</f>
        <v>14396330</v>
      </c>
      <c r="F141" s="24" t="s">
        <v>304</v>
      </c>
      <c r="G141" s="62">
        <v>968717</v>
      </c>
    </row>
    <row r="142" spans="2:7" ht="15.75" customHeight="1" x14ac:dyDescent="0.25">
      <c r="B142" s="2" t="s">
        <v>305</v>
      </c>
      <c r="C142" s="24" t="s">
        <v>306</v>
      </c>
      <c r="D142" s="62">
        <v>156007</v>
      </c>
      <c r="F142" s="90" t="s">
        <v>307</v>
      </c>
      <c r="G142" s="93">
        <f>SUM(G132:G141)</f>
        <v>95123629</v>
      </c>
    </row>
    <row r="143" spans="2:7" ht="15.75" customHeight="1" x14ac:dyDescent="0.25">
      <c r="B143" s="2" t="s">
        <v>308</v>
      </c>
      <c r="C143" s="90" t="s">
        <v>309</v>
      </c>
      <c r="D143" s="93">
        <f>SUM(D132:D142)</f>
        <v>29594709</v>
      </c>
      <c r="F143" s="17" t="s">
        <v>310</v>
      </c>
      <c r="G143" s="58">
        <v>0</v>
      </c>
    </row>
    <row r="144" spans="2:7" ht="15.75" customHeight="1" x14ac:dyDescent="0.25">
      <c r="C144" s="17" t="s">
        <v>311</v>
      </c>
      <c r="D144" s="58">
        <v>377996</v>
      </c>
      <c r="F144" s="20" t="s">
        <v>312</v>
      </c>
      <c r="G144" s="59">
        <v>19035452</v>
      </c>
    </row>
    <row r="145" spans="2:7" ht="15.75" customHeight="1" x14ac:dyDescent="0.25">
      <c r="C145" s="20" t="s">
        <v>313</v>
      </c>
      <c r="D145" s="59">
        <v>347800</v>
      </c>
      <c r="F145" s="20" t="s">
        <v>314</v>
      </c>
      <c r="G145" s="59">
        <v>2753315</v>
      </c>
    </row>
    <row r="146" spans="2:7" ht="15.75" customHeight="1" x14ac:dyDescent="0.25">
      <c r="B146" s="2" t="s">
        <v>315</v>
      </c>
      <c r="C146" s="20" t="s">
        <v>316</v>
      </c>
      <c r="D146" s="59">
        <v>3408968</v>
      </c>
      <c r="F146" s="20" t="s">
        <v>317</v>
      </c>
      <c r="G146" s="59">
        <v>0</v>
      </c>
    </row>
    <row r="147" spans="2:7" ht="15.75" customHeight="1" x14ac:dyDescent="0.25">
      <c r="B147" s="2" t="s">
        <v>318</v>
      </c>
      <c r="C147" s="20" t="s">
        <v>319</v>
      </c>
      <c r="D147" s="59">
        <v>0</v>
      </c>
      <c r="F147" s="20" t="s">
        <v>320</v>
      </c>
      <c r="G147" s="59">
        <v>0</v>
      </c>
    </row>
    <row r="148" spans="2:7" ht="15.75" customHeight="1" x14ac:dyDescent="0.25">
      <c r="B148" s="2" t="s">
        <v>321</v>
      </c>
      <c r="C148" s="20" t="s">
        <v>394</v>
      </c>
      <c r="D148" s="59">
        <v>0</v>
      </c>
      <c r="F148" s="20" t="s">
        <v>323</v>
      </c>
      <c r="G148" s="59">
        <v>0</v>
      </c>
    </row>
    <row r="149" spans="2:7" ht="15.75" customHeight="1" x14ac:dyDescent="0.25">
      <c r="B149" s="2" t="s">
        <v>324</v>
      </c>
      <c r="C149" s="20" t="s">
        <v>325</v>
      </c>
      <c r="D149" s="59">
        <v>6494446</v>
      </c>
      <c r="F149" s="20" t="s">
        <v>326</v>
      </c>
      <c r="G149" s="59">
        <v>0</v>
      </c>
    </row>
    <row r="150" spans="2:7" ht="15.75" customHeight="1" x14ac:dyDescent="0.25">
      <c r="C150" s="20" t="s">
        <v>327</v>
      </c>
      <c r="D150" s="59">
        <v>0</v>
      </c>
      <c r="F150" s="20" t="s">
        <v>328</v>
      </c>
      <c r="G150" s="59">
        <v>0</v>
      </c>
    </row>
    <row r="151" spans="2:7" ht="15.75" customHeight="1" x14ac:dyDescent="0.25">
      <c r="B151" s="2" t="s">
        <v>329</v>
      </c>
      <c r="C151" s="20" t="s">
        <v>330</v>
      </c>
      <c r="D151" s="59">
        <v>0</v>
      </c>
      <c r="F151" s="20" t="s">
        <v>331</v>
      </c>
      <c r="G151" s="59">
        <v>0</v>
      </c>
    </row>
    <row r="152" spans="2:7" ht="15.75" customHeight="1" x14ac:dyDescent="0.25">
      <c r="B152" s="2" t="s">
        <v>332</v>
      </c>
      <c r="C152" s="20" t="s">
        <v>333</v>
      </c>
      <c r="D152" s="59">
        <v>0</v>
      </c>
      <c r="F152" s="20" t="s">
        <v>334</v>
      </c>
      <c r="G152" s="59">
        <v>0</v>
      </c>
    </row>
    <row r="153" spans="2:7" ht="15.75" customHeight="1" x14ac:dyDescent="0.25">
      <c r="B153" s="2" t="s">
        <v>335</v>
      </c>
      <c r="C153" s="20" t="s">
        <v>336</v>
      </c>
      <c r="D153" s="59">
        <v>0</v>
      </c>
      <c r="F153" s="20" t="s">
        <v>337</v>
      </c>
      <c r="G153" s="59">
        <v>40788050</v>
      </c>
    </row>
    <row r="154" spans="2:7" ht="15.75" customHeight="1" x14ac:dyDescent="0.25">
      <c r="C154" s="20" t="s">
        <v>338</v>
      </c>
      <c r="D154" s="59">
        <v>0</v>
      </c>
      <c r="F154" s="20" t="s">
        <v>339</v>
      </c>
      <c r="G154" s="64">
        <f>+'[15]Detalle ER'!H141</f>
        <v>182963</v>
      </c>
    </row>
    <row r="155" spans="2:7" ht="15.75" customHeight="1" x14ac:dyDescent="0.25">
      <c r="C155" s="20" t="s">
        <v>340</v>
      </c>
      <c r="D155" s="59">
        <v>0</v>
      </c>
      <c r="F155" s="24" t="s">
        <v>341</v>
      </c>
      <c r="G155" s="62">
        <v>289975</v>
      </c>
    </row>
    <row r="156" spans="2:7" ht="15.75" customHeight="1" x14ac:dyDescent="0.25">
      <c r="C156" s="20" t="s">
        <v>342</v>
      </c>
      <c r="D156" s="59">
        <v>2030359</v>
      </c>
      <c r="F156" s="90" t="s">
        <v>343</v>
      </c>
      <c r="G156" s="93">
        <f>SUM(G143:G155)</f>
        <v>63049755</v>
      </c>
    </row>
    <row r="157" spans="2:7" ht="15.75" customHeight="1" x14ac:dyDescent="0.25">
      <c r="C157" s="20" t="s">
        <v>344</v>
      </c>
      <c r="D157" s="60">
        <f>+'[15]Detalle ER'!D141</f>
        <v>12061702</v>
      </c>
      <c r="E157" s="2"/>
      <c r="F157" s="79" t="s">
        <v>345</v>
      </c>
      <c r="G157" s="86">
        <f>G142-G156</f>
        <v>32073874</v>
      </c>
    </row>
    <row r="158" spans="2:7" ht="15.75" customHeight="1" x14ac:dyDescent="0.25">
      <c r="C158" s="48" t="s">
        <v>346</v>
      </c>
      <c r="D158" s="68">
        <v>343682</v>
      </c>
      <c r="E158" s="2"/>
    </row>
    <row r="159" spans="2:7" ht="15.75" customHeight="1" x14ac:dyDescent="0.25">
      <c r="C159" s="90" t="s">
        <v>347</v>
      </c>
      <c r="D159" s="93">
        <f>SUM(D144:D158)</f>
        <v>25064953</v>
      </c>
      <c r="E159" s="2"/>
      <c r="F159" s="79" t="s">
        <v>348</v>
      </c>
      <c r="G159" s="86">
        <f>+D129+D160+G157</f>
        <v>42776365</v>
      </c>
    </row>
    <row r="160" spans="2:7" ht="15.75" customHeight="1" x14ac:dyDescent="0.25">
      <c r="C160" s="75" t="s">
        <v>349</v>
      </c>
      <c r="D160" s="84">
        <f>D143-D159</f>
        <v>4529756</v>
      </c>
    </row>
    <row r="161" spans="6:7" ht="15.75" customHeight="1" x14ac:dyDescent="0.25">
      <c r="F161" s="79" t="s">
        <v>350</v>
      </c>
      <c r="G161" s="87">
        <f>+G131</f>
        <v>2025</v>
      </c>
    </row>
    <row r="162" spans="6:7" ht="15.75" customHeight="1" x14ac:dyDescent="0.25">
      <c r="F162" s="50" t="s">
        <v>351</v>
      </c>
      <c r="G162" s="69">
        <v>0</v>
      </c>
    </row>
    <row r="163" spans="6:7" ht="15.75" customHeight="1" x14ac:dyDescent="0.25">
      <c r="F163" s="20" t="s">
        <v>352</v>
      </c>
      <c r="G163" s="59">
        <v>12090912</v>
      </c>
    </row>
    <row r="164" spans="6:7" ht="15.75" customHeight="1" x14ac:dyDescent="0.25">
      <c r="F164" s="48" t="s">
        <v>353</v>
      </c>
      <c r="G164" s="68">
        <v>0</v>
      </c>
    </row>
    <row r="165" spans="6:7" ht="15.75" customHeight="1" x14ac:dyDescent="0.25">
      <c r="F165" s="90" t="s">
        <v>354</v>
      </c>
      <c r="G165" s="93">
        <f>SUM(G162:G164)</f>
        <v>12090912</v>
      </c>
    </row>
    <row r="166" spans="6:7" ht="15.75" customHeight="1" x14ac:dyDescent="0.25"/>
    <row r="167" spans="6:7" ht="15.75" customHeight="1" x14ac:dyDescent="0.25">
      <c r="F167" s="79" t="s">
        <v>355</v>
      </c>
      <c r="G167" s="86">
        <f>+G159+G165</f>
        <v>54867277</v>
      </c>
    </row>
    <row r="168" spans="6:7" x14ac:dyDescent="0.25"/>
    <row r="169" spans="6:7" x14ac:dyDescent="0.25"/>
    <row r="193" spans="1:8" s="53" customFormat="1" hidden="1" x14ac:dyDescent="0.25">
      <c r="A193" s="52"/>
      <c r="B193" s="5"/>
      <c r="C193" s="3"/>
      <c r="D193" s="3"/>
      <c r="E193" s="5"/>
      <c r="F193" s="3"/>
      <c r="G193" s="3"/>
      <c r="H193"/>
    </row>
    <row r="194" spans="1:8" s="53" customFormat="1" hidden="1" x14ac:dyDescent="0.25">
      <c r="A194" s="52"/>
      <c r="B194" s="5"/>
      <c r="C194" s="3"/>
      <c r="D194" s="3"/>
      <c r="E194" s="5"/>
      <c r="F194" s="3"/>
      <c r="G194" s="3"/>
      <c r="H194"/>
    </row>
    <row r="195" spans="1:8" s="53" customFormat="1" hidden="1" x14ac:dyDescent="0.25">
      <c r="A195" s="52"/>
      <c r="B195" s="5"/>
      <c r="C195" s="3"/>
      <c r="D195" s="3"/>
      <c r="E195" s="5"/>
      <c r="F195" s="3"/>
      <c r="G195" s="3"/>
      <c r="H195"/>
    </row>
    <row r="196" spans="1:8" s="53" customFormat="1" hidden="1" x14ac:dyDescent="0.25">
      <c r="A196" s="52"/>
      <c r="B196" s="5"/>
      <c r="C196" s="3"/>
      <c r="D196" s="3"/>
      <c r="E196" s="5"/>
      <c r="F196" s="3"/>
      <c r="G196" s="3"/>
      <c r="H196"/>
    </row>
    <row r="197" spans="1:8" s="53" customFormat="1" hidden="1" x14ac:dyDescent="0.25">
      <c r="A197" s="52"/>
      <c r="B197" s="5"/>
      <c r="C197" s="3"/>
      <c r="D197" s="3"/>
      <c r="E197" s="5"/>
      <c r="F197" s="3"/>
      <c r="G197" s="3"/>
      <c r="H197"/>
    </row>
    <row r="198" spans="1:8" s="53" customFormat="1" hidden="1" x14ac:dyDescent="0.25">
      <c r="A198" s="52"/>
      <c r="B198" s="5"/>
      <c r="C198" s="3"/>
      <c r="D198" s="3"/>
      <c r="E198" s="5"/>
      <c r="F198" s="3"/>
      <c r="G198" s="3"/>
      <c r="H198"/>
    </row>
    <row r="199" spans="1:8" s="53" customFormat="1" hidden="1" x14ac:dyDescent="0.25">
      <c r="A199" s="52"/>
      <c r="B199" s="5"/>
      <c r="C199" s="3"/>
      <c r="D199" s="3"/>
      <c r="E199" s="5"/>
      <c r="F199" s="3"/>
      <c r="G199" s="3"/>
      <c r="H199"/>
    </row>
    <row r="200" spans="1:8" s="53" customFormat="1" hidden="1" x14ac:dyDescent="0.25">
      <c r="A200" s="52"/>
      <c r="B200" s="5"/>
      <c r="C200" s="3"/>
      <c r="D200" s="3"/>
      <c r="E200" s="5"/>
      <c r="F200" s="3"/>
      <c r="G200" s="3"/>
      <c r="H200"/>
    </row>
    <row r="201" spans="1:8" s="53" customFormat="1" hidden="1" x14ac:dyDescent="0.25">
      <c r="B201" s="5"/>
      <c r="C201" s="3"/>
      <c r="D201" s="3"/>
      <c r="E201" s="5"/>
      <c r="F201" s="3"/>
      <c r="G201" s="3"/>
      <c r="H201"/>
    </row>
    <row r="202" spans="1:8" s="53" customFormat="1" hidden="1" x14ac:dyDescent="0.25">
      <c r="B202" s="5"/>
      <c r="C202" s="3"/>
      <c r="D202" s="3"/>
      <c r="E202" s="5"/>
      <c r="F202" s="3"/>
      <c r="G202" s="3"/>
      <c r="H202"/>
    </row>
    <row r="203" spans="1:8" s="53" customFormat="1" hidden="1" x14ac:dyDescent="0.25">
      <c r="B203" s="5"/>
      <c r="C203" s="3"/>
      <c r="D203" s="3"/>
      <c r="E203" s="5"/>
      <c r="F203" s="3"/>
      <c r="G203" s="3"/>
      <c r="H203"/>
    </row>
    <row r="204" spans="1:8" s="53" customFormat="1" hidden="1" x14ac:dyDescent="0.25">
      <c r="B204" s="5"/>
      <c r="C204" s="3"/>
      <c r="D204" s="3"/>
      <c r="E204" s="5"/>
      <c r="F204" s="3"/>
      <c r="G204" s="3"/>
      <c r="H204"/>
    </row>
    <row r="205" spans="1:8" s="53" customFormat="1" hidden="1" x14ac:dyDescent="0.25">
      <c r="B205" s="5"/>
      <c r="C205" s="3"/>
      <c r="D205" s="3"/>
      <c r="E205" s="5"/>
      <c r="F205" s="3"/>
      <c r="G205" s="3"/>
      <c r="H205"/>
    </row>
    <row r="206" spans="1:8" s="53" customFormat="1" hidden="1" x14ac:dyDescent="0.25">
      <c r="B206" s="5"/>
      <c r="C206" s="3"/>
      <c r="D206" s="3"/>
      <c r="E206" s="5"/>
      <c r="F206" s="3"/>
      <c r="G206" s="3"/>
      <c r="H206"/>
    </row>
    <row r="207" spans="1:8" s="53" customFormat="1" hidden="1" x14ac:dyDescent="0.25">
      <c r="B207" s="5"/>
      <c r="C207" s="3"/>
      <c r="D207" s="3"/>
      <c r="E207" s="5"/>
      <c r="F207" s="3"/>
      <c r="G207" s="3"/>
      <c r="H207"/>
    </row>
    <row r="208" spans="1:8" s="53" customFormat="1" hidden="1" x14ac:dyDescent="0.25">
      <c r="B208" s="5"/>
      <c r="C208" s="3"/>
      <c r="D208" s="3"/>
      <c r="E208" s="5"/>
      <c r="F208" s="3"/>
      <c r="G208" s="3"/>
      <c r="H208"/>
    </row>
    <row r="209" spans="2:8" s="53" customFormat="1" hidden="1" x14ac:dyDescent="0.25">
      <c r="B209" s="5"/>
      <c r="C209" s="3"/>
      <c r="D209" s="3"/>
      <c r="E209" s="5"/>
      <c r="F209" s="3"/>
      <c r="G209" s="3"/>
      <c r="H209"/>
    </row>
    <row r="210" spans="2:8" s="53" customFormat="1" hidden="1" x14ac:dyDescent="0.25">
      <c r="B210" s="5"/>
      <c r="C210" s="3"/>
      <c r="D210" s="3"/>
      <c r="E210" s="5"/>
      <c r="F210" s="3"/>
      <c r="G210" s="3"/>
      <c r="H210"/>
    </row>
    <row r="211" spans="2:8" s="53" customFormat="1" hidden="1" x14ac:dyDescent="0.25">
      <c r="B211" s="5"/>
      <c r="C211" s="3"/>
      <c r="D211" s="3"/>
      <c r="E211" s="5"/>
      <c r="F211" s="3"/>
      <c r="G211" s="3"/>
      <c r="H211"/>
    </row>
    <row r="212" spans="2:8" s="53" customFormat="1" hidden="1" x14ac:dyDescent="0.25">
      <c r="B212" s="5"/>
      <c r="C212" s="3"/>
      <c r="D212" s="3"/>
      <c r="E212" s="5"/>
      <c r="F212" s="3"/>
      <c r="G212" s="3"/>
      <c r="H212"/>
    </row>
    <row r="213" spans="2:8" s="53" customFormat="1" hidden="1" x14ac:dyDescent="0.25">
      <c r="B213" s="5"/>
      <c r="C213" s="3"/>
      <c r="D213" s="3"/>
      <c r="E213" s="5"/>
      <c r="F213" s="3"/>
      <c r="G213" s="3"/>
      <c r="H213"/>
    </row>
    <row r="214" spans="2:8" s="53" customFormat="1" hidden="1" x14ac:dyDescent="0.25">
      <c r="B214" s="5"/>
      <c r="C214" s="3"/>
      <c r="D214" s="3"/>
      <c r="E214" s="5"/>
      <c r="F214" s="3"/>
      <c r="G214" s="3"/>
      <c r="H214"/>
    </row>
    <row r="215" spans="2:8" s="53" customFormat="1" hidden="1" x14ac:dyDescent="0.25">
      <c r="B215" s="5"/>
      <c r="C215" s="3"/>
      <c r="D215" s="3"/>
      <c r="E215" s="5"/>
      <c r="F215" s="3"/>
      <c r="G215" s="3"/>
      <c r="H215"/>
    </row>
    <row r="216" spans="2:8" s="53" customFormat="1" hidden="1" x14ac:dyDescent="0.25">
      <c r="B216" s="5"/>
      <c r="C216" s="3"/>
      <c r="D216" s="3"/>
      <c r="E216" s="5"/>
      <c r="F216" s="3"/>
      <c r="G216" s="3"/>
      <c r="H216"/>
    </row>
    <row r="217" spans="2:8" s="53" customFormat="1" hidden="1" x14ac:dyDescent="0.25">
      <c r="B217" s="5"/>
      <c r="C217" s="3"/>
      <c r="D217" s="3"/>
      <c r="E217" s="5"/>
      <c r="F217" s="3"/>
      <c r="G217" s="3"/>
      <c r="H217"/>
    </row>
    <row r="218" spans="2:8" s="53" customFormat="1" hidden="1" x14ac:dyDescent="0.25">
      <c r="B218" s="5"/>
      <c r="C218" s="3"/>
      <c r="D218" s="3"/>
      <c r="E218" s="5"/>
      <c r="F218" s="3"/>
      <c r="G218" s="3"/>
      <c r="H218"/>
    </row>
    <row r="219" spans="2:8" s="53" customFormat="1" hidden="1" x14ac:dyDescent="0.25">
      <c r="B219" s="5"/>
      <c r="C219" s="3"/>
      <c r="D219" s="3"/>
      <c r="E219" s="5"/>
      <c r="F219" s="3"/>
      <c r="G219" s="3"/>
      <c r="H219"/>
    </row>
    <row r="220" spans="2:8" s="53" customFormat="1" hidden="1" x14ac:dyDescent="0.25">
      <c r="B220" s="5"/>
      <c r="C220" s="3"/>
      <c r="D220" s="3"/>
      <c r="E220" s="5"/>
      <c r="F220" s="3"/>
      <c r="G220" s="3"/>
      <c r="H220"/>
    </row>
    <row r="221" spans="2:8" s="53" customFormat="1" hidden="1" x14ac:dyDescent="0.25">
      <c r="B221" s="5"/>
      <c r="C221" s="3"/>
      <c r="D221" s="3"/>
      <c r="E221" s="5"/>
      <c r="F221" s="3"/>
      <c r="G221" s="3"/>
      <c r="H221"/>
    </row>
    <row r="222" spans="2:8" s="53" customFormat="1" hidden="1" x14ac:dyDescent="0.25">
      <c r="B222" s="5"/>
      <c r="C222" s="3"/>
      <c r="D222" s="3"/>
      <c r="E222" s="5"/>
      <c r="F222" s="3"/>
      <c r="G222" s="3"/>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1" stopIfTrue="1" operator="between">
      <formula>-0.1</formula>
      <formula>-50</formula>
    </cfRule>
    <cfRule type="cellIs" priority="2"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13" stopIfTrue="1" operator="between">
      <formula>-0.1</formula>
      <formula>-50</formula>
    </cfRule>
    <cfRule type="cellIs" priority="14" stopIfTrue="1" operator="between">
      <formula>0.1</formula>
      <formula>50</formula>
    </cfRule>
  </conditionalFormatting>
  <conditionalFormatting sqref="G8:G33">
    <cfRule type="cellIs" priority="7" stopIfTrue="1" operator="between">
      <formula>-0.1</formula>
      <formula>-50</formula>
    </cfRule>
    <cfRule type="cellIs" priority="8" stopIfTrue="1" operator="between">
      <formula>0.1</formula>
      <formula>50</formula>
    </cfRule>
  </conditionalFormatting>
  <conditionalFormatting sqref="G35:G40">
    <cfRule type="cellIs" priority="5" stopIfTrue="1" operator="between">
      <formula>-0.1</formula>
      <formula>-50</formula>
    </cfRule>
    <cfRule type="cellIs" priority="6" stopIfTrue="1" operator="between">
      <formula>0.1</formula>
      <formula>50</formula>
    </cfRule>
  </conditionalFormatting>
  <conditionalFormatting sqref="G42:G106">
    <cfRule type="cellIs" priority="3" stopIfTrue="1" operator="between">
      <formula>-0.1</formula>
      <formula>-50</formula>
    </cfRule>
    <cfRule type="cellIs" priority="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9" stopIfTrue="1" operator="between">
      <formula>-0.1</formula>
      <formula>-50</formula>
    </cfRule>
    <cfRule type="cellIs" priority="10" stopIfTrue="1" operator="between">
      <formula>0.1</formula>
      <formula>50</formula>
    </cfRule>
  </conditionalFormatting>
  <conditionalFormatting sqref="G162:G166">
    <cfRule type="cellIs" priority="11" stopIfTrue="1" operator="between">
      <formula>-0.1</formula>
      <formula>-50</formula>
    </cfRule>
    <cfRule type="cellIs" priority="12" stopIfTrue="1" operator="between">
      <formula>0.1</formula>
      <formula>50</formula>
    </cfRule>
  </conditionalFormatting>
  <dataValidations count="21">
    <dataValidation type="custom" operator="greaterThan" showInputMessage="1" showErrorMessage="1" errorTitle="eee" sqref="G127" xr:uid="{3E0C25C2-E218-48B5-BC45-CF4690777390}">
      <formula1>OR(D139=0, D139&gt;50)</formula1>
      <formula2>0</formula2>
    </dataValidation>
    <dataValidation type="custom" operator="greaterThan" showInputMessage="1" showErrorMessage="1" errorTitle="eee" sqref="G117:G126" xr:uid="{C26133AB-B1E1-4000-9237-2D46448D0CA4}">
      <formula1>OR(D131=0, D131&gt;50)</formula1>
      <formula2>0</formula2>
    </dataValidation>
    <dataValidation type="custom" operator="greaterThan" showInputMessage="1" showErrorMessage="1" errorTitle="eee" sqref="G128" xr:uid="{C85854D5-2E63-4951-9401-24CE1E94EDD0}">
      <formula1>OR(D136=0, D136&gt;50)</formula1>
      <formula2>0</formula2>
    </dataValidation>
    <dataValidation type="custom" operator="greaterThan" showInputMessage="1" showErrorMessage="1" errorTitle="eee" sqref="G129" xr:uid="{237A5E12-CA78-407C-8388-45DA7717629B}">
      <formula1>OR(D134=0, D134&gt;50)</formula1>
      <formula2>0</formula2>
    </dataValidation>
    <dataValidation type="custom" operator="greaterThan" showInputMessage="1" showErrorMessage="1" errorTitle="eee" sqref="G130" xr:uid="{639001E9-FA78-48ED-B2D1-C53BBB0F6C5B}">
      <formula1>OR(D132=0, D132&gt;50)</formula1>
      <formula2>0</formula2>
    </dataValidation>
    <dataValidation type="custom" operator="greaterThan" showInputMessage="1" showErrorMessage="1" errorTitle="eee" sqref="G161 G166" xr:uid="{93C78276-A97B-4AB5-B4DC-9324027A9223}">
      <formula1>OR(D200=0, D200&gt;50)</formula1>
      <formula2>0</formula2>
    </dataValidation>
    <dataValidation type="custom" allowBlank="1" showInputMessage="1" showErrorMessage="1" sqref="D62 G156" xr:uid="{11ECE77A-A5D2-46FF-8E59-204F6BECF164}">
      <formula1>OR(D62=0, D62&gt;50)</formula1>
    </dataValidation>
    <dataValidation type="custom" operator="greaterThan" showInputMessage="1" showErrorMessage="1" errorTitle="eee" sqref="D61" xr:uid="{ABCE4A24-467B-4577-BD99-B2B71696B053}">
      <formula1>OR(D61=0, D61&lt;0)</formula1>
    </dataValidation>
    <dataValidation type="custom" operator="greaterThan" showInputMessage="1" showErrorMessage="1" errorTitle="eee" sqref="D14:D29 D30 D50:D54 D31:D48" xr:uid="{A9C462D2-362B-4415-AC17-19BA72E34E11}">
      <formula1>OR(D14=0,D14&gt;50)</formula1>
    </dataValidation>
    <dataValidation operator="greaterThan" showInputMessage="1" showErrorMessage="1" errorTitle="eee" sqref="G109 G157 G159 D129 D160" xr:uid="{9E15AE0E-AAB6-4E28-85EB-E17515DF462E}"/>
    <dataValidation type="custom" operator="greaterThan" showInputMessage="1" showErrorMessage="1" errorTitle="eee" sqref="G111:G116" xr:uid="{1350861D-C753-47FD-8936-9997DDAAFC7A}">
      <formula1>OR(D132=0, D132&gt;50)</formula1>
      <formula2>0</formula2>
    </dataValidation>
    <dataValidation type="custom" operator="greaterThan" showInputMessage="1" showErrorMessage="1" errorTitle="eee" sqref="G197" xr:uid="{91DB6EAA-4DA9-41B9-A8EB-682A35828D50}">
      <formula1>OR(D196=0, D196&gt;50)</formula1>
      <formula2>0</formula2>
    </dataValidation>
    <dataValidation type="custom" operator="greaterThan" showInputMessage="1" showErrorMessage="1" errorTitle="eee" sqref="G142" xr:uid="{EA9419FD-A873-42B1-A007-E9DB9853E847}">
      <formula1>OR(D180=0, D180&gt;50)</formula1>
      <formula2>0</formula2>
    </dataValidation>
    <dataValidation allowBlank="1" sqref="G231" xr:uid="{2FCBA87C-CD1D-4E0A-BF62-CDA7783DBC6A}">
      <formula1>0</formula1>
      <formula2>0</formula2>
    </dataValidation>
    <dataValidation type="custom" operator="greaterThan" showInputMessage="1" showErrorMessage="1" errorTitle="eee" sqref="D57:D60" xr:uid="{1FC69B89-B307-494E-8A08-F7CFD16217D1}">
      <formula1>OR(D57=0, D57&lt;50)</formula1>
    </dataValidation>
    <dataValidation allowBlank="1" errorTitle="Error de datos" error="Debe introducir una fecha válida" sqref="F4" xr:uid="{8FD1E7D4-E538-4570-825E-6759243F2DC9}">
      <formula1>0</formula1>
      <formula2>0</formula2>
    </dataValidation>
    <dataValidation type="custom" operator="greaterThan" showInputMessage="1" showErrorMessage="1" errorTitle="eee" error="Valores mayores a $50" sqref="D8:D13" xr:uid="{9F4C197E-A508-452E-AF3E-DCF0EB37CF34}">
      <formula1>OR(D8=0,D8&gt;50)</formula1>
    </dataValidation>
    <dataValidation type="custom" operator="greaterThan" showInputMessage="1" showErrorMessage="1" errorTitle="eee" sqref="D86:D95 D97:D99 D101:D109 D111 D113 D125 D118:D121 D123 D115 G143:G153 G141 G132:G139 G155" xr:uid="{D5680481-AF37-4B2A-AE11-D810054D45F0}">
      <formula1>OR(D86=0,D86&gt; 50)</formula1>
    </dataValidation>
    <dataValidation operator="greaterThanOrEqual" allowBlank="1" errorTitle="Error de datos" error="Debe ingresar un valor entero positivo" sqref="C8:C11 C14:C48 F230 C141:C160 F161:F165 F7:F109 C129 C131:C139 C50:C127 F111:F157" xr:uid="{DEB5A277-3D03-422E-B575-A6CB5E49BB80}">
      <formula1>0</formula1>
      <formula2>0</formula2>
    </dataValidation>
    <dataValidation type="custom" operator="greaterThan" showInputMessage="1" showErrorMessage="1" errorTitle="eee" sqref="D49 D55:D56 G140 G154 G8:G108 D114 D124 D85 D96 D100 D110 D112 D63:D83 D122 D126:D128 D131:D159 D116:D117" xr:uid="{C0F65E61-CD88-401B-8B01-3B0E51900036}">
      <formula1>OR(D8=0, D8&gt;50)</formula1>
    </dataValidation>
    <dataValidation type="custom" operator="greaterThan" showInputMessage="1" showErrorMessage="1" errorTitle="eee" sqref="D84" xr:uid="{90243F10-D6F5-4161-B699-057BF2561250}">
      <formula1>OR(#REF!=0,#REF!&gt; 50)</formula1>
      <formula2>0</formula2>
    </dataValidation>
  </dataValidations>
  <pageMargins left="0.7" right="0.7" top="0.75" bottom="0.75" header="0.3" footer="0.3"/>
  <ignoredErrors>
    <ignoredError sqref="G13:G25"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0366D-B89D-4FB3-A8AB-D0147FC7DDE3}">
  <dimension ref="A1:H347"/>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+[16]Presentación!C4</f>
        <v>CAMCEL - IAMPP</v>
      </c>
      <c r="G2" s="9"/>
    </row>
    <row r="3" spans="2:7" x14ac:dyDescent="0.25">
      <c r="C3" s="123" t="s">
        <v>1</v>
      </c>
      <c r="D3" s="123"/>
      <c r="E3" s="54"/>
      <c r="F3" s="10" t="str">
        <f>+[16]Presentación!C5</f>
        <v>Cerro Largo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+[16]ESP!D7</f>
        <v>2025</v>
      </c>
      <c r="F7" s="73" t="s">
        <v>5</v>
      </c>
      <c r="G7" s="74">
        <f>+D7</f>
        <v>2025</v>
      </c>
    </row>
    <row r="8" spans="2:7" ht="15.75" customHeight="1" x14ac:dyDescent="0.25">
      <c r="B8" s="2" t="s">
        <v>6</v>
      </c>
      <c r="C8" s="17" t="s">
        <v>7</v>
      </c>
      <c r="D8" s="18">
        <v>29518903</v>
      </c>
      <c r="F8" s="17" t="s">
        <v>8</v>
      </c>
      <c r="G8" s="18">
        <v>27306906</v>
      </c>
    </row>
    <row r="9" spans="2:7" ht="15.75" customHeight="1" x14ac:dyDescent="0.25">
      <c r="B9" s="2" t="s">
        <v>9</v>
      </c>
      <c r="C9" s="20" t="s">
        <v>10</v>
      </c>
      <c r="D9" s="21">
        <v>112531263</v>
      </c>
      <c r="F9" s="20" t="s">
        <v>362</v>
      </c>
      <c r="G9" s="21">
        <v>6953432</v>
      </c>
    </row>
    <row r="10" spans="2:7" ht="15.75" customHeight="1" x14ac:dyDescent="0.25">
      <c r="B10" s="2" t="s">
        <v>12</v>
      </c>
      <c r="C10" s="20" t="s">
        <v>363</v>
      </c>
      <c r="D10" s="21">
        <v>1721703301</v>
      </c>
      <c r="F10" s="20" t="s">
        <v>364</v>
      </c>
      <c r="G10" s="21">
        <v>48477208</v>
      </c>
    </row>
    <row r="11" spans="2:7" ht="15.75" customHeight="1" x14ac:dyDescent="0.25">
      <c r="B11" s="2" t="s">
        <v>15</v>
      </c>
      <c r="C11" s="20" t="s">
        <v>365</v>
      </c>
      <c r="D11" s="21">
        <v>132241597</v>
      </c>
      <c r="F11" s="20" t="s">
        <v>366</v>
      </c>
      <c r="G11" s="21">
        <v>296906532</v>
      </c>
    </row>
    <row r="12" spans="2:7" ht="15.75" customHeight="1" x14ac:dyDescent="0.25">
      <c r="B12" s="2" t="s">
        <v>18</v>
      </c>
      <c r="C12" s="20" t="s">
        <v>19</v>
      </c>
      <c r="D12" s="21">
        <v>37812533</v>
      </c>
      <c r="F12" s="20" t="s">
        <v>367</v>
      </c>
      <c r="G12" s="21">
        <f>257233164+2455857+18283+1498737</f>
        <v>261206041</v>
      </c>
    </row>
    <row r="13" spans="2:7" ht="15.75" customHeight="1" x14ac:dyDescent="0.25">
      <c r="B13" s="2" t="s">
        <v>21</v>
      </c>
      <c r="C13" s="20" t="s">
        <v>22</v>
      </c>
      <c r="D13" s="21">
        <v>15497424</v>
      </c>
      <c r="F13" s="20" t="s">
        <v>368</v>
      </c>
      <c r="G13" s="21">
        <v>203109389</v>
      </c>
    </row>
    <row r="14" spans="2:7" ht="15.75" customHeight="1" x14ac:dyDescent="0.25">
      <c r="B14" s="2" t="s">
        <v>24</v>
      </c>
      <c r="C14" s="20" t="s">
        <v>25</v>
      </c>
      <c r="D14" s="21">
        <v>0</v>
      </c>
      <c r="F14" s="20" t="s">
        <v>369</v>
      </c>
      <c r="G14" s="21">
        <v>0</v>
      </c>
    </row>
    <row r="15" spans="2:7" ht="15.75" customHeight="1" x14ac:dyDescent="0.25">
      <c r="B15" s="2" t="s">
        <v>27</v>
      </c>
      <c r="C15" s="20" t="s">
        <v>28</v>
      </c>
      <c r="D15" s="21">
        <v>0</v>
      </c>
      <c r="F15" s="20" t="s">
        <v>29</v>
      </c>
      <c r="G15" s="21">
        <v>199984739</v>
      </c>
    </row>
    <row r="16" spans="2:7" ht="15.75" customHeight="1" x14ac:dyDescent="0.25">
      <c r="B16" s="2" t="s">
        <v>30</v>
      </c>
      <c r="C16" s="20" t="s">
        <v>31</v>
      </c>
      <c r="D16" s="21">
        <v>0</v>
      </c>
      <c r="F16" s="20" t="s">
        <v>32</v>
      </c>
      <c r="G16" s="21">
        <v>44238274</v>
      </c>
    </row>
    <row r="17" spans="2:7" ht="15.75" customHeight="1" x14ac:dyDescent="0.25">
      <c r="B17" s="2" t="s">
        <v>33</v>
      </c>
      <c r="C17" s="20" t="s">
        <v>370</v>
      </c>
      <c r="D17" s="21">
        <v>0</v>
      </c>
      <c r="F17" s="20" t="s">
        <v>35</v>
      </c>
      <c r="G17" s="21">
        <v>85900966</v>
      </c>
    </row>
    <row r="18" spans="2:7" ht="15.75" customHeight="1" x14ac:dyDescent="0.25">
      <c r="B18" s="2" t="s">
        <v>36</v>
      </c>
      <c r="C18" s="20" t="s">
        <v>37</v>
      </c>
      <c r="D18" s="21">
        <v>0</v>
      </c>
      <c r="F18" s="20" t="s">
        <v>38</v>
      </c>
      <c r="G18" s="21">
        <v>0</v>
      </c>
    </row>
    <row r="19" spans="2:7" ht="15.75" customHeight="1" x14ac:dyDescent="0.25">
      <c r="B19" s="2" t="s">
        <v>39</v>
      </c>
      <c r="C19" s="20" t="s">
        <v>40</v>
      </c>
      <c r="D19" s="23">
        <f>+'[16]Detalle ER'!D21</f>
        <v>0</v>
      </c>
      <c r="F19" s="24" t="s">
        <v>41</v>
      </c>
      <c r="G19" s="25">
        <v>20586441</v>
      </c>
    </row>
    <row r="20" spans="2:7" ht="15.75" customHeight="1" x14ac:dyDescent="0.25">
      <c r="B20" s="2" t="s">
        <v>42</v>
      </c>
      <c r="C20" s="20" t="s">
        <v>371</v>
      </c>
      <c r="D20" s="25">
        <f>34970594+267089</f>
        <v>35237683</v>
      </c>
      <c r="F20" s="90" t="s">
        <v>44</v>
      </c>
      <c r="G20" s="91">
        <f>SUM(G8:G19)</f>
        <v>1194669928</v>
      </c>
    </row>
    <row r="21" spans="2:7" ht="15.75" customHeight="1" x14ac:dyDescent="0.25">
      <c r="C21" s="88" t="s">
        <v>45</v>
      </c>
      <c r="D21" s="89">
        <f>SUM(D8:D20)</f>
        <v>2084542704</v>
      </c>
      <c r="F21" s="17" t="s">
        <v>46</v>
      </c>
      <c r="G21" s="18">
        <v>1709442</v>
      </c>
    </row>
    <row r="22" spans="2:7" ht="15.75" customHeight="1" x14ac:dyDescent="0.25">
      <c r="C22" s="90" t="s">
        <v>47</v>
      </c>
      <c r="D22" s="91">
        <f>SUM(D23:D29)</f>
        <v>22035655</v>
      </c>
      <c r="F22" s="20" t="s">
        <v>48</v>
      </c>
      <c r="G22" s="21">
        <v>42842047</v>
      </c>
    </row>
    <row r="23" spans="2:7" ht="15.75" customHeight="1" x14ac:dyDescent="0.25">
      <c r="B23" s="2" t="s">
        <v>49</v>
      </c>
      <c r="C23" s="17" t="s">
        <v>50</v>
      </c>
      <c r="D23" s="18">
        <f>13435225+140</f>
        <v>13435365</v>
      </c>
      <c r="F23" s="20" t="s">
        <v>51</v>
      </c>
      <c r="G23" s="21">
        <v>5160422</v>
      </c>
    </row>
    <row r="24" spans="2:7" ht="15.75" customHeight="1" x14ac:dyDescent="0.25">
      <c r="B24" s="2" t="s">
        <v>52</v>
      </c>
      <c r="C24" s="20" t="s">
        <v>53</v>
      </c>
      <c r="D24" s="21">
        <f>1814510+225259</f>
        <v>2039769</v>
      </c>
      <c r="F24" s="20" t="s">
        <v>54</v>
      </c>
      <c r="G24" s="21">
        <v>11396274</v>
      </c>
    </row>
    <row r="25" spans="2:7" ht="15.75" customHeight="1" x14ac:dyDescent="0.25">
      <c r="B25" s="2" t="s">
        <v>55</v>
      </c>
      <c r="C25" s="20" t="s">
        <v>56</v>
      </c>
      <c r="D25" s="21">
        <v>5033817</v>
      </c>
      <c r="F25" s="20" t="s">
        <v>372</v>
      </c>
      <c r="G25" s="21">
        <v>0</v>
      </c>
    </row>
    <row r="26" spans="2:7" ht="15.75" customHeight="1" x14ac:dyDescent="0.25">
      <c r="B26" s="2" t="s">
        <v>58</v>
      </c>
      <c r="C26" s="20" t="s">
        <v>59</v>
      </c>
      <c r="D26" s="21">
        <v>0</v>
      </c>
      <c r="F26" s="20" t="s">
        <v>373</v>
      </c>
      <c r="G26" s="21">
        <v>0</v>
      </c>
    </row>
    <row r="27" spans="2:7" ht="15.75" customHeight="1" x14ac:dyDescent="0.25">
      <c r="B27" s="2" t="s">
        <v>61</v>
      </c>
      <c r="C27" s="20" t="s">
        <v>62</v>
      </c>
      <c r="D27" s="21">
        <v>1170927</v>
      </c>
      <c r="F27" s="24" t="s">
        <v>63</v>
      </c>
      <c r="G27" s="25">
        <v>1047055</v>
      </c>
    </row>
    <row r="28" spans="2:7" ht="15.75" customHeight="1" x14ac:dyDescent="0.25">
      <c r="B28" s="2" t="s">
        <v>64</v>
      </c>
      <c r="C28" s="20" t="s">
        <v>65</v>
      </c>
      <c r="D28" s="23">
        <f>+'[16]Detalle ER'!D28</f>
        <v>0</v>
      </c>
      <c r="F28" s="90" t="s">
        <v>66</v>
      </c>
      <c r="G28" s="91">
        <f>SUM(G21:G27)</f>
        <v>62155240</v>
      </c>
    </row>
    <row r="29" spans="2:7" ht="15.75" customHeight="1" x14ac:dyDescent="0.25">
      <c r="B29" s="2" t="s">
        <v>67</v>
      </c>
      <c r="C29" s="24" t="s">
        <v>68</v>
      </c>
      <c r="D29" s="25">
        <v>355777</v>
      </c>
      <c r="F29" s="17" t="s">
        <v>69</v>
      </c>
      <c r="G29" s="18">
        <v>138223612</v>
      </c>
    </row>
    <row r="30" spans="2:7" ht="15.75" customHeight="1" x14ac:dyDescent="0.25">
      <c r="C30" s="90" t="s">
        <v>70</v>
      </c>
      <c r="D30" s="91">
        <f>SUM(D31:D35)</f>
        <v>142235050</v>
      </c>
      <c r="F30" s="20" t="s">
        <v>71</v>
      </c>
      <c r="G30" s="21">
        <v>37488519</v>
      </c>
    </row>
    <row r="31" spans="2:7" ht="15.75" customHeight="1" x14ac:dyDescent="0.25">
      <c r="B31" s="2" t="s">
        <v>72</v>
      </c>
      <c r="C31" s="17" t="s">
        <v>73</v>
      </c>
      <c r="D31" s="18">
        <v>122053440</v>
      </c>
      <c r="F31" s="20" t="s">
        <v>74</v>
      </c>
      <c r="G31" s="21">
        <v>23015293</v>
      </c>
    </row>
    <row r="32" spans="2:7" ht="15.75" customHeight="1" x14ac:dyDescent="0.25">
      <c r="B32" s="2" t="s">
        <v>75</v>
      </c>
      <c r="C32" s="20" t="s">
        <v>76</v>
      </c>
      <c r="D32" s="21">
        <v>5773556</v>
      </c>
      <c r="F32" s="24" t="s">
        <v>77</v>
      </c>
      <c r="G32" s="25">
        <v>3510260</v>
      </c>
    </row>
    <row r="33" spans="2:7" ht="15.75" customHeight="1" x14ac:dyDescent="0.25">
      <c r="B33" s="2" t="s">
        <v>78</v>
      </c>
      <c r="C33" s="20" t="s">
        <v>79</v>
      </c>
      <c r="D33" s="21">
        <f>11265472+16314</f>
        <v>11281786</v>
      </c>
      <c r="F33" s="90" t="s">
        <v>80</v>
      </c>
      <c r="G33" s="91">
        <f>SUM(G29:G32)</f>
        <v>202237684</v>
      </c>
    </row>
    <row r="34" spans="2:7" ht="15.75" customHeight="1" x14ac:dyDescent="0.25">
      <c r="B34" s="2" t="s">
        <v>81</v>
      </c>
      <c r="C34" s="20" t="s">
        <v>82</v>
      </c>
      <c r="D34" s="23">
        <f>+'[16]Detalle ER'!D35</f>
        <v>0</v>
      </c>
      <c r="F34" s="94" t="s">
        <v>83</v>
      </c>
      <c r="G34" s="101">
        <f>SUM(G35:G40)</f>
        <v>142308635</v>
      </c>
    </row>
    <row r="35" spans="2:7" ht="15.75" customHeight="1" x14ac:dyDescent="0.25">
      <c r="B35" s="2" t="s">
        <v>84</v>
      </c>
      <c r="C35" s="24" t="s">
        <v>85</v>
      </c>
      <c r="D35" s="25">
        <v>3126268</v>
      </c>
      <c r="F35" s="17" t="s">
        <v>86</v>
      </c>
      <c r="G35" s="18">
        <v>2846172</v>
      </c>
    </row>
    <row r="36" spans="2:7" ht="15.75" customHeight="1" x14ac:dyDescent="0.25">
      <c r="C36" s="90" t="s">
        <v>87</v>
      </c>
      <c r="D36" s="91">
        <f>+D22+D30</f>
        <v>164270705</v>
      </c>
      <c r="F36" s="20" t="s">
        <v>88</v>
      </c>
      <c r="G36" s="21">
        <v>1424295</v>
      </c>
    </row>
    <row r="37" spans="2:7" ht="15.75" customHeight="1" x14ac:dyDescent="0.25">
      <c r="B37" s="2" t="s">
        <v>89</v>
      </c>
      <c r="C37" s="17" t="s">
        <v>374</v>
      </c>
      <c r="D37" s="18">
        <v>4760592</v>
      </c>
      <c r="F37" s="20" t="s">
        <v>91</v>
      </c>
      <c r="G37" s="21">
        <v>9961606</v>
      </c>
    </row>
    <row r="38" spans="2:7" ht="15.75" customHeight="1" x14ac:dyDescent="0.25">
      <c r="B38" s="2" t="s">
        <v>92</v>
      </c>
      <c r="C38" s="20" t="s">
        <v>375</v>
      </c>
      <c r="D38" s="21">
        <v>22150364</v>
      </c>
      <c r="F38" s="20" t="s">
        <v>94</v>
      </c>
      <c r="G38" s="21">
        <v>15653951</v>
      </c>
    </row>
    <row r="39" spans="2:7" ht="15.75" customHeight="1" x14ac:dyDescent="0.25">
      <c r="B39" s="2" t="s">
        <v>95</v>
      </c>
      <c r="C39" s="20" t="s">
        <v>376</v>
      </c>
      <c r="D39" s="21">
        <v>0</v>
      </c>
      <c r="F39" s="20" t="s">
        <v>97</v>
      </c>
      <c r="G39" s="21">
        <v>8538518</v>
      </c>
    </row>
    <row r="40" spans="2:7" ht="15.75" customHeight="1" x14ac:dyDescent="0.25">
      <c r="B40" s="2" t="s">
        <v>98</v>
      </c>
      <c r="C40" s="20" t="s">
        <v>377</v>
      </c>
      <c r="D40" s="21">
        <v>47559769</v>
      </c>
      <c r="F40" s="24" t="s">
        <v>100</v>
      </c>
      <c r="G40" s="26">
        <f>+'[16]Detalle ER'!H19</f>
        <v>103884093</v>
      </c>
    </row>
    <row r="41" spans="2:7" ht="15.75" customHeight="1" x14ac:dyDescent="0.25">
      <c r="B41" s="2" t="s">
        <v>101</v>
      </c>
      <c r="C41" s="20" t="s">
        <v>378</v>
      </c>
      <c r="D41" s="21">
        <v>10750234</v>
      </c>
      <c r="F41" s="94" t="s">
        <v>103</v>
      </c>
      <c r="G41" s="101">
        <f>SUM(G42:G47)</f>
        <v>50409530</v>
      </c>
    </row>
    <row r="42" spans="2:7" ht="15.75" customHeight="1" x14ac:dyDescent="0.25">
      <c r="B42" s="2" t="s">
        <v>104</v>
      </c>
      <c r="C42" s="20" t="s">
        <v>379</v>
      </c>
      <c r="D42" s="21">
        <v>0</v>
      </c>
      <c r="F42" s="17" t="s">
        <v>106</v>
      </c>
      <c r="G42" s="18">
        <v>5040953</v>
      </c>
    </row>
    <row r="43" spans="2:7" ht="15.75" customHeight="1" x14ac:dyDescent="0.25">
      <c r="B43" s="2" t="s">
        <v>107</v>
      </c>
      <c r="C43" s="20" t="s">
        <v>380</v>
      </c>
      <c r="D43" s="21">
        <f>66516937+2020071+1238953+4099+804148+13957</f>
        <v>70598165</v>
      </c>
      <c r="F43" s="20" t="s">
        <v>109</v>
      </c>
      <c r="G43" s="21">
        <v>44889</v>
      </c>
    </row>
    <row r="44" spans="2:7" ht="15.75" customHeight="1" x14ac:dyDescent="0.25">
      <c r="B44" s="2" t="s">
        <v>110</v>
      </c>
      <c r="C44" s="20" t="s">
        <v>381</v>
      </c>
      <c r="D44" s="21">
        <v>0</v>
      </c>
      <c r="F44" s="20" t="s">
        <v>112</v>
      </c>
      <c r="G44" s="21">
        <v>4398685</v>
      </c>
    </row>
    <row r="45" spans="2:7" ht="15.75" customHeight="1" x14ac:dyDescent="0.25">
      <c r="B45" s="2" t="s">
        <v>113</v>
      </c>
      <c r="C45" s="20" t="s">
        <v>114</v>
      </c>
      <c r="D45" s="21">
        <v>0</v>
      </c>
      <c r="F45" s="20" t="s">
        <v>115</v>
      </c>
      <c r="G45" s="21">
        <v>1512286</v>
      </c>
    </row>
    <row r="46" spans="2:7" ht="15.75" customHeight="1" x14ac:dyDescent="0.25">
      <c r="B46" s="2" t="s">
        <v>116</v>
      </c>
      <c r="C46" s="20" t="s">
        <v>117</v>
      </c>
      <c r="D46" s="23">
        <f>+'[16]Detalle ER'!D49</f>
        <v>4758372</v>
      </c>
      <c r="F46" s="20" t="s">
        <v>118</v>
      </c>
      <c r="G46" s="21">
        <v>1008191</v>
      </c>
    </row>
    <row r="47" spans="2:7" ht="15.75" customHeight="1" x14ac:dyDescent="0.25">
      <c r="B47" s="2" t="s">
        <v>119</v>
      </c>
      <c r="C47" s="24" t="s">
        <v>382</v>
      </c>
      <c r="D47" s="25">
        <v>2695637</v>
      </c>
      <c r="F47" s="20" t="s">
        <v>121</v>
      </c>
      <c r="G47" s="27">
        <f>+'[16]Detalle ER'!H29</f>
        <v>38404526</v>
      </c>
    </row>
    <row r="48" spans="2:7" ht="15.75" customHeight="1" x14ac:dyDescent="0.25">
      <c r="C48" s="90" t="s">
        <v>122</v>
      </c>
      <c r="D48" s="91">
        <f>SUM(D37:D47)</f>
        <v>163273133</v>
      </c>
      <c r="F48" s="24" t="s">
        <v>123</v>
      </c>
      <c r="G48" s="25">
        <v>3257571</v>
      </c>
    </row>
    <row r="49" spans="2:7" ht="15.75" customHeight="1" x14ac:dyDescent="0.25">
      <c r="C49" s="94" t="s">
        <v>124</v>
      </c>
      <c r="D49" s="98"/>
      <c r="F49" s="90" t="s">
        <v>125</v>
      </c>
      <c r="G49" s="91">
        <f>+G34+G41+G48</f>
        <v>195975736</v>
      </c>
    </row>
    <row r="50" spans="2:7" ht="15.75" customHeight="1" x14ac:dyDescent="0.25">
      <c r="B50" s="2" t="s">
        <v>126</v>
      </c>
      <c r="C50" s="28" t="s">
        <v>127</v>
      </c>
      <c r="D50" s="18">
        <v>0</v>
      </c>
      <c r="F50" s="28" t="s">
        <v>128</v>
      </c>
      <c r="G50" s="18">
        <v>41976722</v>
      </c>
    </row>
    <row r="51" spans="2:7" ht="15.75" customHeight="1" x14ac:dyDescent="0.25">
      <c r="B51" s="2" t="s">
        <v>129</v>
      </c>
      <c r="C51" s="20" t="s">
        <v>124</v>
      </c>
      <c r="D51" s="23">
        <f>+'[16]Detalle ER'!D58</f>
        <v>8305343</v>
      </c>
      <c r="F51" s="20" t="s">
        <v>130</v>
      </c>
      <c r="G51" s="21">
        <v>78117904</v>
      </c>
    </row>
    <row r="52" spans="2:7" ht="15.75" customHeight="1" x14ac:dyDescent="0.25">
      <c r="B52" s="2" t="s">
        <v>131</v>
      </c>
      <c r="C52" s="24" t="s">
        <v>383</v>
      </c>
      <c r="D52" s="25">
        <v>146479</v>
      </c>
      <c r="F52" s="20" t="s">
        <v>133</v>
      </c>
      <c r="G52" s="21">
        <v>1379776</v>
      </c>
    </row>
    <row r="53" spans="2:7" ht="15.75" customHeight="1" x14ac:dyDescent="0.25">
      <c r="C53" s="90" t="s">
        <v>134</v>
      </c>
      <c r="D53" s="91">
        <f>SUM(D50:D52)</f>
        <v>8451822</v>
      </c>
      <c r="F53" s="20" t="s">
        <v>135</v>
      </c>
      <c r="G53" s="21">
        <v>0</v>
      </c>
    </row>
    <row r="54" spans="2:7" ht="15.75" customHeight="1" x14ac:dyDescent="0.25">
      <c r="C54" s="75" t="s">
        <v>136</v>
      </c>
      <c r="D54" s="76">
        <f>D21+D36+D48+D53</f>
        <v>2420538364</v>
      </c>
      <c r="F54" s="20" t="s">
        <v>137</v>
      </c>
      <c r="G54" s="21">
        <v>12541588</v>
      </c>
    </row>
    <row r="55" spans="2:7" ht="15.75" customHeight="1" x14ac:dyDescent="0.25">
      <c r="C55" s="29"/>
      <c r="F55" s="20" t="s">
        <v>138</v>
      </c>
      <c r="G55" s="21">
        <v>3617167</v>
      </c>
    </row>
    <row r="56" spans="2:7" ht="15.75" customHeight="1" x14ac:dyDescent="0.25">
      <c r="C56" s="94" t="s">
        <v>139</v>
      </c>
      <c r="D56" s="98"/>
      <c r="F56" s="20" t="s">
        <v>140</v>
      </c>
      <c r="G56" s="27">
        <f>+'[16]Detalle ER'!H40</f>
        <v>10035410</v>
      </c>
    </row>
    <row r="57" spans="2:7" ht="15.75" customHeight="1" x14ac:dyDescent="0.25">
      <c r="B57" s="2" t="s">
        <v>141</v>
      </c>
      <c r="C57" s="30" t="s">
        <v>142</v>
      </c>
      <c r="D57" s="18">
        <v>0</v>
      </c>
      <c r="F57" s="24" t="s">
        <v>143</v>
      </c>
      <c r="G57" s="25">
        <v>2460539</v>
      </c>
    </row>
    <row r="58" spans="2:7" ht="15.75" customHeight="1" x14ac:dyDescent="0.25">
      <c r="B58" s="2" t="s">
        <v>144</v>
      </c>
      <c r="C58" s="31" t="s">
        <v>145</v>
      </c>
      <c r="D58" s="21">
        <v>0</v>
      </c>
      <c r="F58" s="90" t="s">
        <v>146</v>
      </c>
      <c r="G58" s="91">
        <f>SUM(G50:G57)</f>
        <v>150129106</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39450103</v>
      </c>
    </row>
    <row r="61" spans="2:7" ht="15.75" customHeight="1" x14ac:dyDescent="0.25">
      <c r="C61" s="90" t="s">
        <v>385</v>
      </c>
      <c r="D61" s="91">
        <f>SUM(D57:D60)</f>
        <v>0</v>
      </c>
      <c r="F61" s="20" t="s">
        <v>154</v>
      </c>
      <c r="G61" s="21">
        <v>18855952</v>
      </c>
    </row>
    <row r="62" spans="2:7" ht="15.75" customHeight="1" x14ac:dyDescent="0.25">
      <c r="C62" s="77" t="s">
        <v>155</v>
      </c>
      <c r="D62" s="78">
        <f>D54+D61</f>
        <v>2420538364</v>
      </c>
      <c r="F62" s="20" t="s">
        <v>156</v>
      </c>
      <c r="G62" s="21">
        <v>4644204</v>
      </c>
    </row>
    <row r="63" spans="2:7" ht="15.75" customHeight="1" x14ac:dyDescent="0.25">
      <c r="B63" s="33"/>
      <c r="C63" s="34"/>
      <c r="D63" s="35"/>
      <c r="F63" s="20" t="s">
        <v>157</v>
      </c>
      <c r="G63" s="21">
        <v>0</v>
      </c>
    </row>
    <row r="64" spans="2:7" ht="15.75" customHeight="1" x14ac:dyDescent="0.25">
      <c r="B64" s="5"/>
      <c r="C64" s="34"/>
      <c r="D64" s="35"/>
      <c r="F64" s="20" t="s">
        <v>158</v>
      </c>
      <c r="G64" s="21">
        <v>15575353</v>
      </c>
    </row>
    <row r="65" spans="1:7" ht="15.75" customHeight="1" x14ac:dyDescent="0.25">
      <c r="B65" s="36" t="s">
        <v>159</v>
      </c>
      <c r="C65" s="34"/>
      <c r="D65" s="35"/>
      <c r="F65" s="20" t="s">
        <v>160</v>
      </c>
      <c r="G65" s="21">
        <v>3854226</v>
      </c>
    </row>
    <row r="66" spans="1:7" ht="15.75" customHeight="1" x14ac:dyDescent="0.25">
      <c r="B66" s="36" t="s">
        <v>161</v>
      </c>
      <c r="C66" s="34"/>
      <c r="D66" s="35"/>
      <c r="F66" s="20" t="s">
        <v>162</v>
      </c>
      <c r="G66" s="21">
        <v>1762292</v>
      </c>
    </row>
    <row r="67" spans="1:7" ht="15.75" customHeight="1" x14ac:dyDescent="0.25">
      <c r="B67" s="36" t="s">
        <v>163</v>
      </c>
      <c r="C67" s="34"/>
      <c r="D67" s="35"/>
      <c r="F67" s="20" t="s">
        <v>164</v>
      </c>
      <c r="G67" s="21">
        <v>17481276</v>
      </c>
    </row>
    <row r="68" spans="1:7" ht="15.75" customHeight="1" x14ac:dyDescent="0.25">
      <c r="B68" s="36" t="s">
        <v>165</v>
      </c>
      <c r="C68" s="34"/>
      <c r="D68" s="35"/>
      <c r="F68" s="20" t="s">
        <v>166</v>
      </c>
      <c r="G68" s="21">
        <v>373906</v>
      </c>
    </row>
    <row r="69" spans="1:7" ht="15.75" customHeight="1" x14ac:dyDescent="0.25">
      <c r="B69" s="36" t="s">
        <v>167</v>
      </c>
      <c r="C69" s="34"/>
      <c r="D69" s="35"/>
      <c r="F69" s="20" t="s">
        <v>168</v>
      </c>
      <c r="G69" s="21">
        <v>247266</v>
      </c>
    </row>
    <row r="70" spans="1:7" ht="15.75" customHeight="1" x14ac:dyDescent="0.25">
      <c r="B70" s="36" t="s">
        <v>169</v>
      </c>
      <c r="C70" s="34"/>
      <c r="D70" s="35"/>
      <c r="F70" s="20" t="s">
        <v>170</v>
      </c>
      <c r="G70" s="21">
        <v>4050235</v>
      </c>
    </row>
    <row r="71" spans="1:7" ht="15.75" customHeight="1" x14ac:dyDescent="0.25">
      <c r="B71" s="36" t="s">
        <v>171</v>
      </c>
      <c r="C71" s="34"/>
      <c r="D71" s="35"/>
      <c r="F71" s="20" t="s">
        <v>172</v>
      </c>
      <c r="G71" s="21">
        <v>151030</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0</v>
      </c>
    </row>
    <row r="74" spans="1:7" ht="15.75" customHeight="1" x14ac:dyDescent="0.25">
      <c r="B74" s="36" t="s">
        <v>177</v>
      </c>
      <c r="C74" s="34"/>
      <c r="D74" s="35"/>
      <c r="F74" s="20" t="s">
        <v>178</v>
      </c>
      <c r="G74" s="21">
        <v>10626738</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7746591</v>
      </c>
    </row>
    <row r="77" spans="1:7" ht="15.75" customHeight="1" x14ac:dyDescent="0.25">
      <c r="B77" s="36" t="s">
        <v>183</v>
      </c>
      <c r="C77" s="34"/>
      <c r="D77" s="35"/>
      <c r="F77" s="20" t="s">
        <v>184</v>
      </c>
      <c r="G77" s="21">
        <v>56690768</v>
      </c>
    </row>
    <row r="78" spans="1:7" ht="15.75" customHeight="1" x14ac:dyDescent="0.25">
      <c r="B78" s="36" t="s">
        <v>185</v>
      </c>
      <c r="C78" s="34"/>
      <c r="D78" s="35"/>
      <c r="F78" s="20" t="s">
        <v>186</v>
      </c>
      <c r="G78" s="27">
        <f>+'[16]Detalle ER'!H60</f>
        <v>18062709</v>
      </c>
    </row>
    <row r="79" spans="1:7" ht="15.75" customHeight="1" x14ac:dyDescent="0.25">
      <c r="B79" s="36"/>
      <c r="C79" s="34"/>
      <c r="D79" s="35"/>
      <c r="F79" s="24" t="s">
        <v>187</v>
      </c>
      <c r="G79" s="25">
        <v>3474062</v>
      </c>
    </row>
    <row r="80" spans="1:7" ht="15.75" customHeight="1" x14ac:dyDescent="0.25">
      <c r="A80" s="37"/>
      <c r="B80" s="38"/>
      <c r="C80" s="34"/>
      <c r="D80" s="35"/>
      <c r="E80" s="39"/>
      <c r="F80" s="90" t="s">
        <v>188</v>
      </c>
      <c r="G80" s="91">
        <f>SUM(G59:G79)</f>
        <v>203046711</v>
      </c>
    </row>
    <row r="81" spans="2:7" ht="15.75" customHeight="1" x14ac:dyDescent="0.25">
      <c r="B81" s="36" t="s">
        <v>189</v>
      </c>
      <c r="C81" s="34"/>
      <c r="D81" s="35"/>
      <c r="F81" s="28" t="s">
        <v>190</v>
      </c>
      <c r="G81" s="18">
        <v>4867767</v>
      </c>
    </row>
    <row r="82" spans="2:7" ht="15.75" customHeight="1" x14ac:dyDescent="0.25">
      <c r="B82" s="36" t="s">
        <v>191</v>
      </c>
      <c r="C82" s="34"/>
      <c r="D82" s="35"/>
      <c r="F82" s="20" t="s">
        <v>192</v>
      </c>
      <c r="G82" s="21">
        <v>5026964</v>
      </c>
    </row>
    <row r="83" spans="2:7" ht="15.75" customHeight="1" x14ac:dyDescent="0.25">
      <c r="B83" s="36" t="s">
        <v>193</v>
      </c>
      <c r="C83" s="34"/>
      <c r="D83" s="35"/>
      <c r="F83" s="20" t="s">
        <v>194</v>
      </c>
      <c r="G83" s="21">
        <v>1402897</v>
      </c>
    </row>
    <row r="84" spans="2:7" ht="15.75" customHeight="1" x14ac:dyDescent="0.25">
      <c r="B84" s="36" t="s">
        <v>195</v>
      </c>
      <c r="C84" s="40"/>
      <c r="D84" s="41"/>
      <c r="F84" s="20" t="s">
        <v>196</v>
      </c>
      <c r="G84" s="21">
        <v>2005090</v>
      </c>
    </row>
    <row r="85" spans="2:7" ht="15.75" customHeight="1" x14ac:dyDescent="0.25">
      <c r="B85" s="36" t="s">
        <v>197</v>
      </c>
      <c r="C85" s="73" t="s">
        <v>198</v>
      </c>
      <c r="D85" s="74">
        <f>+D7</f>
        <v>2025</v>
      </c>
      <c r="F85" s="20" t="s">
        <v>199</v>
      </c>
      <c r="G85" s="21">
        <v>8195774</v>
      </c>
    </row>
    <row r="86" spans="2:7" ht="15.75" customHeight="1" x14ac:dyDescent="0.25">
      <c r="B86" s="36" t="s">
        <v>200</v>
      </c>
      <c r="C86" s="42" t="s">
        <v>201</v>
      </c>
      <c r="D86" s="18">
        <v>8211883</v>
      </c>
      <c r="F86" s="20" t="s">
        <v>202</v>
      </c>
      <c r="G86" s="21">
        <v>502627</v>
      </c>
    </row>
    <row r="87" spans="2:7" ht="15.75" customHeight="1" x14ac:dyDescent="0.25">
      <c r="B87" s="36" t="s">
        <v>203</v>
      </c>
      <c r="C87" s="43" t="s">
        <v>204</v>
      </c>
      <c r="D87" s="21">
        <v>140264666</v>
      </c>
      <c r="F87" s="20" t="s">
        <v>205</v>
      </c>
      <c r="G87" s="21">
        <v>13634</v>
      </c>
    </row>
    <row r="88" spans="2:7" ht="15.75" customHeight="1" x14ac:dyDescent="0.25">
      <c r="B88" s="36" t="s">
        <v>206</v>
      </c>
      <c r="C88" s="43" t="s">
        <v>35</v>
      </c>
      <c r="D88" s="21">
        <f>984153+444680</f>
        <v>1428833</v>
      </c>
      <c r="F88" s="20" t="s">
        <v>207</v>
      </c>
      <c r="G88" s="21">
        <v>3183998</v>
      </c>
    </row>
    <row r="89" spans="2:7" ht="15.75" customHeight="1" x14ac:dyDescent="0.25">
      <c r="B89" s="36" t="s">
        <v>208</v>
      </c>
      <c r="C89" s="43" t="s">
        <v>386</v>
      </c>
      <c r="D89" s="21">
        <v>2407510</v>
      </c>
      <c r="F89" s="20" t="s">
        <v>210</v>
      </c>
      <c r="G89" s="21">
        <v>2479529</v>
      </c>
    </row>
    <row r="90" spans="2:7" ht="15.75" customHeight="1" x14ac:dyDescent="0.25">
      <c r="B90" s="36" t="s">
        <v>211</v>
      </c>
      <c r="C90" s="43" t="s">
        <v>212</v>
      </c>
      <c r="D90" s="21">
        <v>5792292</v>
      </c>
      <c r="F90" s="20" t="s">
        <v>213</v>
      </c>
      <c r="G90" s="21">
        <f>1180595+30645195</f>
        <v>31825790</v>
      </c>
    </row>
    <row r="91" spans="2:7" ht="15.75" customHeight="1" x14ac:dyDescent="0.25">
      <c r="B91" s="36" t="s">
        <v>214</v>
      </c>
      <c r="C91" s="43" t="s">
        <v>215</v>
      </c>
      <c r="D91" s="21">
        <v>0</v>
      </c>
      <c r="F91" s="20" t="s">
        <v>216</v>
      </c>
      <c r="G91" s="21">
        <v>216726</v>
      </c>
    </row>
    <row r="92" spans="2:7" ht="15.75" customHeight="1" x14ac:dyDescent="0.25">
      <c r="B92" s="36" t="s">
        <v>217</v>
      </c>
      <c r="C92" s="43" t="s">
        <v>218</v>
      </c>
      <c r="D92" s="21">
        <v>0</v>
      </c>
      <c r="F92" s="20" t="s">
        <v>219</v>
      </c>
      <c r="G92" s="21">
        <v>0</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+'[16]Detalle ER'!H72</f>
        <v>1854938</v>
      </c>
    </row>
    <row r="95" spans="2:7" ht="15.75" customHeight="1" x14ac:dyDescent="0.25">
      <c r="C95" s="44" t="s">
        <v>388</v>
      </c>
      <c r="D95" s="25">
        <v>2753342</v>
      </c>
      <c r="F95" s="24" t="s">
        <v>225</v>
      </c>
      <c r="G95" s="25">
        <v>1122704</v>
      </c>
    </row>
    <row r="96" spans="2:7" ht="15.75" customHeight="1" x14ac:dyDescent="0.25">
      <c r="C96" s="90" t="s">
        <v>226</v>
      </c>
      <c r="D96" s="91">
        <f>SUM(D86:D95)</f>
        <v>160858526</v>
      </c>
      <c r="F96" s="90" t="s">
        <v>227</v>
      </c>
      <c r="G96" s="91">
        <f>SUM(G81:G95)</f>
        <v>62698438</v>
      </c>
    </row>
    <row r="97" spans="2:7" ht="15.75" customHeight="1" x14ac:dyDescent="0.25">
      <c r="C97" s="42" t="s">
        <v>216</v>
      </c>
      <c r="D97" s="18">
        <v>0</v>
      </c>
      <c r="F97" s="28" t="s">
        <v>228</v>
      </c>
      <c r="G97" s="18">
        <f>6543717+19985</f>
        <v>6563702</v>
      </c>
    </row>
    <row r="98" spans="2:7" ht="15.75" customHeight="1" x14ac:dyDescent="0.25">
      <c r="C98" s="43" t="s">
        <v>219</v>
      </c>
      <c r="D98" s="21">
        <v>13394789</v>
      </c>
      <c r="F98" s="20" t="s">
        <v>229</v>
      </c>
      <c r="G98" s="21">
        <v>4904123</v>
      </c>
    </row>
    <row r="99" spans="2:7" ht="15.75" customHeight="1" x14ac:dyDescent="0.25">
      <c r="C99" s="44" t="s">
        <v>230</v>
      </c>
      <c r="D99" s="25">
        <v>228912</v>
      </c>
      <c r="F99" s="20" t="s">
        <v>231</v>
      </c>
      <c r="G99" s="21">
        <v>565998</v>
      </c>
    </row>
    <row r="100" spans="2:7" ht="15.75" customHeight="1" x14ac:dyDescent="0.25">
      <c r="C100" s="90" t="s">
        <v>232</v>
      </c>
      <c r="D100" s="91">
        <f>SUM(D97:D99)</f>
        <v>13623701</v>
      </c>
      <c r="F100" s="20" t="s">
        <v>233</v>
      </c>
      <c r="G100" s="45">
        <f>+'[16]Detalle ER'!H84</f>
        <v>4054086</v>
      </c>
    </row>
    <row r="101" spans="2:7" ht="15.75" customHeight="1" x14ac:dyDescent="0.25">
      <c r="C101" s="42" t="s">
        <v>190</v>
      </c>
      <c r="D101" s="18">
        <v>0</v>
      </c>
      <c r="F101" s="24" t="s">
        <v>234</v>
      </c>
      <c r="G101" s="25">
        <v>291851</v>
      </c>
    </row>
    <row r="102" spans="2:7" ht="15.75" customHeight="1" x14ac:dyDescent="0.25">
      <c r="C102" s="43" t="s">
        <v>235</v>
      </c>
      <c r="D102" s="21">
        <v>4713593</v>
      </c>
      <c r="F102" s="90" t="s">
        <v>236</v>
      </c>
      <c r="G102" s="91">
        <f>SUM(G97:G101)</f>
        <v>16379760</v>
      </c>
    </row>
    <row r="103" spans="2:7" ht="15.75" customHeight="1" x14ac:dyDescent="0.25">
      <c r="C103" s="43" t="s">
        <v>192</v>
      </c>
      <c r="D103" s="21">
        <f>7181375-5026963</f>
        <v>2154412</v>
      </c>
      <c r="F103" s="90" t="s">
        <v>237</v>
      </c>
      <c r="G103" s="91">
        <f>+'[16]Detalle ER'!H98</f>
        <v>33301260</v>
      </c>
    </row>
    <row r="104" spans="2:7" ht="15.75" customHeight="1" x14ac:dyDescent="0.25">
      <c r="C104" s="43" t="s">
        <v>196</v>
      </c>
      <c r="D104" s="21">
        <v>0</v>
      </c>
      <c r="F104" s="28" t="s">
        <v>238</v>
      </c>
      <c r="G104" s="18">
        <v>0</v>
      </c>
    </row>
    <row r="105" spans="2:7" ht="15.75" customHeight="1" x14ac:dyDescent="0.25">
      <c r="C105" s="43" t="s">
        <v>199</v>
      </c>
      <c r="D105" s="21">
        <f>11708248-8195774</f>
        <v>3512474</v>
      </c>
      <c r="F105" s="24" t="s">
        <v>239</v>
      </c>
      <c r="G105" s="25">
        <v>0</v>
      </c>
    </row>
    <row r="106" spans="2:7" ht="15.75" customHeight="1" x14ac:dyDescent="0.25">
      <c r="C106" s="43" t="s">
        <v>202</v>
      </c>
      <c r="D106" s="21">
        <f>718038-502627</f>
        <v>215411</v>
      </c>
      <c r="F106" s="90" t="s">
        <v>240</v>
      </c>
      <c r="G106" s="91">
        <f>SUM(G104:G105)</f>
        <v>0</v>
      </c>
    </row>
    <row r="107" spans="2:7" ht="15.75" customHeight="1" x14ac:dyDescent="0.25">
      <c r="C107" s="43" t="s">
        <v>205</v>
      </c>
      <c r="D107" s="21">
        <v>7286104</v>
      </c>
      <c r="F107" s="79" t="s">
        <v>241</v>
      </c>
      <c r="G107" s="80">
        <f>G20+G28+G33+G49+G58+G80+G96+G102+G103+G106</f>
        <v>2120593863</v>
      </c>
    </row>
    <row r="108" spans="2:7" ht="15.75" customHeight="1" x14ac:dyDescent="0.25">
      <c r="C108" s="43" t="s">
        <v>242</v>
      </c>
      <c r="D108" s="21">
        <v>1280032</v>
      </c>
      <c r="F108" s="14"/>
      <c r="G108" s="46"/>
    </row>
    <row r="109" spans="2:7" ht="15.75" customHeight="1" x14ac:dyDescent="0.25">
      <c r="C109" s="43" t="s">
        <v>243</v>
      </c>
      <c r="D109" s="21">
        <f>27420889+2170790</f>
        <v>29591679</v>
      </c>
      <c r="F109" s="79" t="s">
        <v>244</v>
      </c>
      <c r="G109" s="80">
        <f>D62-G107</f>
        <v>299944501</v>
      </c>
    </row>
    <row r="110" spans="2:7" ht="15.75" customHeight="1" x14ac:dyDescent="0.25">
      <c r="C110" s="43" t="s">
        <v>223</v>
      </c>
      <c r="D110" s="23">
        <f>+'[16]Detalle ER'!D72</f>
        <v>262380</v>
      </c>
      <c r="F110" s="40"/>
      <c r="G110" s="47"/>
    </row>
    <row r="111" spans="2:7" ht="15.75" customHeight="1" x14ac:dyDescent="0.25">
      <c r="C111" s="44" t="s">
        <v>389</v>
      </c>
      <c r="D111" s="25">
        <v>689947</v>
      </c>
      <c r="F111" s="40"/>
      <c r="G111" s="41"/>
    </row>
    <row r="112" spans="2:7" ht="15.75" customHeight="1" x14ac:dyDescent="0.25">
      <c r="B112" s="2" t="s">
        <v>246</v>
      </c>
      <c r="C112" s="90" t="s">
        <v>227</v>
      </c>
      <c r="D112" s="91">
        <f>SUM(D101:D111)</f>
        <v>49706032</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+'[16]Detalle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+'[16]Detalle ER'!D96</f>
        <v>0</v>
      </c>
      <c r="F117" s="40"/>
      <c r="G117" s="41"/>
    </row>
    <row r="118" spans="2:7" ht="15.75" customHeight="1" x14ac:dyDescent="0.25">
      <c r="B118" s="2" t="s">
        <v>254</v>
      </c>
      <c r="C118" s="42" t="s">
        <v>255</v>
      </c>
      <c r="D118" s="18">
        <v>0</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0</v>
      </c>
      <c r="F121" s="40"/>
      <c r="G121" s="41"/>
    </row>
    <row r="122" spans="2:7" ht="15.75" customHeight="1" x14ac:dyDescent="0.25">
      <c r="C122" s="90" t="s">
        <v>262</v>
      </c>
      <c r="D122" s="91">
        <f>SUM(D118:D121)</f>
        <v>0</v>
      </c>
      <c r="F122" s="40"/>
      <c r="G122" s="41"/>
    </row>
    <row r="123" spans="2:7" ht="15.75" customHeight="1" x14ac:dyDescent="0.25">
      <c r="B123" s="2" t="s">
        <v>263</v>
      </c>
      <c r="C123" s="42" t="s">
        <v>264</v>
      </c>
      <c r="D123" s="18"/>
      <c r="F123" s="40"/>
      <c r="G123" s="41"/>
    </row>
    <row r="124" spans="2:7" ht="15.75" customHeight="1" x14ac:dyDescent="0.25">
      <c r="B124" s="2" t="s">
        <v>265</v>
      </c>
      <c r="C124" s="43" t="s">
        <v>266</v>
      </c>
      <c r="D124" s="23">
        <f>+'[16]Detalle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224188259</v>
      </c>
      <c r="F127" s="40"/>
      <c r="G127" s="41"/>
    </row>
    <row r="128" spans="2:7" ht="15.75" customHeight="1" x14ac:dyDescent="0.25">
      <c r="F128" s="40"/>
      <c r="G128" s="41"/>
    </row>
    <row r="129" spans="2:7" ht="15.75" customHeight="1" x14ac:dyDescent="0.25">
      <c r="B129" s="2" t="s">
        <v>271</v>
      </c>
      <c r="C129" s="79" t="s">
        <v>272</v>
      </c>
      <c r="D129" s="80">
        <f>G109-D127</f>
        <v>75756242</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2416732</v>
      </c>
    </row>
    <row r="133" spans="2:7" ht="15.75" customHeight="1" x14ac:dyDescent="0.25">
      <c r="B133" s="2" t="s">
        <v>279</v>
      </c>
      <c r="C133" s="20" t="s">
        <v>280</v>
      </c>
      <c r="D133" s="21">
        <v>0</v>
      </c>
      <c r="F133" s="20" t="s">
        <v>281</v>
      </c>
      <c r="G133" s="21">
        <v>184695</v>
      </c>
    </row>
    <row r="134" spans="2:7" ht="15.75" customHeight="1" x14ac:dyDescent="0.25">
      <c r="B134" s="2" t="s">
        <v>282</v>
      </c>
      <c r="C134" s="20" t="s">
        <v>283</v>
      </c>
      <c r="D134" s="21">
        <v>0</v>
      </c>
      <c r="F134" s="20" t="s">
        <v>284</v>
      </c>
      <c r="G134" s="21">
        <v>27439</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8450087</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f>75964559-71247669</f>
        <v>4716890</v>
      </c>
    </row>
    <row r="140" spans="2:7" ht="15.75" customHeight="1" x14ac:dyDescent="0.25">
      <c r="C140" s="20" t="s">
        <v>393</v>
      </c>
      <c r="D140" s="21">
        <v>23112113</v>
      </c>
      <c r="F140" s="20" t="s">
        <v>301</v>
      </c>
      <c r="G140" s="27">
        <f>+'[16]Detalle ER'!H123</f>
        <v>0</v>
      </c>
    </row>
    <row r="141" spans="2:7" ht="15.75" customHeight="1" x14ac:dyDescent="0.25">
      <c r="B141" s="2" t="s">
        <v>302</v>
      </c>
      <c r="C141" s="20" t="s">
        <v>303</v>
      </c>
      <c r="D141" s="23">
        <f>+'[16]Detalle ER'!D123</f>
        <v>17820191</v>
      </c>
      <c r="F141" s="24" t="s">
        <v>304</v>
      </c>
      <c r="G141" s="25">
        <v>48620</v>
      </c>
    </row>
    <row r="142" spans="2:7" ht="15.75" customHeight="1" x14ac:dyDescent="0.25">
      <c r="B142" s="2" t="s">
        <v>305</v>
      </c>
      <c r="C142" s="24" t="s">
        <v>306</v>
      </c>
      <c r="D142" s="25">
        <v>297410</v>
      </c>
      <c r="F142" s="90" t="s">
        <v>307</v>
      </c>
      <c r="G142" s="91">
        <f>SUM(G132:G141)</f>
        <v>7394376</v>
      </c>
    </row>
    <row r="143" spans="2:7" ht="15.75" customHeight="1" x14ac:dyDescent="0.25">
      <c r="B143" s="2" t="s">
        <v>308</v>
      </c>
      <c r="C143" s="90" t="s">
        <v>309</v>
      </c>
      <c r="D143" s="91">
        <f>SUM(D132:D142)</f>
        <v>49679801</v>
      </c>
      <c r="F143" s="17" t="s">
        <v>310</v>
      </c>
      <c r="G143" s="18">
        <v>0</v>
      </c>
    </row>
    <row r="144" spans="2:7" ht="15.75" customHeight="1" x14ac:dyDescent="0.25">
      <c r="C144" s="17" t="s">
        <v>311</v>
      </c>
      <c r="D144" s="18">
        <f>13814892+16537701</f>
        <v>30352593</v>
      </c>
      <c r="F144" s="20" t="s">
        <v>312</v>
      </c>
      <c r="G144" s="21">
        <v>2840431</v>
      </c>
    </row>
    <row r="145" spans="2:7" ht="15.75" customHeight="1" x14ac:dyDescent="0.25">
      <c r="C145" s="20" t="s">
        <v>313</v>
      </c>
      <c r="D145" s="21">
        <v>915017</v>
      </c>
      <c r="F145" s="20" t="s">
        <v>314</v>
      </c>
      <c r="G145" s="21">
        <v>5275197</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478005</v>
      </c>
    </row>
    <row r="149" spans="2:7" ht="15.75" customHeight="1" x14ac:dyDescent="0.25">
      <c r="B149" s="2" t="s">
        <v>324</v>
      </c>
      <c r="C149" s="20" t="s">
        <v>325</v>
      </c>
      <c r="D149" s="21">
        <v>0</v>
      </c>
      <c r="F149" s="20" t="s">
        <v>326</v>
      </c>
      <c r="G149" s="21">
        <v>1649124</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2370693</v>
      </c>
      <c r="F152" s="20" t="s">
        <v>334</v>
      </c>
      <c r="G152" s="21">
        <v>0</v>
      </c>
    </row>
    <row r="153" spans="2:7" ht="15.75" customHeight="1" x14ac:dyDescent="0.25">
      <c r="B153" s="2" t="s">
        <v>335</v>
      </c>
      <c r="C153" s="20" t="s">
        <v>336</v>
      </c>
      <c r="D153" s="21">
        <v>250000</v>
      </c>
      <c r="F153" s="20" t="s">
        <v>337</v>
      </c>
      <c r="G153" s="21"/>
    </row>
    <row r="154" spans="2:7" ht="15.75" customHeight="1" x14ac:dyDescent="0.25">
      <c r="C154" s="20" t="s">
        <v>338</v>
      </c>
      <c r="D154" s="21">
        <v>2011647</v>
      </c>
      <c r="F154" s="20" t="s">
        <v>339</v>
      </c>
      <c r="G154" s="27">
        <f>+'[16]Detalle ER'!H141</f>
        <v>0</v>
      </c>
    </row>
    <row r="155" spans="2:7" ht="15.75" customHeight="1" x14ac:dyDescent="0.25">
      <c r="C155" s="20" t="s">
        <v>340</v>
      </c>
      <c r="D155" s="21">
        <v>0</v>
      </c>
      <c r="F155" s="24" t="s">
        <v>341</v>
      </c>
      <c r="G155" s="25">
        <v>119898</v>
      </c>
    </row>
    <row r="156" spans="2:7" ht="15.75" customHeight="1" x14ac:dyDescent="0.25">
      <c r="C156" s="20" t="s">
        <v>342</v>
      </c>
      <c r="D156" s="21">
        <v>0</v>
      </c>
      <c r="F156" s="90" t="s">
        <v>343</v>
      </c>
      <c r="G156" s="91">
        <f>SUM(G143:G155)</f>
        <v>10362655</v>
      </c>
    </row>
    <row r="157" spans="2:7" ht="15.75" customHeight="1" x14ac:dyDescent="0.25">
      <c r="C157" s="20" t="s">
        <v>344</v>
      </c>
      <c r="D157" s="23">
        <f>+'[16]Detalle ER'!D141</f>
        <v>963349</v>
      </c>
      <c r="E157" s="2"/>
      <c r="F157" s="79" t="s">
        <v>345</v>
      </c>
      <c r="G157" s="80">
        <f>G142-G156</f>
        <v>-2968279</v>
      </c>
    </row>
    <row r="158" spans="2:7" ht="15.75" customHeight="1" x14ac:dyDescent="0.25">
      <c r="C158" s="48" t="s">
        <v>346</v>
      </c>
      <c r="D158" s="49">
        <v>617376</v>
      </c>
      <c r="E158" s="2"/>
    </row>
    <row r="159" spans="2:7" ht="15.75" customHeight="1" x14ac:dyDescent="0.25">
      <c r="C159" s="90" t="s">
        <v>347</v>
      </c>
      <c r="D159" s="91">
        <f>SUM(D144:D158)</f>
        <v>37480675</v>
      </c>
      <c r="E159" s="2"/>
      <c r="F159" s="79" t="s">
        <v>348</v>
      </c>
      <c r="G159" s="80">
        <f>+D129+D160+G157</f>
        <v>84987089</v>
      </c>
    </row>
    <row r="160" spans="2:7" ht="15.75" customHeight="1" x14ac:dyDescent="0.25">
      <c r="C160" s="75" t="s">
        <v>349</v>
      </c>
      <c r="D160" s="76">
        <f>D143-D159</f>
        <v>12199126</v>
      </c>
    </row>
    <row r="161" spans="1:7" ht="15.75" customHeight="1" x14ac:dyDescent="0.25">
      <c r="F161" s="79" t="s">
        <v>350</v>
      </c>
      <c r="G161" s="81">
        <f>+G131</f>
        <v>2025</v>
      </c>
    </row>
    <row r="162" spans="1:7" ht="15.75" customHeight="1" x14ac:dyDescent="0.25">
      <c r="F162" s="50" t="s">
        <v>351</v>
      </c>
      <c r="G162" s="51">
        <v>6460372</v>
      </c>
    </row>
    <row r="163" spans="1:7" ht="15.75" customHeight="1" x14ac:dyDescent="0.25">
      <c r="F163" s="20" t="s">
        <v>352</v>
      </c>
      <c r="G163" s="21">
        <v>0</v>
      </c>
    </row>
    <row r="164" spans="1:7" ht="15.75" customHeight="1" x14ac:dyDescent="0.25">
      <c r="F164" s="48" t="s">
        <v>353</v>
      </c>
      <c r="G164" s="49">
        <v>0</v>
      </c>
    </row>
    <row r="165" spans="1:7" ht="15.75" customHeight="1" x14ac:dyDescent="0.25">
      <c r="F165" s="90" t="s">
        <v>354</v>
      </c>
      <c r="G165" s="91">
        <f>SUM(G162:G164)</f>
        <v>6460372</v>
      </c>
    </row>
    <row r="166" spans="1:7" ht="15.75" customHeight="1" x14ac:dyDescent="0.25"/>
    <row r="167" spans="1:7" ht="15.75" customHeight="1" x14ac:dyDescent="0.25">
      <c r="F167" s="79" t="s">
        <v>355</v>
      </c>
      <c r="G167" s="80">
        <f>+G159+G165</f>
        <v>91447461</v>
      </c>
    </row>
    <row r="168" spans="1:7" x14ac:dyDescent="0.25"/>
    <row r="169" spans="1:7" x14ac:dyDescent="0.25"/>
    <row r="170" spans="1:7" ht="15.75" hidden="1" customHeight="1" x14ac:dyDescent="0.25">
      <c r="A170"/>
      <c r="B170"/>
      <c r="C170"/>
      <c r="D170"/>
      <c r="E170"/>
      <c r="F170"/>
      <c r="G170"/>
    </row>
    <row r="171" spans="1:7" ht="15.75" hidden="1" customHeight="1" x14ac:dyDescent="0.25">
      <c r="A171"/>
      <c r="B171"/>
      <c r="C171"/>
      <c r="D171"/>
      <c r="E171"/>
      <c r="F171"/>
      <c r="G171"/>
    </row>
    <row r="172" spans="1:7" ht="15.75" hidden="1" customHeight="1" x14ac:dyDescent="0.25">
      <c r="A172"/>
      <c r="B172"/>
      <c r="C172"/>
      <c r="D172"/>
      <c r="E172"/>
      <c r="F172"/>
      <c r="G172"/>
    </row>
    <row r="173" spans="1:7" ht="15.75" hidden="1" customHeight="1" x14ac:dyDescent="0.25">
      <c r="A173"/>
      <c r="B173"/>
      <c r="C173"/>
      <c r="D173"/>
      <c r="E173"/>
      <c r="F173"/>
      <c r="G173"/>
    </row>
    <row r="174" spans="1:7" ht="15.75" hidden="1" customHeight="1" x14ac:dyDescent="0.25">
      <c r="A174"/>
      <c r="B174"/>
      <c r="C174"/>
      <c r="D174"/>
      <c r="E174"/>
      <c r="F174"/>
      <c r="G174"/>
    </row>
    <row r="175" spans="1:7" ht="15.75" hidden="1" customHeight="1" x14ac:dyDescent="0.25">
      <c r="A175"/>
      <c r="B175"/>
      <c r="C175"/>
      <c r="D175"/>
      <c r="E175"/>
      <c r="F175"/>
      <c r="G175"/>
    </row>
    <row r="176" spans="1:7" ht="15.75" hidden="1" customHeight="1" x14ac:dyDescent="0.25">
      <c r="A176"/>
      <c r="B176"/>
      <c r="C176"/>
      <c r="D176"/>
      <c r="E176"/>
      <c r="F176"/>
      <c r="G176"/>
    </row>
    <row r="177" spans="1:7" ht="15.75" hidden="1" customHeight="1" x14ac:dyDescent="0.25">
      <c r="A177"/>
      <c r="B177"/>
      <c r="C177"/>
      <c r="D177"/>
      <c r="E177"/>
      <c r="F177"/>
      <c r="G177"/>
    </row>
    <row r="178" spans="1:7" ht="15.75" hidden="1" customHeight="1" x14ac:dyDescent="0.25">
      <c r="A178"/>
      <c r="B178"/>
      <c r="C178"/>
      <c r="D178"/>
      <c r="E178"/>
      <c r="F178"/>
      <c r="G178"/>
    </row>
    <row r="179" spans="1:7" ht="15" hidden="1" customHeight="1" x14ac:dyDescent="0.25">
      <c r="A179"/>
      <c r="B179"/>
      <c r="C179"/>
      <c r="D179"/>
      <c r="E179"/>
      <c r="F179"/>
      <c r="G179"/>
    </row>
    <row r="180" spans="1:7" ht="15" hidden="1" customHeight="1" x14ac:dyDescent="0.25">
      <c r="A180"/>
      <c r="B180"/>
      <c r="C180"/>
      <c r="D180"/>
      <c r="E180"/>
      <c r="F180"/>
      <c r="G180"/>
    </row>
    <row r="181" spans="1:7" ht="15" hidden="1" customHeight="1" x14ac:dyDescent="0.25">
      <c r="A181"/>
      <c r="B181"/>
      <c r="C181"/>
      <c r="D181"/>
      <c r="E181"/>
      <c r="F181"/>
      <c r="G181"/>
    </row>
    <row r="182" spans="1:7" ht="15" hidden="1" customHeight="1" x14ac:dyDescent="0.25">
      <c r="A182"/>
      <c r="B182"/>
      <c r="C182"/>
      <c r="D182"/>
      <c r="E182"/>
      <c r="F182"/>
      <c r="G182"/>
    </row>
    <row r="183" spans="1:7" ht="15" hidden="1" customHeight="1" x14ac:dyDescent="0.25">
      <c r="A183"/>
      <c r="B183"/>
      <c r="C183"/>
      <c r="D183"/>
      <c r="E183"/>
      <c r="F183"/>
      <c r="G183"/>
    </row>
    <row r="184" spans="1:7" ht="15" hidden="1" customHeight="1" x14ac:dyDescent="0.25">
      <c r="A184"/>
      <c r="B184"/>
      <c r="C184"/>
      <c r="D184"/>
      <c r="E184"/>
      <c r="F184"/>
      <c r="G184"/>
    </row>
    <row r="185" spans="1:7" ht="15" hidden="1" customHeight="1" x14ac:dyDescent="0.25">
      <c r="A185"/>
      <c r="B185"/>
      <c r="C185"/>
      <c r="D185"/>
      <c r="E185"/>
      <c r="F185"/>
      <c r="G185"/>
    </row>
    <row r="186" spans="1:7" ht="15" hidden="1" customHeight="1" x14ac:dyDescent="0.25">
      <c r="A186"/>
      <c r="B186"/>
      <c r="C186"/>
      <c r="D186"/>
      <c r="E186"/>
      <c r="F186"/>
      <c r="G186"/>
    </row>
    <row r="187" spans="1:7" ht="15.75" hidden="1" customHeight="1" x14ac:dyDescent="0.25">
      <c r="A187"/>
      <c r="B187"/>
      <c r="C187"/>
      <c r="D187"/>
      <c r="E187"/>
      <c r="F187"/>
      <c r="G187"/>
    </row>
    <row r="188" spans="1:7" ht="15.75" hidden="1" customHeight="1" x14ac:dyDescent="0.25">
      <c r="A188"/>
      <c r="B188"/>
      <c r="C188"/>
      <c r="D188"/>
      <c r="E188"/>
      <c r="F188"/>
      <c r="G188"/>
    </row>
    <row r="189" spans="1:7" ht="15.75" hidden="1" customHeight="1" x14ac:dyDescent="0.25">
      <c r="A189"/>
      <c r="B189"/>
      <c r="C189"/>
      <c r="D189"/>
      <c r="E189"/>
      <c r="F189"/>
      <c r="G189"/>
    </row>
    <row r="190" spans="1:7" ht="15.75" hidden="1" customHeight="1" x14ac:dyDescent="0.25">
      <c r="A190"/>
      <c r="B190"/>
      <c r="C190"/>
      <c r="D190"/>
      <c r="E190"/>
      <c r="F190"/>
      <c r="G190"/>
    </row>
    <row r="191" spans="1:7" ht="15.75" hidden="1" customHeight="1" x14ac:dyDescent="0.25">
      <c r="A191"/>
      <c r="B191"/>
      <c r="C191"/>
      <c r="D191"/>
      <c r="E191"/>
      <c r="F191"/>
      <c r="G191"/>
    </row>
    <row r="192" spans="1:7" ht="13.7" hidden="1" customHeight="1" x14ac:dyDescent="0.25">
      <c r="A192"/>
      <c r="B192"/>
      <c r="C192"/>
      <c r="D192"/>
      <c r="E192"/>
      <c r="F192"/>
      <c r="G192"/>
    </row>
    <row r="193" spans="1:8" s="53" customFormat="1" hidden="1" x14ac:dyDescent="0.25">
      <c r="A193"/>
      <c r="B193"/>
      <c r="C193"/>
      <c r="D193"/>
      <c r="E193"/>
      <c r="F193"/>
      <c r="G193"/>
      <c r="H193"/>
    </row>
    <row r="194" spans="1:8" s="53" customFormat="1" hidden="1" x14ac:dyDescent="0.25">
      <c r="A194"/>
      <c r="B194"/>
      <c r="C194"/>
      <c r="D194"/>
      <c r="E194"/>
      <c r="F194"/>
      <c r="G194"/>
      <c r="H194"/>
    </row>
    <row r="195" spans="1:8" s="53" customFormat="1" hidden="1" x14ac:dyDescent="0.25">
      <c r="A195"/>
      <c r="B195"/>
      <c r="C195"/>
      <c r="D195"/>
      <c r="E195"/>
      <c r="F195"/>
      <c r="G195"/>
      <c r="H195"/>
    </row>
    <row r="196" spans="1:8" s="53" customFormat="1" hidden="1" x14ac:dyDescent="0.25">
      <c r="A196"/>
      <c r="B196"/>
      <c r="C196"/>
      <c r="D196"/>
      <c r="E196"/>
      <c r="F196"/>
      <c r="G196"/>
      <c r="H196"/>
    </row>
    <row r="197" spans="1:8" s="53" customFormat="1" hidden="1" x14ac:dyDescent="0.25">
      <c r="A197"/>
      <c r="B197"/>
      <c r="C197"/>
      <c r="D197"/>
      <c r="E197"/>
      <c r="F197"/>
      <c r="G197"/>
      <c r="H197"/>
    </row>
    <row r="198" spans="1:8" s="53" customFormat="1" hidden="1" x14ac:dyDescent="0.25">
      <c r="A198"/>
      <c r="B198"/>
      <c r="C198"/>
      <c r="D198"/>
      <c r="E198"/>
      <c r="F198"/>
      <c r="G198"/>
      <c r="H198"/>
    </row>
    <row r="199" spans="1:8" s="53" customFormat="1" hidden="1" x14ac:dyDescent="0.25">
      <c r="A199"/>
      <c r="B199"/>
      <c r="C199"/>
      <c r="D199"/>
      <c r="E199"/>
      <c r="F199"/>
      <c r="G199"/>
      <c r="H199"/>
    </row>
    <row r="200" spans="1:8" s="53" customFormat="1" hidden="1" x14ac:dyDescent="0.25">
      <c r="A200"/>
      <c r="B200"/>
      <c r="C200"/>
      <c r="D200"/>
      <c r="E200"/>
      <c r="F200"/>
      <c r="G200"/>
      <c r="H200"/>
    </row>
    <row r="201" spans="1:8" s="53" customFormat="1" hidden="1" x14ac:dyDescent="0.25">
      <c r="A201"/>
      <c r="B201"/>
      <c r="C201"/>
      <c r="D201"/>
      <c r="E201"/>
      <c r="F201"/>
      <c r="G201"/>
      <c r="H201"/>
    </row>
    <row r="202" spans="1:8" s="53" customFormat="1" hidden="1" x14ac:dyDescent="0.25">
      <c r="A202"/>
      <c r="B202"/>
      <c r="C202"/>
      <c r="D202"/>
      <c r="E202"/>
      <c r="F202"/>
      <c r="G202"/>
      <c r="H202"/>
    </row>
    <row r="203" spans="1:8" s="53" customFormat="1" hidden="1" x14ac:dyDescent="0.25">
      <c r="A203"/>
      <c r="B203"/>
      <c r="C203"/>
      <c r="D203"/>
      <c r="E203"/>
      <c r="F203"/>
      <c r="G203"/>
      <c r="H203"/>
    </row>
    <row r="204" spans="1:8" s="53" customFormat="1" hidden="1" x14ac:dyDescent="0.25">
      <c r="A204"/>
      <c r="B204"/>
      <c r="C204"/>
      <c r="D204"/>
      <c r="E204"/>
      <c r="F204"/>
      <c r="G204"/>
      <c r="H204"/>
    </row>
    <row r="205" spans="1:8" s="53" customFormat="1" hidden="1" x14ac:dyDescent="0.25">
      <c r="A205"/>
      <c r="B205"/>
      <c r="C205"/>
      <c r="D205"/>
      <c r="E205"/>
      <c r="F205"/>
      <c r="G205"/>
      <c r="H205"/>
    </row>
    <row r="206" spans="1:8" s="53" customFormat="1" hidden="1" x14ac:dyDescent="0.25">
      <c r="A206"/>
      <c r="B206"/>
      <c r="C206"/>
      <c r="D206"/>
      <c r="E206"/>
      <c r="F206"/>
      <c r="G206"/>
      <c r="H206"/>
    </row>
    <row r="207" spans="1:8" s="53" customFormat="1" hidden="1" x14ac:dyDescent="0.25">
      <c r="A207"/>
      <c r="B207"/>
      <c r="C207"/>
      <c r="D207"/>
      <c r="E207"/>
      <c r="F207"/>
      <c r="G207"/>
      <c r="H207"/>
    </row>
    <row r="208" spans="1:8" s="53" customFormat="1" hidden="1" x14ac:dyDescent="0.25">
      <c r="A208"/>
      <c r="B208"/>
      <c r="C208"/>
      <c r="D208"/>
      <c r="E208"/>
      <c r="F208"/>
      <c r="G208"/>
      <c r="H208"/>
    </row>
    <row r="209" spans="1:8" s="53" customFormat="1" hidden="1" x14ac:dyDescent="0.25">
      <c r="A209"/>
      <c r="B209"/>
      <c r="C209"/>
      <c r="D209"/>
      <c r="E209"/>
      <c r="F209"/>
      <c r="G209"/>
      <c r="H209"/>
    </row>
    <row r="210" spans="1:8" s="53" customFormat="1" hidden="1" x14ac:dyDescent="0.25">
      <c r="A210"/>
      <c r="B210"/>
      <c r="C210"/>
      <c r="D210"/>
      <c r="E210"/>
      <c r="F210"/>
      <c r="G210"/>
      <c r="H210"/>
    </row>
    <row r="211" spans="1:8" s="53" customFormat="1" hidden="1" x14ac:dyDescent="0.25">
      <c r="A211"/>
      <c r="B211"/>
      <c r="C211"/>
      <c r="D211"/>
      <c r="E211"/>
      <c r="F211"/>
      <c r="G211"/>
      <c r="H211"/>
    </row>
    <row r="212" spans="1:8" s="53" customFormat="1" hidden="1" x14ac:dyDescent="0.25">
      <c r="A212"/>
      <c r="B212"/>
      <c r="C212"/>
      <c r="D212"/>
      <c r="E212"/>
      <c r="F212"/>
      <c r="G212"/>
      <c r="H212"/>
    </row>
    <row r="213" spans="1:8" s="53" customFormat="1" hidden="1" x14ac:dyDescent="0.25">
      <c r="A213"/>
      <c r="B213"/>
      <c r="C213"/>
      <c r="D213"/>
      <c r="E213"/>
      <c r="F213"/>
      <c r="G213"/>
      <c r="H213"/>
    </row>
    <row r="214" spans="1:8" s="53" customFormat="1" hidden="1" x14ac:dyDescent="0.25">
      <c r="A214"/>
      <c r="B214"/>
      <c r="C214"/>
      <c r="D214"/>
      <c r="E214"/>
      <c r="F214"/>
      <c r="G214"/>
      <c r="H214"/>
    </row>
    <row r="215" spans="1:8" s="53" customFormat="1" hidden="1" x14ac:dyDescent="0.25">
      <c r="A215"/>
      <c r="B215"/>
      <c r="C215"/>
      <c r="D215"/>
      <c r="E215"/>
      <c r="F215"/>
      <c r="G215"/>
      <c r="H215"/>
    </row>
    <row r="216" spans="1:8" s="53" customFormat="1" hidden="1" x14ac:dyDescent="0.25">
      <c r="A216"/>
      <c r="B216"/>
      <c r="C216"/>
      <c r="D216"/>
      <c r="E216"/>
      <c r="F216"/>
      <c r="G216"/>
      <c r="H216"/>
    </row>
    <row r="217" spans="1:8" s="53" customFormat="1" hidden="1" x14ac:dyDescent="0.25">
      <c r="A217"/>
      <c r="B217"/>
      <c r="C217"/>
      <c r="D217"/>
      <c r="E217"/>
      <c r="F217"/>
      <c r="G217"/>
      <c r="H217"/>
    </row>
    <row r="218" spans="1:8" s="53" customFormat="1" hidden="1" x14ac:dyDescent="0.25">
      <c r="A218"/>
      <c r="B218"/>
      <c r="C218"/>
      <c r="D218"/>
      <c r="E218"/>
      <c r="F218"/>
      <c r="G218"/>
      <c r="H218"/>
    </row>
    <row r="219" spans="1:8" s="53" customFormat="1" hidden="1" x14ac:dyDescent="0.25">
      <c r="A219"/>
      <c r="B219"/>
      <c r="C219"/>
      <c r="D219"/>
      <c r="E219"/>
      <c r="F219"/>
      <c r="G219"/>
      <c r="H219"/>
    </row>
    <row r="220" spans="1:8" s="53" customFormat="1" hidden="1" x14ac:dyDescent="0.25">
      <c r="A220"/>
      <c r="B220"/>
      <c r="C220"/>
      <c r="D220"/>
      <c r="E220"/>
      <c r="F220"/>
      <c r="G220"/>
      <c r="H220"/>
    </row>
    <row r="221" spans="1:8" s="53" customFormat="1" hidden="1" x14ac:dyDescent="0.25">
      <c r="A221"/>
      <c r="B221"/>
      <c r="C221"/>
      <c r="D221"/>
      <c r="E221"/>
      <c r="F221"/>
      <c r="G221"/>
      <c r="H221"/>
    </row>
    <row r="222" spans="1:8" s="53" customFormat="1" hidden="1" x14ac:dyDescent="0.25">
      <c r="A222"/>
      <c r="B222"/>
      <c r="C222"/>
      <c r="D222"/>
      <c r="E222"/>
      <c r="F222"/>
      <c r="G222"/>
      <c r="H222"/>
    </row>
    <row r="223" spans="1:8" hidden="1" x14ac:dyDescent="0.25">
      <c r="A223"/>
      <c r="B223"/>
      <c r="C223"/>
      <c r="D223"/>
      <c r="E223"/>
      <c r="F223"/>
      <c r="G223"/>
    </row>
    <row r="224" spans="1:8" hidden="1" x14ac:dyDescent="0.25">
      <c r="A224"/>
      <c r="B224"/>
      <c r="C224"/>
      <c r="D224"/>
      <c r="E224"/>
      <c r="F224"/>
      <c r="G224"/>
    </row>
    <row r="225" spans="1:7" hidden="1" x14ac:dyDescent="0.25">
      <c r="A225"/>
      <c r="B225"/>
      <c r="C225"/>
      <c r="D225"/>
      <c r="E225"/>
      <c r="F225"/>
      <c r="G225"/>
    </row>
    <row r="226" spans="1:7" hidden="1" x14ac:dyDescent="0.25">
      <c r="A226"/>
      <c r="B226"/>
      <c r="C226"/>
      <c r="D226"/>
      <c r="E226"/>
      <c r="F226"/>
      <c r="G226"/>
    </row>
    <row r="227" spans="1:7" hidden="1" x14ac:dyDescent="0.25">
      <c r="A227"/>
      <c r="B227"/>
      <c r="C227"/>
      <c r="D227"/>
      <c r="E227"/>
      <c r="F227"/>
      <c r="G227"/>
    </row>
    <row r="228" spans="1:7" hidden="1" x14ac:dyDescent="0.25">
      <c r="A228"/>
      <c r="B228"/>
      <c r="C228"/>
      <c r="D228"/>
      <c r="E228"/>
      <c r="F228"/>
      <c r="G228"/>
    </row>
    <row r="229" spans="1:7" hidden="1" x14ac:dyDescent="0.25">
      <c r="A229"/>
      <c r="B229"/>
      <c r="C229"/>
      <c r="D229"/>
      <c r="E229"/>
      <c r="F229"/>
      <c r="G229"/>
    </row>
    <row r="230" spans="1:7" hidden="1" x14ac:dyDescent="0.25">
      <c r="A230"/>
      <c r="B230"/>
      <c r="C230"/>
      <c r="D230"/>
      <c r="E230"/>
      <c r="F230"/>
      <c r="G230"/>
    </row>
    <row r="231" spans="1:7" hidden="1" x14ac:dyDescent="0.25">
      <c r="A231"/>
      <c r="B231"/>
      <c r="C231"/>
      <c r="D231"/>
      <c r="E231"/>
      <c r="F231"/>
      <c r="G231"/>
    </row>
    <row r="232" spans="1:7" hidden="1" x14ac:dyDescent="0.25">
      <c r="A232"/>
      <c r="B232"/>
      <c r="C232"/>
      <c r="D232"/>
      <c r="E232"/>
      <c r="F232"/>
      <c r="G232"/>
    </row>
    <row r="233" spans="1:7" hidden="1" x14ac:dyDescent="0.25">
      <c r="A233"/>
      <c r="B233"/>
      <c r="C233"/>
      <c r="D233"/>
      <c r="E233"/>
      <c r="F233"/>
      <c r="G233"/>
    </row>
    <row r="234" spans="1:7" hidden="1" x14ac:dyDescent="0.25">
      <c r="A234"/>
      <c r="B234"/>
      <c r="C234"/>
      <c r="D234"/>
      <c r="E234"/>
      <c r="F234"/>
      <c r="G234"/>
    </row>
    <row r="235" spans="1:7" hidden="1" x14ac:dyDescent="0.25">
      <c r="A235"/>
      <c r="B235"/>
      <c r="C235"/>
      <c r="D235"/>
      <c r="E235"/>
      <c r="F235"/>
      <c r="G235"/>
    </row>
    <row r="236" spans="1:7" hidden="1" x14ac:dyDescent="0.25">
      <c r="A236"/>
      <c r="B236"/>
      <c r="C236"/>
      <c r="D236"/>
      <c r="E236"/>
      <c r="F236"/>
      <c r="G236"/>
    </row>
    <row r="237" spans="1:7" hidden="1" x14ac:dyDescent="0.25">
      <c r="A237"/>
      <c r="B237"/>
      <c r="C237"/>
      <c r="D237"/>
      <c r="E237"/>
      <c r="F237"/>
      <c r="G237"/>
    </row>
    <row r="238" spans="1:7" hidden="1" x14ac:dyDescent="0.25">
      <c r="A238"/>
      <c r="B238"/>
      <c r="C238"/>
      <c r="D238"/>
      <c r="E238"/>
      <c r="F238"/>
      <c r="G238"/>
    </row>
    <row r="239" spans="1:7" hidden="1" x14ac:dyDescent="0.25">
      <c r="A239"/>
      <c r="B239"/>
      <c r="C239"/>
      <c r="D239"/>
      <c r="E239"/>
      <c r="F239"/>
      <c r="G239"/>
    </row>
    <row r="240" spans="1:7" hidden="1" x14ac:dyDescent="0.25">
      <c r="A240"/>
      <c r="B240"/>
      <c r="C240"/>
      <c r="D240"/>
      <c r="E240"/>
      <c r="F240"/>
      <c r="G240"/>
    </row>
    <row r="241" spans="1:7" hidden="1" x14ac:dyDescent="0.25">
      <c r="A241"/>
      <c r="B241"/>
      <c r="C241"/>
      <c r="D241"/>
      <c r="E241"/>
      <c r="F241"/>
      <c r="G241"/>
    </row>
    <row r="242" spans="1:7" hidden="1" x14ac:dyDescent="0.25">
      <c r="A242"/>
      <c r="B242"/>
      <c r="C242"/>
      <c r="D242"/>
      <c r="E242"/>
      <c r="F242"/>
      <c r="G242"/>
    </row>
    <row r="243" spans="1:7" hidden="1" x14ac:dyDescent="0.25">
      <c r="A243"/>
      <c r="B243"/>
      <c r="C243"/>
      <c r="D243"/>
      <c r="E243"/>
      <c r="F243"/>
      <c r="G243"/>
    </row>
    <row r="244" spans="1:7" hidden="1" x14ac:dyDescent="0.25">
      <c r="A244"/>
      <c r="B244"/>
      <c r="C244"/>
      <c r="D244"/>
      <c r="E244"/>
      <c r="F244"/>
      <c r="G244"/>
    </row>
    <row r="245" spans="1:7" hidden="1" x14ac:dyDescent="0.25">
      <c r="A245"/>
      <c r="B245"/>
      <c r="C245"/>
      <c r="D245"/>
      <c r="E245"/>
      <c r="F245"/>
      <c r="G245"/>
    </row>
    <row r="246" spans="1:7" hidden="1" x14ac:dyDescent="0.25">
      <c r="A246"/>
      <c r="B246"/>
      <c r="C246"/>
      <c r="D246"/>
      <c r="E246"/>
      <c r="F246"/>
      <c r="G246"/>
    </row>
    <row r="247" spans="1:7" hidden="1" x14ac:dyDescent="0.25">
      <c r="A247"/>
      <c r="B247"/>
      <c r="C247"/>
      <c r="D247"/>
      <c r="E247"/>
      <c r="F247"/>
      <c r="G247"/>
    </row>
    <row r="248" spans="1:7" hidden="1" x14ac:dyDescent="0.25">
      <c r="A248"/>
      <c r="B248"/>
      <c r="C248"/>
      <c r="D248"/>
      <c r="E248"/>
      <c r="F248"/>
      <c r="G248"/>
    </row>
    <row r="249" spans="1:7" hidden="1" x14ac:dyDescent="0.25">
      <c r="A249"/>
      <c r="B249"/>
      <c r="C249"/>
      <c r="D249"/>
      <c r="E249"/>
      <c r="F249"/>
      <c r="G249"/>
    </row>
    <row r="250" spans="1:7" hidden="1" x14ac:dyDescent="0.25">
      <c r="A250"/>
      <c r="B250"/>
      <c r="C250"/>
      <c r="D250"/>
      <c r="E250"/>
      <c r="F250"/>
      <c r="G250"/>
    </row>
    <row r="251" spans="1:7" hidden="1" x14ac:dyDescent="0.25">
      <c r="A251"/>
      <c r="B251"/>
      <c r="C251"/>
      <c r="D251"/>
      <c r="E251"/>
      <c r="F251"/>
      <c r="G251"/>
    </row>
    <row r="252" spans="1:7" hidden="1" x14ac:dyDescent="0.25">
      <c r="A252"/>
      <c r="B252"/>
      <c r="C252"/>
      <c r="D252"/>
      <c r="E252"/>
      <c r="F252"/>
      <c r="G252"/>
    </row>
    <row r="253" spans="1:7" hidden="1" x14ac:dyDescent="0.25">
      <c r="A253"/>
      <c r="B253"/>
      <c r="C253"/>
      <c r="D253"/>
      <c r="E253"/>
      <c r="F253"/>
      <c r="G253"/>
    </row>
    <row r="254" spans="1:7" hidden="1" x14ac:dyDescent="0.25">
      <c r="A254"/>
      <c r="B254"/>
      <c r="C254"/>
      <c r="D254"/>
      <c r="E254"/>
      <c r="F254"/>
      <c r="G254"/>
    </row>
    <row r="255" spans="1:7" hidden="1" x14ac:dyDescent="0.25">
      <c r="A255"/>
      <c r="B255"/>
      <c r="C255"/>
      <c r="D255"/>
      <c r="E255"/>
      <c r="F255"/>
      <c r="G255"/>
    </row>
    <row r="256" spans="1:7" hidden="1" x14ac:dyDescent="0.25">
      <c r="A256"/>
      <c r="B256"/>
      <c r="C256"/>
      <c r="D256"/>
      <c r="E256"/>
      <c r="F256"/>
      <c r="G256"/>
    </row>
    <row r="257" spans="1:7" hidden="1" x14ac:dyDescent="0.25">
      <c r="A257"/>
      <c r="B257"/>
      <c r="C257"/>
      <c r="D257"/>
      <c r="E257"/>
      <c r="F257"/>
      <c r="G257"/>
    </row>
    <row r="258" spans="1:7" hidden="1" x14ac:dyDescent="0.25">
      <c r="A258"/>
      <c r="B258"/>
      <c r="C258"/>
      <c r="D258"/>
      <c r="E258"/>
      <c r="F258"/>
      <c r="G258"/>
    </row>
    <row r="259" spans="1:7" hidden="1" x14ac:dyDescent="0.25">
      <c r="A259"/>
      <c r="B259"/>
      <c r="C259"/>
      <c r="D259"/>
      <c r="E259"/>
      <c r="F259"/>
      <c r="G259"/>
    </row>
    <row r="260" spans="1:7" hidden="1" x14ac:dyDescent="0.25">
      <c r="A260"/>
      <c r="B260"/>
      <c r="C260"/>
      <c r="D260"/>
      <c r="E260"/>
      <c r="F260"/>
      <c r="G260"/>
    </row>
    <row r="261" spans="1:7" hidden="1" x14ac:dyDescent="0.25">
      <c r="A261"/>
      <c r="B261"/>
      <c r="C261"/>
      <c r="D261"/>
      <c r="E261"/>
      <c r="F261"/>
      <c r="G261"/>
    </row>
    <row r="262" spans="1:7" hidden="1" x14ac:dyDescent="0.25">
      <c r="A262"/>
      <c r="B262"/>
      <c r="C262"/>
      <c r="D262"/>
      <c r="E262"/>
      <c r="F262"/>
      <c r="G262"/>
    </row>
    <row r="263" spans="1:7" hidden="1" x14ac:dyDescent="0.25">
      <c r="A263"/>
      <c r="B263"/>
      <c r="C263"/>
      <c r="D263"/>
      <c r="E263"/>
      <c r="F263"/>
      <c r="G263"/>
    </row>
    <row r="264" spans="1:7" hidden="1" x14ac:dyDescent="0.25">
      <c r="A264"/>
      <c r="B264"/>
      <c r="C264"/>
      <c r="D264"/>
      <c r="E264"/>
      <c r="F264"/>
      <c r="G264"/>
    </row>
    <row r="265" spans="1:7" hidden="1" x14ac:dyDescent="0.25">
      <c r="A265"/>
      <c r="B265"/>
      <c r="C265"/>
      <c r="D265"/>
      <c r="E265"/>
      <c r="F265"/>
      <c r="G265"/>
    </row>
    <row r="266" spans="1:7" hidden="1" x14ac:dyDescent="0.25">
      <c r="A266"/>
      <c r="B266"/>
      <c r="C266"/>
      <c r="D266"/>
      <c r="E266"/>
      <c r="F266"/>
      <c r="G266"/>
    </row>
    <row r="267" spans="1:7" hidden="1" x14ac:dyDescent="0.25">
      <c r="A267"/>
      <c r="B267"/>
      <c r="C267"/>
      <c r="D267"/>
      <c r="E267"/>
      <c r="F267"/>
      <c r="G267"/>
    </row>
    <row r="268" spans="1:7" hidden="1" x14ac:dyDescent="0.25">
      <c r="A268"/>
      <c r="B268"/>
      <c r="C268"/>
      <c r="D268"/>
      <c r="E268"/>
      <c r="F268"/>
      <c r="G268"/>
    </row>
    <row r="269" spans="1:7" hidden="1" x14ac:dyDescent="0.25">
      <c r="A269"/>
      <c r="B269"/>
      <c r="C269"/>
      <c r="D269"/>
      <c r="E269"/>
      <c r="F269"/>
      <c r="G269"/>
    </row>
    <row r="270" spans="1:7" hidden="1" x14ac:dyDescent="0.25">
      <c r="A270"/>
      <c r="B270"/>
      <c r="C270"/>
      <c r="D270"/>
      <c r="E270"/>
      <c r="F270"/>
      <c r="G270"/>
    </row>
    <row r="271" spans="1:7" hidden="1" x14ac:dyDescent="0.25">
      <c r="A271"/>
      <c r="B271"/>
      <c r="C271"/>
      <c r="D271"/>
      <c r="E271"/>
      <c r="F271"/>
      <c r="G271"/>
    </row>
    <row r="272" spans="1:7" hidden="1" x14ac:dyDescent="0.25">
      <c r="A272"/>
      <c r="B272"/>
      <c r="C272"/>
      <c r="D272"/>
      <c r="E272"/>
      <c r="F272"/>
      <c r="G272"/>
    </row>
    <row r="273" spans="1:7" hidden="1" x14ac:dyDescent="0.25">
      <c r="A273"/>
      <c r="B273"/>
      <c r="C273"/>
      <c r="D273"/>
      <c r="E273"/>
      <c r="F273"/>
      <c r="G273"/>
    </row>
    <row r="274" spans="1:7" hidden="1" x14ac:dyDescent="0.25">
      <c r="A274"/>
      <c r="B274"/>
      <c r="C274"/>
      <c r="D274"/>
      <c r="E274"/>
      <c r="F274"/>
      <c r="G274"/>
    </row>
    <row r="275" spans="1:7" hidden="1" x14ac:dyDescent="0.25">
      <c r="A275"/>
      <c r="B275"/>
      <c r="C275"/>
      <c r="D275"/>
      <c r="E275"/>
      <c r="F275"/>
      <c r="G275"/>
    </row>
    <row r="276" spans="1:7" hidden="1" x14ac:dyDescent="0.25">
      <c r="A276"/>
      <c r="B276"/>
      <c r="C276"/>
      <c r="D276"/>
      <c r="E276"/>
      <c r="F276"/>
      <c r="G276"/>
    </row>
    <row r="277" spans="1:7" hidden="1" x14ac:dyDescent="0.25">
      <c r="A277"/>
      <c r="B277"/>
      <c r="C277"/>
      <c r="D277"/>
      <c r="E277"/>
      <c r="F277"/>
      <c r="G277"/>
    </row>
    <row r="278" spans="1:7" hidden="1" x14ac:dyDescent="0.25">
      <c r="A278"/>
      <c r="B278"/>
      <c r="C278"/>
      <c r="D278"/>
      <c r="E278"/>
      <c r="F278"/>
      <c r="G278"/>
    </row>
    <row r="279" spans="1:7" hidden="1" x14ac:dyDescent="0.25">
      <c r="A279"/>
      <c r="B279"/>
      <c r="C279"/>
      <c r="D279"/>
      <c r="E279"/>
      <c r="F279"/>
      <c r="G279"/>
    </row>
    <row r="280" spans="1:7" hidden="1" x14ac:dyDescent="0.25">
      <c r="A280"/>
      <c r="B280"/>
      <c r="C280"/>
      <c r="D280"/>
      <c r="E280"/>
      <c r="F280"/>
      <c r="G280"/>
    </row>
    <row r="281" spans="1:7" hidden="1" x14ac:dyDescent="0.25">
      <c r="A281"/>
      <c r="B281"/>
      <c r="C281"/>
      <c r="D281"/>
      <c r="E281"/>
      <c r="F281"/>
      <c r="G281"/>
    </row>
    <row r="282" spans="1:7" hidden="1" x14ac:dyDescent="0.25">
      <c r="A282"/>
      <c r="B282"/>
      <c r="C282"/>
      <c r="D282"/>
      <c r="E282"/>
      <c r="F282"/>
      <c r="G282"/>
    </row>
    <row r="283" spans="1:7" hidden="1" x14ac:dyDescent="0.25">
      <c r="A283"/>
      <c r="B283"/>
      <c r="C283"/>
      <c r="D283"/>
      <c r="E283"/>
      <c r="F283"/>
      <c r="G283"/>
    </row>
    <row r="284" spans="1:7" hidden="1" x14ac:dyDescent="0.25">
      <c r="A284"/>
      <c r="B284"/>
      <c r="C284"/>
      <c r="D284"/>
      <c r="E284"/>
      <c r="F284"/>
      <c r="G284"/>
    </row>
    <row r="285" spans="1:7" hidden="1" x14ac:dyDescent="0.25">
      <c r="A285"/>
      <c r="B285"/>
      <c r="C285"/>
      <c r="D285"/>
      <c r="E285"/>
      <c r="F285"/>
      <c r="G285"/>
    </row>
    <row r="286" spans="1:7" hidden="1" x14ac:dyDescent="0.25">
      <c r="A286"/>
      <c r="B286"/>
      <c r="C286"/>
      <c r="D286"/>
      <c r="E286"/>
      <c r="F286"/>
      <c r="G286"/>
    </row>
    <row r="287" spans="1:7" hidden="1" x14ac:dyDescent="0.25">
      <c r="A287"/>
      <c r="B287"/>
      <c r="C287"/>
      <c r="D287"/>
      <c r="E287"/>
      <c r="F287"/>
      <c r="G287"/>
    </row>
    <row r="288" spans="1:7" hidden="1" x14ac:dyDescent="0.25">
      <c r="A288"/>
      <c r="B288"/>
      <c r="C288"/>
      <c r="D288"/>
      <c r="E288"/>
      <c r="F288"/>
      <c r="G288"/>
    </row>
    <row r="289" spans="1:7" hidden="1" x14ac:dyDescent="0.25">
      <c r="A289"/>
      <c r="B289"/>
      <c r="C289"/>
      <c r="D289"/>
      <c r="E289"/>
      <c r="F289"/>
      <c r="G289"/>
    </row>
    <row r="290" spans="1:7" hidden="1" x14ac:dyDescent="0.25">
      <c r="A290"/>
      <c r="B290"/>
      <c r="C290"/>
      <c r="D290"/>
      <c r="E290"/>
      <c r="F290"/>
      <c r="G290"/>
    </row>
    <row r="291" spans="1:7" hidden="1" x14ac:dyDescent="0.25">
      <c r="A291"/>
      <c r="B291"/>
      <c r="C291"/>
      <c r="D291"/>
      <c r="E291"/>
      <c r="F291"/>
      <c r="G291"/>
    </row>
    <row r="292" spans="1:7" hidden="1" x14ac:dyDescent="0.25">
      <c r="A292"/>
      <c r="B292"/>
      <c r="C292"/>
      <c r="D292"/>
      <c r="E292"/>
      <c r="F292"/>
      <c r="G292"/>
    </row>
    <row r="293" spans="1:7" hidden="1" x14ac:dyDescent="0.25">
      <c r="A293"/>
      <c r="B293"/>
      <c r="C293"/>
      <c r="D293"/>
      <c r="E293"/>
      <c r="F293"/>
      <c r="G293"/>
    </row>
    <row r="294" spans="1:7" hidden="1" x14ac:dyDescent="0.25">
      <c r="A294"/>
      <c r="B294"/>
      <c r="C294"/>
      <c r="D294"/>
      <c r="E294"/>
      <c r="F294"/>
      <c r="G294"/>
    </row>
    <row r="295" spans="1:7" hidden="1" x14ac:dyDescent="0.25">
      <c r="A295"/>
      <c r="B295"/>
      <c r="C295"/>
      <c r="D295"/>
      <c r="E295"/>
      <c r="F295"/>
      <c r="G295"/>
    </row>
    <row r="296" spans="1:7" hidden="1" x14ac:dyDescent="0.25">
      <c r="A296"/>
      <c r="B296"/>
      <c r="C296"/>
      <c r="D296"/>
      <c r="E296"/>
      <c r="F296"/>
      <c r="G296"/>
    </row>
    <row r="297" spans="1:7" hidden="1" x14ac:dyDescent="0.25">
      <c r="A297"/>
      <c r="B297"/>
      <c r="C297"/>
      <c r="D297"/>
      <c r="E297"/>
      <c r="F297"/>
      <c r="G297"/>
    </row>
    <row r="298" spans="1:7" hidden="1" x14ac:dyDescent="0.25">
      <c r="A298"/>
      <c r="B298"/>
      <c r="C298"/>
      <c r="D298"/>
      <c r="E298"/>
      <c r="F298"/>
      <c r="G298"/>
    </row>
    <row r="299" spans="1:7" hidden="1" x14ac:dyDescent="0.25">
      <c r="A299"/>
      <c r="B299"/>
      <c r="C299"/>
      <c r="D299"/>
      <c r="E299"/>
      <c r="F299"/>
      <c r="G299"/>
    </row>
    <row r="300" spans="1:7" hidden="1" x14ac:dyDescent="0.25">
      <c r="A300"/>
      <c r="B300"/>
      <c r="C300"/>
      <c r="D300"/>
      <c r="E300"/>
      <c r="F300"/>
      <c r="G300"/>
    </row>
    <row r="301" spans="1:7" hidden="1" x14ac:dyDescent="0.25">
      <c r="A301"/>
      <c r="B301"/>
      <c r="C301"/>
      <c r="D301"/>
      <c r="E301"/>
      <c r="F301"/>
      <c r="G301"/>
    </row>
    <row r="302" spans="1:7" hidden="1" x14ac:dyDescent="0.25">
      <c r="A302"/>
      <c r="B302"/>
      <c r="C302"/>
      <c r="D302"/>
      <c r="E302"/>
      <c r="F302"/>
      <c r="G302"/>
    </row>
    <row r="303" spans="1:7" hidden="1" x14ac:dyDescent="0.25">
      <c r="A303"/>
      <c r="B303"/>
      <c r="C303"/>
      <c r="D303"/>
      <c r="E303"/>
      <c r="F303"/>
      <c r="G303"/>
    </row>
    <row r="304" spans="1:7" hidden="1" x14ac:dyDescent="0.25">
      <c r="A304"/>
      <c r="B304"/>
      <c r="C304"/>
      <c r="D304"/>
      <c r="E304"/>
      <c r="F304"/>
      <c r="G304"/>
    </row>
    <row r="305" spans="1:7" hidden="1" x14ac:dyDescent="0.25">
      <c r="A305"/>
      <c r="B305"/>
      <c r="C305"/>
      <c r="D305"/>
      <c r="E305"/>
      <c r="F305"/>
      <c r="G305"/>
    </row>
    <row r="306" spans="1:7" hidden="1" x14ac:dyDescent="0.25">
      <c r="A306"/>
      <c r="B306"/>
      <c r="C306"/>
      <c r="D306"/>
      <c r="E306"/>
      <c r="F306"/>
      <c r="G306"/>
    </row>
    <row r="307" spans="1:7" hidden="1" x14ac:dyDescent="0.25">
      <c r="A307"/>
      <c r="B307"/>
      <c r="C307"/>
      <c r="D307"/>
      <c r="E307"/>
      <c r="F307"/>
      <c r="G307"/>
    </row>
    <row r="308" spans="1:7" hidden="1" x14ac:dyDescent="0.25">
      <c r="A308"/>
      <c r="B308"/>
      <c r="C308"/>
      <c r="D308"/>
      <c r="E308"/>
      <c r="F308"/>
      <c r="G308"/>
    </row>
    <row r="309" spans="1:7" hidden="1" x14ac:dyDescent="0.25">
      <c r="A309"/>
      <c r="B309"/>
      <c r="C309"/>
      <c r="D309"/>
      <c r="E309"/>
      <c r="F309"/>
      <c r="G309"/>
    </row>
    <row r="310" spans="1:7" hidden="1" x14ac:dyDescent="0.25">
      <c r="A310"/>
      <c r="B310"/>
      <c r="C310"/>
      <c r="D310"/>
      <c r="E310"/>
      <c r="F310"/>
      <c r="G310"/>
    </row>
    <row r="311" spans="1:7" hidden="1" x14ac:dyDescent="0.25">
      <c r="A311"/>
      <c r="B311"/>
      <c r="C311"/>
      <c r="D311"/>
      <c r="E311"/>
      <c r="F311"/>
      <c r="G311"/>
    </row>
    <row r="312" spans="1:7" hidden="1" x14ac:dyDescent="0.25">
      <c r="A312"/>
      <c r="B312"/>
      <c r="C312"/>
      <c r="D312"/>
      <c r="E312"/>
      <c r="F312"/>
      <c r="G312"/>
    </row>
    <row r="313" spans="1:7" hidden="1" x14ac:dyDescent="0.25">
      <c r="A313"/>
      <c r="B313"/>
      <c r="C313"/>
      <c r="D313"/>
      <c r="E313"/>
      <c r="F313"/>
      <c r="G313"/>
    </row>
    <row r="314" spans="1:7" hidden="1" x14ac:dyDescent="0.25">
      <c r="A314"/>
      <c r="B314"/>
      <c r="C314"/>
      <c r="D314"/>
      <c r="E314"/>
      <c r="F314"/>
      <c r="G314"/>
    </row>
    <row r="315" spans="1:7" hidden="1" x14ac:dyDescent="0.25">
      <c r="A315"/>
      <c r="B315"/>
      <c r="C315"/>
      <c r="D315"/>
      <c r="E315"/>
      <c r="F315"/>
      <c r="G315"/>
    </row>
    <row r="316" spans="1:7" hidden="1" x14ac:dyDescent="0.25">
      <c r="A316"/>
      <c r="B316"/>
      <c r="C316"/>
      <c r="D316"/>
      <c r="E316"/>
      <c r="F316"/>
      <c r="G316"/>
    </row>
    <row r="317" spans="1:7" hidden="1" x14ac:dyDescent="0.25">
      <c r="A317"/>
      <c r="B317"/>
      <c r="C317"/>
      <c r="D317"/>
      <c r="E317"/>
      <c r="F317"/>
      <c r="G317"/>
    </row>
    <row r="318" spans="1:7" hidden="1" x14ac:dyDescent="0.25">
      <c r="A318"/>
      <c r="B318"/>
      <c r="C318"/>
      <c r="D318"/>
      <c r="E318"/>
      <c r="F318"/>
      <c r="G318"/>
    </row>
    <row r="319" spans="1:7" hidden="1" x14ac:dyDescent="0.25">
      <c r="A319"/>
      <c r="B319"/>
      <c r="C319"/>
      <c r="D319"/>
      <c r="E319"/>
      <c r="F319"/>
      <c r="G319"/>
    </row>
    <row r="320" spans="1:7" hidden="1" x14ac:dyDescent="0.25">
      <c r="A320"/>
      <c r="B320"/>
      <c r="C320"/>
      <c r="D320"/>
      <c r="E320"/>
      <c r="F320"/>
      <c r="G320"/>
    </row>
    <row r="321" spans="1:7" hidden="1" x14ac:dyDescent="0.25">
      <c r="A321"/>
      <c r="B321"/>
      <c r="C321"/>
      <c r="D321"/>
      <c r="E321"/>
      <c r="F321"/>
      <c r="G321"/>
    </row>
    <row r="322" spans="1:7" hidden="1" x14ac:dyDescent="0.25">
      <c r="A322"/>
      <c r="B322"/>
      <c r="C322"/>
      <c r="D322"/>
      <c r="E322"/>
      <c r="F322"/>
      <c r="G322"/>
    </row>
    <row r="323" spans="1:7" hidden="1" x14ac:dyDescent="0.25">
      <c r="A323"/>
      <c r="B323"/>
      <c r="C323"/>
      <c r="D323"/>
      <c r="E323"/>
      <c r="F323"/>
      <c r="G323"/>
    </row>
    <row r="324" spans="1:7" hidden="1" x14ac:dyDescent="0.25">
      <c r="A324"/>
      <c r="B324"/>
      <c r="C324"/>
      <c r="D324"/>
      <c r="E324"/>
      <c r="F324"/>
      <c r="G324"/>
    </row>
    <row r="325" spans="1:7" hidden="1" x14ac:dyDescent="0.25">
      <c r="A325"/>
      <c r="B325"/>
      <c r="C325"/>
      <c r="D325"/>
      <c r="E325"/>
      <c r="F325"/>
      <c r="G325"/>
    </row>
    <row r="326" spans="1:7" hidden="1" x14ac:dyDescent="0.25">
      <c r="A326"/>
      <c r="B326"/>
      <c r="C326"/>
      <c r="D326"/>
      <c r="E326"/>
      <c r="F326"/>
      <c r="G326"/>
    </row>
    <row r="327" spans="1:7" hidden="1" x14ac:dyDescent="0.25">
      <c r="A327"/>
      <c r="B327"/>
      <c r="C327"/>
      <c r="D327"/>
      <c r="E327"/>
      <c r="F327"/>
      <c r="G327"/>
    </row>
    <row r="328" spans="1:7" hidden="1" x14ac:dyDescent="0.25">
      <c r="A328"/>
      <c r="B328"/>
      <c r="C328"/>
      <c r="D328"/>
      <c r="E328"/>
      <c r="F328"/>
      <c r="G328"/>
    </row>
    <row r="329" spans="1:7" hidden="1" x14ac:dyDescent="0.25">
      <c r="A329"/>
      <c r="B329"/>
      <c r="C329"/>
      <c r="D329"/>
      <c r="E329"/>
      <c r="F329"/>
      <c r="G329"/>
    </row>
    <row r="330" spans="1:7" hidden="1" x14ac:dyDescent="0.25">
      <c r="A330"/>
      <c r="B330"/>
      <c r="C330"/>
      <c r="D330"/>
      <c r="E330"/>
      <c r="F330"/>
      <c r="G330"/>
    </row>
    <row r="331" spans="1:7" hidden="1" x14ac:dyDescent="0.25">
      <c r="A331"/>
      <c r="B331"/>
      <c r="C331"/>
      <c r="D331"/>
      <c r="E331"/>
      <c r="F331"/>
      <c r="G331"/>
    </row>
    <row r="332" spans="1:7" hidden="1" x14ac:dyDescent="0.25">
      <c r="A332"/>
      <c r="B332"/>
      <c r="C332"/>
      <c r="D332"/>
      <c r="E332"/>
      <c r="F332"/>
      <c r="G332"/>
    </row>
    <row r="333" spans="1:7" hidden="1" x14ac:dyDescent="0.25">
      <c r="A333"/>
      <c r="B333"/>
      <c r="C333"/>
      <c r="D333"/>
      <c r="E333"/>
      <c r="F333"/>
      <c r="G333"/>
    </row>
    <row r="334" spans="1:7" hidden="1" x14ac:dyDescent="0.25">
      <c r="A334"/>
      <c r="B334"/>
      <c r="C334"/>
      <c r="D334"/>
      <c r="E334"/>
      <c r="F334"/>
      <c r="G334"/>
    </row>
    <row r="335" spans="1:7" hidden="1" x14ac:dyDescent="0.25">
      <c r="A335"/>
      <c r="B335"/>
      <c r="C335"/>
      <c r="D335"/>
      <c r="E335"/>
      <c r="F335"/>
      <c r="G335"/>
    </row>
    <row r="336" spans="1:7" hidden="1" x14ac:dyDescent="0.25">
      <c r="A336"/>
      <c r="B336"/>
      <c r="C336"/>
      <c r="D336"/>
      <c r="E336"/>
      <c r="F336"/>
      <c r="G336"/>
    </row>
    <row r="337" spans="1:7" hidden="1" x14ac:dyDescent="0.25">
      <c r="A337"/>
      <c r="B337"/>
      <c r="C337"/>
      <c r="D337"/>
      <c r="E337"/>
      <c r="F337"/>
      <c r="G337"/>
    </row>
    <row r="338" spans="1:7" hidden="1" x14ac:dyDescent="0.25">
      <c r="A338"/>
      <c r="B338"/>
      <c r="C338"/>
      <c r="D338"/>
      <c r="E338"/>
      <c r="F338"/>
      <c r="G338"/>
    </row>
    <row r="339" spans="1:7" hidden="1" x14ac:dyDescent="0.25">
      <c r="A339"/>
      <c r="B339"/>
      <c r="C339"/>
      <c r="D339"/>
      <c r="E339"/>
      <c r="F339"/>
      <c r="G339"/>
    </row>
    <row r="340" spans="1:7" hidden="1" x14ac:dyDescent="0.25">
      <c r="A340"/>
      <c r="B340"/>
      <c r="C340"/>
      <c r="D340"/>
      <c r="E340"/>
      <c r="F340"/>
      <c r="G340"/>
    </row>
    <row r="341" spans="1:7" hidden="1" x14ac:dyDescent="0.25">
      <c r="A341"/>
      <c r="B341"/>
      <c r="C341"/>
      <c r="D341"/>
      <c r="E341"/>
      <c r="F341"/>
      <c r="G341"/>
    </row>
    <row r="342" spans="1:7" hidden="1" x14ac:dyDescent="0.25">
      <c r="A342"/>
      <c r="B342"/>
      <c r="C342"/>
      <c r="D342"/>
      <c r="E342"/>
      <c r="F342"/>
      <c r="G342"/>
    </row>
    <row r="343" spans="1:7" hidden="1" x14ac:dyDescent="0.25">
      <c r="A343"/>
      <c r="B343"/>
      <c r="C343"/>
      <c r="D343"/>
      <c r="E343"/>
      <c r="F343"/>
      <c r="G343"/>
    </row>
    <row r="344" spans="1:7" hidden="1" x14ac:dyDescent="0.25">
      <c r="A344"/>
      <c r="B344"/>
      <c r="C344"/>
      <c r="D344"/>
      <c r="E344"/>
      <c r="F344"/>
      <c r="G344"/>
    </row>
    <row r="345" spans="1:7" hidden="1" x14ac:dyDescent="0.25">
      <c r="A345"/>
      <c r="B345"/>
      <c r="C345"/>
      <c r="D345"/>
      <c r="E345"/>
      <c r="F345"/>
      <c r="G345"/>
    </row>
    <row r="346" spans="1:7" hidden="1" x14ac:dyDescent="0.25">
      <c r="A346"/>
      <c r="B346"/>
      <c r="C346"/>
      <c r="D346"/>
      <c r="E346"/>
      <c r="F346"/>
      <c r="G346"/>
    </row>
    <row r="347" spans="1:7" hidden="1" x14ac:dyDescent="0.25">
      <c r="A347"/>
      <c r="B347"/>
      <c r="C347"/>
      <c r="D347"/>
      <c r="E347"/>
      <c r="F347"/>
      <c r="G347"/>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19">
    <dataValidation type="custom" operator="greaterThan" showInputMessage="1" showErrorMessage="1" errorTitle="eee" sqref="G127" xr:uid="{877AE5D0-73B1-4961-9644-06D87FD6091F}">
      <formula1>OR(D139=0, D139&gt;50)</formula1>
      <formula2>0</formula2>
    </dataValidation>
    <dataValidation type="custom" operator="greaterThan" showInputMessage="1" showErrorMessage="1" errorTitle="eee" sqref="G117:G126" xr:uid="{AA69DB59-441B-4B2D-BF35-F5D4893499A0}">
      <formula1>OR(D131=0, D131&gt;50)</formula1>
      <formula2>0</formula2>
    </dataValidation>
    <dataValidation type="custom" operator="greaterThan" showInputMessage="1" showErrorMessage="1" errorTitle="eee" sqref="G128" xr:uid="{FAC8672B-CBAB-4191-95C3-B2F2C3280F3C}">
      <formula1>OR(D136=0, D136&gt;50)</formula1>
      <formula2>0</formula2>
    </dataValidation>
    <dataValidation type="custom" operator="greaterThan" showInputMessage="1" showErrorMessage="1" errorTitle="eee" sqref="G129" xr:uid="{B369899D-E8BB-4B89-9279-80C344B84AE1}">
      <formula1>OR(D134=0, D134&gt;50)</formula1>
      <formula2>0</formula2>
    </dataValidation>
    <dataValidation type="custom" operator="greaterThan" showInputMessage="1" showErrorMessage="1" errorTitle="eee" sqref="G130" xr:uid="{FB0BCCEF-601E-4CEF-A940-968128692DAA}">
      <formula1>OR(D132=0, D132&gt;50)</formula1>
      <formula2>0</formula2>
    </dataValidation>
    <dataValidation type="custom" operator="greaterThan" showInputMessage="1" showErrorMessage="1" errorTitle="eee" sqref="G161 G166" xr:uid="{62424912-42D9-453A-B01D-5F3424577430}">
      <formula1>OR(D200=0, D200&gt;50)</formula1>
      <formula2>0</formula2>
    </dataValidation>
    <dataValidation type="custom" allowBlank="1" showInputMessage="1" showErrorMessage="1" sqref="D62 G156" xr:uid="{F856C318-30D3-4AED-969A-967120268167}">
      <formula1>OR(D62=0, D62&gt;50)</formula1>
    </dataValidation>
    <dataValidation type="custom" operator="greaterThan" showInputMessage="1" showErrorMessage="1" errorTitle="eee" sqref="D61" xr:uid="{EDDD3C7A-7F60-4902-B7A0-CA7586186FFE}">
      <formula1>OR(D61=0, D61&lt;0)</formula1>
    </dataValidation>
    <dataValidation type="custom" operator="greaterThan" showInputMessage="1" showErrorMessage="1" errorTitle="eee" sqref="D14:D29 D30 D50:D54 D31:D48" xr:uid="{774A8DCA-083B-4A54-AF04-D83F770A4AC8}">
      <formula1>OR(D14=0,D14&gt;50)</formula1>
    </dataValidation>
    <dataValidation operator="greaterThan" showInputMessage="1" showErrorMessage="1" errorTitle="eee" sqref="G109 G157 G159 D129 D160" xr:uid="{2B0F39AC-CB06-4AF7-BE04-E0B90852CCA1}"/>
    <dataValidation type="custom" operator="greaterThan" showInputMessage="1" showErrorMessage="1" errorTitle="eee" sqref="G111:G116" xr:uid="{6C5F7D57-8DF2-458C-BB50-C55F4B0A0D03}">
      <formula1>OR(D132=0, D132&gt;50)</formula1>
      <formula2>0</formula2>
    </dataValidation>
    <dataValidation type="custom" operator="greaterThan" showInputMessage="1" showErrorMessage="1" errorTitle="eee" sqref="G142" xr:uid="{E7117F7F-A3EA-4481-A03C-748D16092315}">
      <formula1>OR(D180=0, D180&gt;50)</formula1>
      <formula2>0</formula2>
    </dataValidation>
    <dataValidation type="custom" operator="greaterThan" showInputMessage="1" showErrorMessage="1" errorTitle="eee" sqref="D57:D60" xr:uid="{D327DB53-845E-4046-BD44-8202C798F038}">
      <formula1>OR(D57=0, D57&lt;50)</formula1>
    </dataValidation>
    <dataValidation allowBlank="1" errorTitle="Error de datos" error="Debe introducir una fecha válida" sqref="F4" xr:uid="{D5577AAE-736E-42F6-AB5C-DA8F74B24900}">
      <formula1>0</formula1>
      <formula2>0</formula2>
    </dataValidation>
    <dataValidation type="custom" operator="greaterThan" showInputMessage="1" showErrorMessage="1" errorTitle="eee" error="Valores mayores a $50" sqref="D8:D13" xr:uid="{2CCAE51C-888A-453A-80AD-A150DDC249EC}">
      <formula1>OR(D8=0,D8&gt;50)</formula1>
    </dataValidation>
    <dataValidation type="custom" operator="greaterThan" showInputMessage="1" showErrorMessage="1" errorTitle="eee" sqref="D86:D95 D97:D99 D101:D109 D111 D113 D125 D118:D121 D123 D115 G143:G153 G141 G132:G139 G155" xr:uid="{479D9840-2B18-46A8-9C12-AB76E332E7B1}">
      <formula1>OR(D86=0,D86&gt; 50)</formula1>
    </dataValidation>
    <dataValidation operator="greaterThanOrEqual" allowBlank="1" errorTitle="Error de datos" error="Debe ingresar un valor entero positivo" sqref="C8:C11 C14:C48 F111:F157 C141:C160 F161:F165 F7:F109 C129 C131:C139 C50:C127" xr:uid="{09650954-C9E4-4F92-965D-B8E7E6B4F775}">
      <formula1>0</formula1>
      <formula2>0</formula2>
    </dataValidation>
    <dataValidation type="custom" operator="greaterThan" showInputMessage="1" showErrorMessage="1" errorTitle="eee" sqref="D49 D55:D56 G140 G154 G8:G108 D114 D124 D85 D96 D100 D110 D112 D63:D83 D122 D126:D128 D131:D159 D116:D117" xr:uid="{1CBA0652-27C1-4BB2-9779-600E8FB77C7F}">
      <formula1>OR(D8=0, D8&gt;50)</formula1>
    </dataValidation>
    <dataValidation type="custom" operator="greaterThan" showInputMessage="1" showErrorMessage="1" errorTitle="eee" sqref="D84" xr:uid="{FF57477F-0284-4D67-B498-3DB92DE5C1F5}">
      <formula1>OR(#REF!=0,#REF!&gt; 50)</formula1>
      <formula2>0</formula2>
    </dataValidation>
  </dataValidations>
  <pageMargins left="0.7" right="0.7" top="0.75" bottom="0.75" header="0.3" footer="0.3"/>
  <ignoredErrors>
    <ignoredError sqref="G12 D20:D25 D43 D88:D109 G90:G101 D144 G139 D3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C917-2C45-4426-8A9B-99E354B33631}">
  <dimension ref="A1:H233"/>
  <sheetViews>
    <sheetView showGridLines="0" topLeftCell="A3" zoomScaleNormal="100" workbookViewId="0">
      <selection activeCell="G34" sqref="G34"/>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19.7109375" style="4" customWidth="1"/>
    <col min="5" max="5" width="2.28515625" style="5" customWidth="1"/>
    <col min="6" max="6" width="52.85546875" style="3" customWidth="1"/>
    <col min="7" max="7" width="19.7109375" style="4" customWidth="1"/>
    <col min="8" max="8" width="1.85546875" customWidth="1"/>
    <col min="9" max="16384" width="0" style="6" hidden="1"/>
  </cols>
  <sheetData>
    <row r="1" spans="2:7" ht="15.75" x14ac:dyDescent="0.25"/>
    <row r="2" spans="2:7" ht="15.75" x14ac:dyDescent="0.25">
      <c r="B2" s="7"/>
      <c r="C2" s="123" t="s">
        <v>0</v>
      </c>
      <c r="D2" s="123"/>
      <c r="E2" s="54"/>
      <c r="F2" s="8" t="str">
        <f>+[17]Presentación!C4</f>
        <v>CAMEC - IAMPP</v>
      </c>
      <c r="G2" s="9"/>
    </row>
    <row r="3" spans="2:7" ht="15.75" x14ac:dyDescent="0.25">
      <c r="C3" s="123" t="s">
        <v>1</v>
      </c>
      <c r="D3" s="123"/>
      <c r="E3" s="54"/>
      <c r="F3" s="10" t="str">
        <f>+[17]Presentación!C5</f>
        <v>Colonia</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+[17]ESP!D7</f>
        <v>2025</v>
      </c>
      <c r="F7" s="73" t="s">
        <v>5</v>
      </c>
      <c r="G7" s="74">
        <f>+D7</f>
        <v>2025</v>
      </c>
    </row>
    <row r="8" spans="2:7" ht="15.75" customHeight="1" x14ac:dyDescent="0.25">
      <c r="B8" s="2" t="s">
        <v>6</v>
      </c>
      <c r="C8" s="17" t="s">
        <v>7</v>
      </c>
      <c r="D8" s="18">
        <v>58279077</v>
      </c>
      <c r="F8" s="17" t="s">
        <v>8</v>
      </c>
      <c r="G8" s="18">
        <v>18727521</v>
      </c>
    </row>
    <row r="9" spans="2:7" ht="15.75" customHeight="1" x14ac:dyDescent="0.25">
      <c r="B9" s="2" t="s">
        <v>9</v>
      </c>
      <c r="C9" s="20" t="s">
        <v>10</v>
      </c>
      <c r="D9" s="21">
        <v>77627444</v>
      </c>
      <c r="F9" s="20" t="s">
        <v>362</v>
      </c>
      <c r="G9" s="21">
        <v>61164223</v>
      </c>
    </row>
    <row r="10" spans="2:7" ht="15.75" customHeight="1" x14ac:dyDescent="0.25">
      <c r="B10" s="2" t="s">
        <v>12</v>
      </c>
      <c r="C10" s="20" t="s">
        <v>363</v>
      </c>
      <c r="D10" s="21">
        <v>1954771258</v>
      </c>
      <c r="F10" s="20" t="s">
        <v>364</v>
      </c>
      <c r="G10" s="21">
        <v>297603614</v>
      </c>
    </row>
    <row r="11" spans="2:7" ht="15.75" customHeight="1" x14ac:dyDescent="0.25">
      <c r="B11" s="2" t="s">
        <v>15</v>
      </c>
      <c r="C11" s="20" t="s">
        <v>365</v>
      </c>
      <c r="D11" s="21">
        <v>182009742</v>
      </c>
      <c r="F11" s="20" t="s">
        <v>366</v>
      </c>
      <c r="G11" s="21">
        <v>277142873</v>
      </c>
    </row>
    <row r="12" spans="2:7" ht="15.75" customHeight="1" x14ac:dyDescent="0.25">
      <c r="B12" s="2" t="s">
        <v>18</v>
      </c>
      <c r="C12" s="20" t="s">
        <v>19</v>
      </c>
      <c r="D12" s="21">
        <v>48900911</v>
      </c>
      <c r="F12" s="20" t="s">
        <v>367</v>
      </c>
      <c r="G12" s="21">
        <v>379480445</v>
      </c>
    </row>
    <row r="13" spans="2:7" ht="15.75" customHeight="1" x14ac:dyDescent="0.25">
      <c r="B13" s="2" t="s">
        <v>21</v>
      </c>
      <c r="C13" s="20" t="s">
        <v>22</v>
      </c>
      <c r="D13" s="21">
        <v>23095389</v>
      </c>
      <c r="F13" s="20" t="s">
        <v>368</v>
      </c>
      <c r="G13" s="21">
        <v>115705343</v>
      </c>
    </row>
    <row r="14" spans="2:7" ht="15.75" customHeight="1" x14ac:dyDescent="0.25">
      <c r="B14" s="2" t="s">
        <v>24</v>
      </c>
      <c r="C14" s="20" t="s">
        <v>25</v>
      </c>
      <c r="D14" s="21">
        <v>0</v>
      </c>
      <c r="F14" s="20" t="s">
        <v>369</v>
      </c>
      <c r="G14" s="21">
        <v>128692388</v>
      </c>
    </row>
    <row r="15" spans="2:7" ht="15.75" customHeight="1" x14ac:dyDescent="0.25">
      <c r="B15" s="2" t="s">
        <v>27</v>
      </c>
      <c r="C15" s="20" t="s">
        <v>28</v>
      </c>
      <c r="D15" s="21">
        <v>0</v>
      </c>
      <c r="F15" s="20" t="s">
        <v>29</v>
      </c>
      <c r="G15" s="21">
        <v>322934512</v>
      </c>
    </row>
    <row r="16" spans="2:7" ht="15.75" customHeight="1" x14ac:dyDescent="0.25">
      <c r="B16" s="2" t="s">
        <v>30</v>
      </c>
      <c r="C16" s="20" t="s">
        <v>31</v>
      </c>
      <c r="D16" s="21">
        <v>0</v>
      </c>
      <c r="F16" s="20" t="s">
        <v>32</v>
      </c>
      <c r="G16" s="21">
        <v>198650143</v>
      </c>
    </row>
    <row r="17" spans="2:7" ht="15.75" customHeight="1" x14ac:dyDescent="0.25">
      <c r="B17" s="2" t="s">
        <v>33</v>
      </c>
      <c r="C17" s="20" t="s">
        <v>370</v>
      </c>
      <c r="D17" s="21">
        <v>0</v>
      </c>
      <c r="F17" s="20" t="s">
        <v>35</v>
      </c>
      <c r="G17" s="21">
        <v>161201730</v>
      </c>
    </row>
    <row r="18" spans="2:7" ht="15.75" customHeight="1" x14ac:dyDescent="0.25">
      <c r="B18" s="2" t="s">
        <v>36</v>
      </c>
      <c r="C18" s="20" t="s">
        <v>37</v>
      </c>
      <c r="D18" s="21">
        <v>0</v>
      </c>
      <c r="F18" s="20" t="s">
        <v>38</v>
      </c>
      <c r="G18" s="21">
        <v>0</v>
      </c>
    </row>
    <row r="19" spans="2:7" ht="15.75" customHeight="1" x14ac:dyDescent="0.25">
      <c r="B19" s="2" t="s">
        <v>39</v>
      </c>
      <c r="C19" s="20" t="s">
        <v>40</v>
      </c>
      <c r="D19" s="23">
        <f>+'[17]Detalle ER'!D21</f>
        <v>0</v>
      </c>
      <c r="F19" s="24" t="s">
        <v>41</v>
      </c>
      <c r="G19" s="25">
        <v>27230862</v>
      </c>
    </row>
    <row r="20" spans="2:7" ht="15.75" customHeight="1" x14ac:dyDescent="0.25">
      <c r="B20" s="2" t="s">
        <v>42</v>
      </c>
      <c r="C20" s="20" t="s">
        <v>371</v>
      </c>
      <c r="D20" s="25">
        <v>32944197</v>
      </c>
      <c r="F20" s="90" t="s">
        <v>44</v>
      </c>
      <c r="G20" s="91">
        <f>SUM(G8:G19)</f>
        <v>1988533654</v>
      </c>
    </row>
    <row r="21" spans="2:7" ht="15.75" customHeight="1" x14ac:dyDescent="0.25">
      <c r="C21" s="88" t="s">
        <v>45</v>
      </c>
      <c r="D21" s="89">
        <f>SUM(D8:D20)</f>
        <v>2377628018</v>
      </c>
      <c r="F21" s="17" t="s">
        <v>46</v>
      </c>
      <c r="G21" s="18">
        <v>210089</v>
      </c>
    </row>
    <row r="22" spans="2:7" ht="15.75" customHeight="1" x14ac:dyDescent="0.25">
      <c r="C22" s="90" t="s">
        <v>47</v>
      </c>
      <c r="D22" s="91">
        <f>SUM(D23:D29)</f>
        <v>62539468</v>
      </c>
      <c r="F22" s="20" t="s">
        <v>48</v>
      </c>
      <c r="G22" s="21">
        <v>46897132</v>
      </c>
    </row>
    <row r="23" spans="2:7" ht="15.75" customHeight="1" x14ac:dyDescent="0.25">
      <c r="B23" s="2" t="s">
        <v>49</v>
      </c>
      <c r="C23" s="17" t="s">
        <v>50</v>
      </c>
      <c r="D23" s="18">
        <f>36862748-5197290</f>
        <v>31665458</v>
      </c>
      <c r="F23" s="20" t="s">
        <v>51</v>
      </c>
      <c r="G23" s="21">
        <v>10142892</v>
      </c>
    </row>
    <row r="24" spans="2:7" ht="15.75" customHeight="1" x14ac:dyDescent="0.25">
      <c r="B24" s="2" t="s">
        <v>52</v>
      </c>
      <c r="C24" s="20" t="s">
        <v>53</v>
      </c>
      <c r="D24" s="21">
        <v>800378</v>
      </c>
      <c r="F24" s="20" t="s">
        <v>54</v>
      </c>
      <c r="G24" s="21">
        <v>29299603</v>
      </c>
    </row>
    <row r="25" spans="2:7" ht="15.75" customHeight="1" x14ac:dyDescent="0.25">
      <c r="B25" s="2" t="s">
        <v>55</v>
      </c>
      <c r="C25" s="20" t="s">
        <v>56</v>
      </c>
      <c r="D25" s="21">
        <v>16271014</v>
      </c>
      <c r="F25" s="20" t="s">
        <v>372</v>
      </c>
      <c r="G25" s="21">
        <v>0</v>
      </c>
    </row>
    <row r="26" spans="2:7" ht="15.75" customHeight="1" x14ac:dyDescent="0.25">
      <c r="B26" s="2" t="s">
        <v>58</v>
      </c>
      <c r="C26" s="20" t="s">
        <v>59</v>
      </c>
      <c r="D26" s="21">
        <v>1236249</v>
      </c>
      <c r="F26" s="20" t="s">
        <v>373</v>
      </c>
      <c r="G26" s="21">
        <v>6418705</v>
      </c>
    </row>
    <row r="27" spans="2:7" ht="15.75" customHeight="1" x14ac:dyDescent="0.25">
      <c r="B27" s="2" t="s">
        <v>61</v>
      </c>
      <c r="C27" s="20" t="s">
        <v>62</v>
      </c>
      <c r="D27" s="21">
        <v>4850816</v>
      </c>
      <c r="F27" s="24" t="s">
        <v>63</v>
      </c>
      <c r="G27" s="25">
        <v>1304985</v>
      </c>
    </row>
    <row r="28" spans="2:7" ht="15.75" customHeight="1" x14ac:dyDescent="0.25">
      <c r="B28" s="2" t="s">
        <v>64</v>
      </c>
      <c r="C28" s="20" t="s">
        <v>65</v>
      </c>
      <c r="D28" s="23">
        <f>+'[17]Detalle ER'!D28</f>
        <v>6863557</v>
      </c>
      <c r="F28" s="90" t="s">
        <v>66</v>
      </c>
      <c r="G28" s="91">
        <f>SUM(G21:G27)</f>
        <v>94273406</v>
      </c>
    </row>
    <row r="29" spans="2:7" ht="15.75" customHeight="1" x14ac:dyDescent="0.25">
      <c r="B29" s="2" t="s">
        <v>67</v>
      </c>
      <c r="C29" s="24" t="s">
        <v>68</v>
      </c>
      <c r="D29" s="25">
        <v>851996</v>
      </c>
      <c r="F29" s="17" t="s">
        <v>69</v>
      </c>
      <c r="G29" s="18">
        <v>2619074</v>
      </c>
    </row>
    <row r="30" spans="2:7" ht="15.75" customHeight="1" x14ac:dyDescent="0.25">
      <c r="C30" s="90" t="s">
        <v>70</v>
      </c>
      <c r="D30" s="91">
        <f>SUM(D31:D35)</f>
        <v>307639520</v>
      </c>
      <c r="F30" s="20" t="s">
        <v>71</v>
      </c>
      <c r="G30" s="21">
        <v>16389891</v>
      </c>
    </row>
    <row r="31" spans="2:7" ht="15.75" customHeight="1" x14ac:dyDescent="0.25">
      <c r="B31" s="2" t="s">
        <v>72</v>
      </c>
      <c r="C31" s="17" t="s">
        <v>73</v>
      </c>
      <c r="D31" s="18">
        <f>153242757+115157668</f>
        <v>268400425</v>
      </c>
      <c r="F31" s="20" t="s">
        <v>74</v>
      </c>
      <c r="G31" s="21">
        <v>8679</v>
      </c>
    </row>
    <row r="32" spans="2:7" ht="15.75" customHeight="1" x14ac:dyDescent="0.25">
      <c r="B32" s="2" t="s">
        <v>75</v>
      </c>
      <c r="C32" s="20" t="s">
        <v>76</v>
      </c>
      <c r="D32" s="21">
        <v>15578096</v>
      </c>
      <c r="F32" s="24" t="s">
        <v>77</v>
      </c>
      <c r="G32" s="25">
        <v>241165</v>
      </c>
    </row>
    <row r="33" spans="2:7" ht="15.75" customHeight="1" x14ac:dyDescent="0.25">
      <c r="B33" s="2" t="s">
        <v>78</v>
      </c>
      <c r="C33" s="20" t="s">
        <v>79</v>
      </c>
      <c r="D33" s="21">
        <v>19530543</v>
      </c>
      <c r="F33" s="90" t="s">
        <v>80</v>
      </c>
      <c r="G33" s="91">
        <f>SUM(G29:G32)</f>
        <v>19258809</v>
      </c>
    </row>
    <row r="34" spans="2:7" ht="15.75" customHeight="1" x14ac:dyDescent="0.25">
      <c r="B34" s="2" t="s">
        <v>81</v>
      </c>
      <c r="C34" s="20" t="s">
        <v>82</v>
      </c>
      <c r="D34" s="23">
        <f>+'[17]Detalle ER'!D35</f>
        <v>1597899</v>
      </c>
      <c r="F34" s="94" t="s">
        <v>83</v>
      </c>
      <c r="G34" s="101">
        <f>SUM(G35:G40)</f>
        <v>182568579</v>
      </c>
    </row>
    <row r="35" spans="2:7" ht="15.75" customHeight="1" x14ac:dyDescent="0.25">
      <c r="B35" s="2" t="s">
        <v>84</v>
      </c>
      <c r="C35" s="24" t="s">
        <v>85</v>
      </c>
      <c r="D35" s="25">
        <v>2532557</v>
      </c>
      <c r="F35" s="17" t="s">
        <v>86</v>
      </c>
      <c r="G35" s="18">
        <v>6468935</v>
      </c>
    </row>
    <row r="36" spans="2:7" ht="15.75" customHeight="1" x14ac:dyDescent="0.25">
      <c r="C36" s="90" t="s">
        <v>87</v>
      </c>
      <c r="D36" s="91">
        <f>+D22+D30</f>
        <v>370178988</v>
      </c>
      <c r="F36" s="20" t="s">
        <v>88</v>
      </c>
      <c r="G36" s="21">
        <v>2312609</v>
      </c>
    </row>
    <row r="37" spans="2:7" ht="15.75" customHeight="1" x14ac:dyDescent="0.25">
      <c r="B37" s="2" t="s">
        <v>89</v>
      </c>
      <c r="C37" s="17" t="s">
        <v>374</v>
      </c>
      <c r="D37" s="18">
        <v>6606886</v>
      </c>
      <c r="F37" s="20" t="s">
        <v>91</v>
      </c>
      <c r="G37" s="21">
        <v>3818603</v>
      </c>
    </row>
    <row r="38" spans="2:7" ht="15.75" customHeight="1" x14ac:dyDescent="0.25">
      <c r="B38" s="2" t="s">
        <v>92</v>
      </c>
      <c r="C38" s="20" t="s">
        <v>375</v>
      </c>
      <c r="D38" s="21">
        <v>44794730</v>
      </c>
      <c r="F38" s="20" t="s">
        <v>94</v>
      </c>
      <c r="G38" s="21">
        <v>15666359</v>
      </c>
    </row>
    <row r="39" spans="2:7" ht="15.75" customHeight="1" x14ac:dyDescent="0.25">
      <c r="B39" s="2" t="s">
        <v>95</v>
      </c>
      <c r="C39" s="20" t="s">
        <v>376</v>
      </c>
      <c r="D39" s="21">
        <v>0</v>
      </c>
      <c r="F39" s="20" t="s">
        <v>97</v>
      </c>
      <c r="G39" s="21">
        <v>17440685</v>
      </c>
    </row>
    <row r="40" spans="2:7" ht="15.75" customHeight="1" x14ac:dyDescent="0.25">
      <c r="B40" s="2" t="s">
        <v>98</v>
      </c>
      <c r="C40" s="20" t="s">
        <v>377</v>
      </c>
      <c r="D40" s="21">
        <v>0</v>
      </c>
      <c r="F40" s="24" t="s">
        <v>100</v>
      </c>
      <c r="G40" s="26">
        <f>+'[17]Detalle ER'!H19</f>
        <v>136861388</v>
      </c>
    </row>
    <row r="41" spans="2:7" ht="15.75" customHeight="1" x14ac:dyDescent="0.25">
      <c r="B41" s="2" t="s">
        <v>101</v>
      </c>
      <c r="C41" s="20" t="s">
        <v>378</v>
      </c>
      <c r="D41" s="21">
        <v>18512965</v>
      </c>
      <c r="F41" s="94" t="s">
        <v>103</v>
      </c>
      <c r="G41" s="101">
        <f>SUM(G42:G47)</f>
        <v>64808121</v>
      </c>
    </row>
    <row r="42" spans="2:7" ht="15.75" customHeight="1" x14ac:dyDescent="0.25">
      <c r="B42" s="2" t="s">
        <v>104</v>
      </c>
      <c r="C42" s="20" t="s">
        <v>379</v>
      </c>
      <c r="D42" s="21">
        <v>75175858</v>
      </c>
      <c r="F42" s="17" t="s">
        <v>106</v>
      </c>
      <c r="G42" s="18">
        <v>13205997</v>
      </c>
    </row>
    <row r="43" spans="2:7" ht="15.75" customHeight="1" x14ac:dyDescent="0.25">
      <c r="B43" s="2" t="s">
        <v>107</v>
      </c>
      <c r="C43" s="20" t="s">
        <v>380</v>
      </c>
      <c r="D43" s="21">
        <f>5019868.6+33000</f>
        <v>5052868.5999999996</v>
      </c>
      <c r="F43" s="20" t="s">
        <v>109</v>
      </c>
      <c r="G43" s="21">
        <v>29850</v>
      </c>
    </row>
    <row r="44" spans="2:7" ht="15.75" customHeight="1" x14ac:dyDescent="0.25">
      <c r="B44" s="2" t="s">
        <v>110</v>
      </c>
      <c r="C44" s="20" t="s">
        <v>381</v>
      </c>
      <c r="D44" s="21">
        <v>0</v>
      </c>
      <c r="F44" s="20" t="s">
        <v>112</v>
      </c>
      <c r="G44" s="21">
        <v>4210660</v>
      </c>
    </row>
    <row r="45" spans="2:7" ht="15.75" customHeight="1" x14ac:dyDescent="0.25">
      <c r="B45" s="2" t="s">
        <v>113</v>
      </c>
      <c r="C45" s="20" t="s">
        <v>114</v>
      </c>
      <c r="D45" s="21">
        <v>0</v>
      </c>
      <c r="F45" s="20" t="s">
        <v>115</v>
      </c>
      <c r="G45" s="21">
        <v>2669118</v>
      </c>
    </row>
    <row r="46" spans="2:7" ht="15.75" customHeight="1" x14ac:dyDescent="0.25">
      <c r="B46" s="2" t="s">
        <v>116</v>
      </c>
      <c r="C46" s="20" t="s">
        <v>117</v>
      </c>
      <c r="D46" s="23">
        <f>+'[17]Detalle ER'!D49</f>
        <v>137399610</v>
      </c>
      <c r="F46" s="20" t="s">
        <v>118</v>
      </c>
      <c r="G46" s="21">
        <v>838722</v>
      </c>
    </row>
    <row r="47" spans="2:7" ht="15.75" customHeight="1" x14ac:dyDescent="0.25">
      <c r="B47" s="2" t="s">
        <v>119</v>
      </c>
      <c r="C47" s="24" t="s">
        <v>382</v>
      </c>
      <c r="D47" s="25">
        <v>5345431</v>
      </c>
      <c r="F47" s="20" t="s">
        <v>121</v>
      </c>
      <c r="G47" s="27">
        <f>+'[17]Detalle ER'!H29</f>
        <v>43853774</v>
      </c>
    </row>
    <row r="48" spans="2:7" ht="15.75" customHeight="1" x14ac:dyDescent="0.25">
      <c r="C48" s="90" t="s">
        <v>122</v>
      </c>
      <c r="D48" s="91">
        <f>SUM(D37:D47)</f>
        <v>292888348.60000002</v>
      </c>
      <c r="F48" s="24" t="s">
        <v>123</v>
      </c>
      <c r="G48" s="25">
        <v>3501598</v>
      </c>
    </row>
    <row r="49" spans="2:7" ht="15.75" customHeight="1" x14ac:dyDescent="0.25">
      <c r="C49" s="94" t="s">
        <v>124</v>
      </c>
      <c r="D49" s="98"/>
      <c r="F49" s="90" t="s">
        <v>125</v>
      </c>
      <c r="G49" s="91">
        <f>+G34+G41+G48</f>
        <v>250878298</v>
      </c>
    </row>
    <row r="50" spans="2:7" ht="15.75" customHeight="1" x14ac:dyDescent="0.25">
      <c r="B50" s="2" t="s">
        <v>126</v>
      </c>
      <c r="C50" s="28" t="s">
        <v>127</v>
      </c>
      <c r="D50" s="18">
        <v>0</v>
      </c>
      <c r="F50" s="28" t="s">
        <v>128</v>
      </c>
      <c r="G50" s="18">
        <v>59355505</v>
      </c>
    </row>
    <row r="51" spans="2:7" ht="15.75" customHeight="1" x14ac:dyDescent="0.25">
      <c r="B51" s="2" t="s">
        <v>129</v>
      </c>
      <c r="C51" s="20" t="s">
        <v>124</v>
      </c>
      <c r="D51" s="23">
        <f>+'[17]Detalle ER'!D58</f>
        <v>8327220</v>
      </c>
      <c r="F51" s="20" t="s">
        <v>130</v>
      </c>
      <c r="G51" s="21">
        <v>56986349</v>
      </c>
    </row>
    <row r="52" spans="2:7" ht="15.75" customHeight="1" x14ac:dyDescent="0.25">
      <c r="B52" s="2" t="s">
        <v>131</v>
      </c>
      <c r="C52" s="24" t="s">
        <v>383</v>
      </c>
      <c r="D52" s="25">
        <v>95795</v>
      </c>
      <c r="F52" s="20" t="s">
        <v>133</v>
      </c>
      <c r="G52" s="21">
        <v>4876579</v>
      </c>
    </row>
    <row r="53" spans="2:7" ht="15.75" customHeight="1" x14ac:dyDescent="0.25">
      <c r="C53" s="90" t="s">
        <v>134</v>
      </c>
      <c r="D53" s="91">
        <f>SUM(D50:D52)</f>
        <v>8423015</v>
      </c>
      <c r="F53" s="20" t="s">
        <v>135</v>
      </c>
      <c r="G53" s="21">
        <v>0</v>
      </c>
    </row>
    <row r="54" spans="2:7" ht="15.75" customHeight="1" x14ac:dyDescent="0.25">
      <c r="C54" s="75" t="s">
        <v>136</v>
      </c>
      <c r="D54" s="76">
        <f>D21+D36+D48+D53</f>
        <v>3049118369.5999999</v>
      </c>
      <c r="F54" s="20" t="s">
        <v>137</v>
      </c>
      <c r="G54" s="21">
        <v>36398837</v>
      </c>
    </row>
    <row r="55" spans="2:7" ht="15.75" customHeight="1" x14ac:dyDescent="0.25">
      <c r="C55" s="29"/>
      <c r="F55" s="20" t="s">
        <v>138</v>
      </c>
      <c r="G55" s="21">
        <v>1851059</v>
      </c>
    </row>
    <row r="56" spans="2:7" ht="15.75" customHeight="1" x14ac:dyDescent="0.25">
      <c r="C56" s="94" t="s">
        <v>139</v>
      </c>
      <c r="D56" s="98"/>
      <c r="F56" s="20" t="s">
        <v>140</v>
      </c>
      <c r="G56" s="27">
        <f>+'[17]Detalle ER'!H40</f>
        <v>27449472</v>
      </c>
    </row>
    <row r="57" spans="2:7" ht="15.75" customHeight="1" x14ac:dyDescent="0.25">
      <c r="B57" s="2" t="s">
        <v>141</v>
      </c>
      <c r="C57" s="30" t="s">
        <v>142</v>
      </c>
      <c r="D57" s="18">
        <v>0</v>
      </c>
      <c r="F57" s="24" t="s">
        <v>143</v>
      </c>
      <c r="G57" s="25">
        <v>2619125</v>
      </c>
    </row>
    <row r="58" spans="2:7" ht="15.75" customHeight="1" x14ac:dyDescent="0.25">
      <c r="B58" s="2" t="s">
        <v>144</v>
      </c>
      <c r="C58" s="31" t="s">
        <v>145</v>
      </c>
      <c r="D58" s="21">
        <v>0</v>
      </c>
      <c r="F58" s="90" t="s">
        <v>146</v>
      </c>
      <c r="G58" s="91">
        <f>SUM(G50:G57)</f>
        <v>189536926</v>
      </c>
    </row>
    <row r="59" spans="2:7" ht="15.75" customHeight="1" x14ac:dyDescent="0.25">
      <c r="B59" s="2" t="s">
        <v>147</v>
      </c>
      <c r="C59" s="31" t="s">
        <v>148</v>
      </c>
      <c r="D59" s="21">
        <v>0</v>
      </c>
      <c r="F59" s="28" t="s">
        <v>149</v>
      </c>
      <c r="G59" s="18">
        <v>36872395</v>
      </c>
    </row>
    <row r="60" spans="2:7" ht="15.75" customHeight="1" x14ac:dyDescent="0.25">
      <c r="B60" s="2" t="s">
        <v>150</v>
      </c>
      <c r="C60" s="32" t="s">
        <v>384</v>
      </c>
      <c r="D60" s="25">
        <v>0</v>
      </c>
      <c r="F60" s="20" t="s">
        <v>152</v>
      </c>
      <c r="G60" s="21">
        <v>15558021</v>
      </c>
    </row>
    <row r="61" spans="2:7" ht="15.75" customHeight="1" x14ac:dyDescent="0.25">
      <c r="C61" s="90" t="s">
        <v>385</v>
      </c>
      <c r="D61" s="91">
        <f>SUM(D57:D60)</f>
        <v>0</v>
      </c>
      <c r="F61" s="20" t="s">
        <v>154</v>
      </c>
      <c r="G61" s="21">
        <v>5391887</v>
      </c>
    </row>
    <row r="62" spans="2:7" ht="15.75" customHeight="1" x14ac:dyDescent="0.25">
      <c r="C62" s="77" t="s">
        <v>155</v>
      </c>
      <c r="D62" s="78">
        <f>D54+D61</f>
        <v>3049118369.5999999</v>
      </c>
      <c r="F62" s="20" t="s">
        <v>156</v>
      </c>
      <c r="G62" s="21">
        <v>18431545</v>
      </c>
    </row>
    <row r="63" spans="2:7" ht="15.75" customHeight="1" x14ac:dyDescent="0.25">
      <c r="B63" s="33"/>
      <c r="C63" s="34"/>
      <c r="D63" s="35"/>
      <c r="F63" s="20" t="s">
        <v>157</v>
      </c>
      <c r="G63" s="21">
        <v>127427</v>
      </c>
    </row>
    <row r="64" spans="2:7" ht="15.75" customHeight="1" x14ac:dyDescent="0.25">
      <c r="B64" s="5"/>
      <c r="C64" s="34"/>
      <c r="D64" s="35"/>
      <c r="F64" s="20" t="s">
        <v>158</v>
      </c>
      <c r="G64" s="21">
        <v>7758860</v>
      </c>
    </row>
    <row r="65" spans="1:7" ht="15.75" customHeight="1" x14ac:dyDescent="0.25">
      <c r="B65" s="36" t="s">
        <v>159</v>
      </c>
      <c r="C65" s="34"/>
      <c r="D65" s="35"/>
      <c r="F65" s="20" t="s">
        <v>160</v>
      </c>
      <c r="G65" s="21">
        <v>5115753</v>
      </c>
    </row>
    <row r="66" spans="1:7" ht="15.75" customHeight="1" x14ac:dyDescent="0.25">
      <c r="B66" s="36" t="s">
        <v>161</v>
      </c>
      <c r="C66" s="34"/>
      <c r="D66" s="35"/>
      <c r="F66" s="20" t="s">
        <v>162</v>
      </c>
      <c r="G66" s="21">
        <v>247652</v>
      </c>
    </row>
    <row r="67" spans="1:7" ht="15.75" customHeight="1" x14ac:dyDescent="0.25">
      <c r="B67" s="36" t="s">
        <v>163</v>
      </c>
      <c r="C67" s="34"/>
      <c r="D67" s="35"/>
      <c r="F67" s="20" t="s">
        <v>164</v>
      </c>
      <c r="G67" s="21">
        <v>20000420</v>
      </c>
    </row>
    <row r="68" spans="1:7" ht="15.75" customHeight="1" x14ac:dyDescent="0.25">
      <c r="B68" s="36" t="s">
        <v>165</v>
      </c>
      <c r="C68" s="34"/>
      <c r="D68" s="35"/>
      <c r="F68" s="20" t="s">
        <v>166</v>
      </c>
      <c r="G68" s="21">
        <v>916159</v>
      </c>
    </row>
    <row r="69" spans="1:7" ht="15.75" customHeight="1" x14ac:dyDescent="0.25">
      <c r="B69" s="36" t="s">
        <v>167</v>
      </c>
      <c r="C69" s="34"/>
      <c r="D69" s="35"/>
      <c r="F69" s="20" t="s">
        <v>168</v>
      </c>
      <c r="G69" s="21">
        <v>456142</v>
      </c>
    </row>
    <row r="70" spans="1:7" ht="15.75" customHeight="1" x14ac:dyDescent="0.25">
      <c r="B70" s="36" t="s">
        <v>169</v>
      </c>
      <c r="C70" s="34"/>
      <c r="D70" s="35"/>
      <c r="F70" s="20" t="s">
        <v>170</v>
      </c>
      <c r="G70" s="21">
        <v>777745</v>
      </c>
    </row>
    <row r="71" spans="1:7" ht="15.75" customHeight="1" x14ac:dyDescent="0.25">
      <c r="B71" s="36" t="s">
        <v>171</v>
      </c>
      <c r="C71" s="34"/>
      <c r="D71" s="35"/>
      <c r="F71" s="20" t="s">
        <v>172</v>
      </c>
      <c r="G71" s="21">
        <v>2932397</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1352791</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8261684</v>
      </c>
    </row>
    <row r="77" spans="1:7" ht="15.75" customHeight="1" x14ac:dyDescent="0.25">
      <c r="B77" s="36" t="s">
        <v>183</v>
      </c>
      <c r="C77" s="34"/>
      <c r="D77" s="35"/>
      <c r="F77" s="20" t="s">
        <v>184</v>
      </c>
      <c r="G77" s="21">
        <v>45043523</v>
      </c>
    </row>
    <row r="78" spans="1:7" ht="15.75" customHeight="1" x14ac:dyDescent="0.25">
      <c r="B78" s="36" t="s">
        <v>185</v>
      </c>
      <c r="C78" s="34"/>
      <c r="D78" s="35"/>
      <c r="F78" s="20" t="s">
        <v>186</v>
      </c>
      <c r="G78" s="27">
        <f>+'[17]Detalle ER'!H60</f>
        <v>26125715</v>
      </c>
    </row>
    <row r="79" spans="1:7" ht="15.75" customHeight="1" x14ac:dyDescent="0.25">
      <c r="B79" s="36"/>
      <c r="C79" s="34"/>
      <c r="D79" s="35"/>
      <c r="F79" s="24" t="s">
        <v>187</v>
      </c>
      <c r="G79" s="25">
        <v>2551624</v>
      </c>
    </row>
    <row r="80" spans="1:7" ht="15.75" customHeight="1" x14ac:dyDescent="0.25">
      <c r="A80" s="37"/>
      <c r="B80" s="38"/>
      <c r="C80" s="34"/>
      <c r="D80" s="35"/>
      <c r="E80" s="39"/>
      <c r="F80" s="90" t="s">
        <v>188</v>
      </c>
      <c r="G80" s="91">
        <f>SUM(G59:G79)</f>
        <v>197921740</v>
      </c>
    </row>
    <row r="81" spans="2:7" ht="15.75" customHeight="1" x14ac:dyDescent="0.25">
      <c r="B81" s="36" t="s">
        <v>189</v>
      </c>
      <c r="C81" s="34"/>
      <c r="D81" s="35"/>
      <c r="F81" s="28" t="s">
        <v>190</v>
      </c>
      <c r="G81" s="18">
        <v>1577939</v>
      </c>
    </row>
    <row r="82" spans="2:7" ht="15.75" customHeight="1" x14ac:dyDescent="0.25">
      <c r="B82" s="36" t="s">
        <v>191</v>
      </c>
      <c r="C82" s="34"/>
      <c r="D82" s="35"/>
      <c r="F82" s="20" t="s">
        <v>192</v>
      </c>
      <c r="G82" s="21">
        <v>0</v>
      </c>
    </row>
    <row r="83" spans="2:7" ht="15.75" customHeight="1" x14ac:dyDescent="0.25">
      <c r="B83" s="36" t="s">
        <v>193</v>
      </c>
      <c r="C83" s="34"/>
      <c r="D83" s="35"/>
      <c r="F83" s="20" t="s">
        <v>194</v>
      </c>
      <c r="G83" s="21">
        <v>3295589</v>
      </c>
    </row>
    <row r="84" spans="2:7" ht="15.75" customHeight="1" x14ac:dyDescent="0.25">
      <c r="B84" s="36" t="s">
        <v>195</v>
      </c>
      <c r="C84" s="40"/>
      <c r="D84" s="41"/>
      <c r="F84" s="20" t="s">
        <v>196</v>
      </c>
      <c r="G84" s="21">
        <v>11049481</v>
      </c>
    </row>
    <row r="85" spans="2:7" ht="15.75" customHeight="1" x14ac:dyDescent="0.25">
      <c r="B85" s="36" t="s">
        <v>197</v>
      </c>
      <c r="C85" s="73" t="s">
        <v>198</v>
      </c>
      <c r="D85" s="74">
        <f>+D7</f>
        <v>2025</v>
      </c>
      <c r="F85" s="20" t="s">
        <v>199</v>
      </c>
      <c r="G85" s="21">
        <v>20588633</v>
      </c>
    </row>
    <row r="86" spans="2:7" ht="15.75" customHeight="1" x14ac:dyDescent="0.25">
      <c r="B86" s="36" t="s">
        <v>200</v>
      </c>
      <c r="C86" s="42" t="s">
        <v>201</v>
      </c>
      <c r="D86" s="18">
        <v>24051220</v>
      </c>
      <c r="F86" s="20" t="s">
        <v>202</v>
      </c>
      <c r="G86" s="21">
        <v>10630716</v>
      </c>
    </row>
    <row r="87" spans="2:7" ht="15.75" customHeight="1" x14ac:dyDescent="0.25">
      <c r="B87" s="36" t="s">
        <v>203</v>
      </c>
      <c r="C87" s="43" t="s">
        <v>204</v>
      </c>
      <c r="D87" s="21">
        <v>19175532</v>
      </c>
      <c r="F87" s="20" t="s">
        <v>205</v>
      </c>
      <c r="G87" s="21">
        <f>359980+475544+541008</f>
        <v>1376532</v>
      </c>
    </row>
    <row r="88" spans="2:7" ht="15.75" customHeight="1" x14ac:dyDescent="0.25">
      <c r="B88" s="36" t="s">
        <v>206</v>
      </c>
      <c r="C88" s="43" t="s">
        <v>35</v>
      </c>
      <c r="D88" s="21">
        <v>0</v>
      </c>
      <c r="F88" s="20" t="s">
        <v>207</v>
      </c>
      <c r="G88" s="21">
        <v>1882587</v>
      </c>
    </row>
    <row r="89" spans="2:7" ht="15.75" customHeight="1" x14ac:dyDescent="0.25">
      <c r="B89" s="36" t="s">
        <v>208</v>
      </c>
      <c r="C89" s="43" t="s">
        <v>386</v>
      </c>
      <c r="D89" s="21">
        <v>1194907</v>
      </c>
      <c r="F89" s="20" t="s">
        <v>210</v>
      </c>
      <c r="G89" s="21">
        <v>3522999</v>
      </c>
    </row>
    <row r="90" spans="2:7" ht="15.75" customHeight="1" x14ac:dyDescent="0.25">
      <c r="B90" s="36" t="s">
        <v>211</v>
      </c>
      <c r="C90" s="43" t="s">
        <v>212</v>
      </c>
      <c r="D90" s="21">
        <v>779605</v>
      </c>
      <c r="F90" s="20" t="s">
        <v>213</v>
      </c>
      <c r="G90" s="21">
        <v>13625710</v>
      </c>
    </row>
    <row r="91" spans="2:7" ht="15.75" customHeight="1" x14ac:dyDescent="0.25">
      <c r="B91" s="36" t="s">
        <v>214</v>
      </c>
      <c r="C91" s="43" t="s">
        <v>215</v>
      </c>
      <c r="D91" s="21">
        <v>0</v>
      </c>
      <c r="F91" s="20" t="s">
        <v>216</v>
      </c>
      <c r="G91" s="21">
        <v>0</v>
      </c>
    </row>
    <row r="92" spans="2:7" ht="15.75" customHeight="1" x14ac:dyDescent="0.25">
      <c r="B92" s="36" t="s">
        <v>217</v>
      </c>
      <c r="C92" s="43" t="s">
        <v>218</v>
      </c>
      <c r="D92" s="21">
        <v>0</v>
      </c>
      <c r="F92" s="20" t="s">
        <v>219</v>
      </c>
      <c r="G92" s="21">
        <v>0</v>
      </c>
    </row>
    <row r="93" spans="2:7" ht="15.75" customHeight="1" x14ac:dyDescent="0.25">
      <c r="B93" s="36"/>
      <c r="C93" s="43" t="s">
        <v>387</v>
      </c>
      <c r="D93" s="21">
        <v>1191732</v>
      </c>
      <c r="F93" s="20" t="s">
        <v>221</v>
      </c>
      <c r="G93" s="21">
        <v>0</v>
      </c>
    </row>
    <row r="94" spans="2:7" ht="15.75" customHeight="1" x14ac:dyDescent="0.25">
      <c r="C94" s="43" t="s">
        <v>222</v>
      </c>
      <c r="D94" s="21">
        <v>0</v>
      </c>
      <c r="F94" s="20" t="s">
        <v>223</v>
      </c>
      <c r="G94" s="23">
        <f>+'[17]Detalle ER'!H72</f>
        <v>1109695</v>
      </c>
    </row>
    <row r="95" spans="2:7" ht="15.75" customHeight="1" x14ac:dyDescent="0.25">
      <c r="C95" s="44" t="s">
        <v>388</v>
      </c>
      <c r="D95" s="25">
        <v>631752</v>
      </c>
      <c r="F95" s="24" t="s">
        <v>225</v>
      </c>
      <c r="G95" s="25">
        <v>963241</v>
      </c>
    </row>
    <row r="96" spans="2:7" ht="15.75" customHeight="1" x14ac:dyDescent="0.25">
      <c r="C96" s="90" t="s">
        <v>226</v>
      </c>
      <c r="D96" s="91">
        <f>SUM(D86:D95)</f>
        <v>47024748</v>
      </c>
      <c r="F96" s="90" t="s">
        <v>227</v>
      </c>
      <c r="G96" s="91">
        <f>SUM(G81:G95)</f>
        <v>69623122</v>
      </c>
    </row>
    <row r="97" spans="2:7" ht="15.75" customHeight="1" x14ac:dyDescent="0.25">
      <c r="C97" s="42" t="s">
        <v>216</v>
      </c>
      <c r="D97" s="18">
        <v>409698</v>
      </c>
      <c r="F97" s="28" t="s">
        <v>228</v>
      </c>
      <c r="G97" s="18">
        <v>1165462</v>
      </c>
    </row>
    <row r="98" spans="2:7" ht="15.75" customHeight="1" x14ac:dyDescent="0.25">
      <c r="C98" s="43" t="s">
        <v>219</v>
      </c>
      <c r="D98" s="21">
        <v>0</v>
      </c>
      <c r="F98" s="20" t="s">
        <v>229</v>
      </c>
      <c r="G98" s="21">
        <f>7788488+2074157</f>
        <v>9862645</v>
      </c>
    </row>
    <row r="99" spans="2:7" ht="15.75" customHeight="1" x14ac:dyDescent="0.25">
      <c r="C99" s="44" t="s">
        <v>230</v>
      </c>
      <c r="D99" s="25">
        <v>5659</v>
      </c>
      <c r="F99" s="20" t="s">
        <v>231</v>
      </c>
      <c r="G99" s="21">
        <v>1840374</v>
      </c>
    </row>
    <row r="100" spans="2:7" ht="15.75" customHeight="1" x14ac:dyDescent="0.25">
      <c r="C100" s="90" t="s">
        <v>232</v>
      </c>
      <c r="D100" s="91">
        <f>SUM(D97:D99)</f>
        <v>415357</v>
      </c>
      <c r="F100" s="20" t="s">
        <v>233</v>
      </c>
      <c r="G100" s="45">
        <f>+'[17]Detalle ER'!H84</f>
        <v>22750132</v>
      </c>
    </row>
    <row r="101" spans="2:7" ht="15.75" customHeight="1" x14ac:dyDescent="0.25">
      <c r="C101" s="42" t="s">
        <v>190</v>
      </c>
      <c r="D101" s="18">
        <v>5262453</v>
      </c>
      <c r="F101" s="24" t="s">
        <v>234</v>
      </c>
      <c r="G101" s="25">
        <v>505391</v>
      </c>
    </row>
    <row r="102" spans="2:7" ht="15.75" customHeight="1" x14ac:dyDescent="0.25">
      <c r="C102" s="43" t="s">
        <v>235</v>
      </c>
      <c r="D102" s="21">
        <v>0</v>
      </c>
      <c r="F102" s="90" t="s">
        <v>236</v>
      </c>
      <c r="G102" s="91">
        <f>SUM(G97:G101)</f>
        <v>36124004</v>
      </c>
    </row>
    <row r="103" spans="2:7" ht="15.75" customHeight="1" x14ac:dyDescent="0.25">
      <c r="C103" s="43" t="s">
        <v>192</v>
      </c>
      <c r="D103" s="21">
        <v>0</v>
      </c>
      <c r="F103" s="90" t="s">
        <v>237</v>
      </c>
      <c r="G103" s="91">
        <f>+'[17]Detalle ER'!H98</f>
        <v>68857748</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0</v>
      </c>
      <c r="F106" s="90" t="s">
        <v>240</v>
      </c>
      <c r="G106" s="91">
        <f>SUM(G104:G105)</f>
        <v>0</v>
      </c>
    </row>
    <row r="107" spans="2:7" ht="15.75" customHeight="1" x14ac:dyDescent="0.25">
      <c r="C107" s="43" t="s">
        <v>205</v>
      </c>
      <c r="D107" s="21">
        <v>0</v>
      </c>
      <c r="F107" s="79" t="s">
        <v>241</v>
      </c>
      <c r="G107" s="80">
        <f>G20+G28+G33+G49+G58+G80+G96+G102+G103+G106</f>
        <v>2915007707</v>
      </c>
    </row>
    <row r="108" spans="2:7" ht="15.75" customHeight="1" x14ac:dyDescent="0.25">
      <c r="C108" s="43" t="s">
        <v>242</v>
      </c>
      <c r="D108" s="21">
        <v>7244885</v>
      </c>
      <c r="F108" s="14"/>
      <c r="G108" s="46"/>
    </row>
    <row r="109" spans="2:7" ht="15.75" customHeight="1" x14ac:dyDescent="0.25">
      <c r="C109" s="43" t="s">
        <v>243</v>
      </c>
      <c r="D109" s="21">
        <v>0</v>
      </c>
      <c r="F109" s="79" t="s">
        <v>244</v>
      </c>
      <c r="G109" s="80">
        <f>D62-G107</f>
        <v>134110662.5999999</v>
      </c>
    </row>
    <row r="110" spans="2:7" ht="15.75" customHeight="1" x14ac:dyDescent="0.25">
      <c r="C110" s="43" t="s">
        <v>223</v>
      </c>
      <c r="D110" s="23">
        <f>+'[17]Detalle ER'!D72</f>
        <v>12419960</v>
      </c>
      <c r="F110" s="40"/>
      <c r="G110" s="47"/>
    </row>
    <row r="111" spans="2:7" ht="15.75" customHeight="1" x14ac:dyDescent="0.25">
      <c r="C111" s="44" t="s">
        <v>389</v>
      </c>
      <c r="D111" s="25">
        <v>340183</v>
      </c>
      <c r="F111" s="40"/>
      <c r="G111" s="41"/>
    </row>
    <row r="112" spans="2:7" ht="15.75" customHeight="1" x14ac:dyDescent="0.25">
      <c r="B112" s="2" t="s">
        <v>246</v>
      </c>
      <c r="C112" s="90" t="s">
        <v>227</v>
      </c>
      <c r="D112" s="91">
        <f>SUM(D101:D111)</f>
        <v>25267481</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+'[17]Detalle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+'[17]Detalle ER'!D96</f>
        <v>5940109</v>
      </c>
      <c r="F117" s="40"/>
      <c r="G117" s="41"/>
    </row>
    <row r="118" spans="2:7" ht="15.75" customHeight="1" x14ac:dyDescent="0.25">
      <c r="B118" s="2" t="s">
        <v>254</v>
      </c>
      <c r="C118" s="42" t="s">
        <v>255</v>
      </c>
      <c r="D118" s="18">
        <v>5623650</v>
      </c>
      <c r="F118" s="40"/>
      <c r="G118" s="41"/>
    </row>
    <row r="119" spans="2:7" ht="15.75" customHeight="1" x14ac:dyDescent="0.25">
      <c r="B119" s="2" t="s">
        <v>256</v>
      </c>
      <c r="C119" s="43" t="s">
        <v>257</v>
      </c>
      <c r="D119" s="21">
        <v>311432</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f>91687</f>
        <v>91687</v>
      </c>
      <c r="F121" s="40"/>
      <c r="G121" s="41"/>
    </row>
    <row r="122" spans="2:7" ht="15.75" customHeight="1" x14ac:dyDescent="0.25">
      <c r="C122" s="90" t="s">
        <v>262</v>
      </c>
      <c r="D122" s="91">
        <f>SUM(D118:D121)</f>
        <v>6026769</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+'[17]Detalle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84674464</v>
      </c>
      <c r="F127" s="40"/>
      <c r="G127" s="41"/>
    </row>
    <row r="128" spans="2:7" ht="15.75" customHeight="1" x14ac:dyDescent="0.25">
      <c r="F128" s="40"/>
      <c r="G128" s="41"/>
    </row>
    <row r="129" spans="2:7" ht="15.75" customHeight="1" x14ac:dyDescent="0.25">
      <c r="B129" s="2" t="s">
        <v>271</v>
      </c>
      <c r="C129" s="79" t="s">
        <v>272</v>
      </c>
      <c r="D129" s="80">
        <f>G109-D127</f>
        <v>49436198.599999905</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278430</v>
      </c>
      <c r="F132" s="17" t="s">
        <v>278</v>
      </c>
      <c r="G132" s="18">
        <v>4715388</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v>0</v>
      </c>
      <c r="F134" s="20" t="s">
        <v>284</v>
      </c>
      <c r="G134" s="21">
        <v>4867787</v>
      </c>
    </row>
    <row r="135" spans="2:7" ht="15.75" customHeight="1" x14ac:dyDescent="0.25">
      <c r="B135" s="2" t="s">
        <v>285</v>
      </c>
      <c r="C135" s="20" t="s">
        <v>286</v>
      </c>
      <c r="D135" s="21">
        <v>0</v>
      </c>
      <c r="F135" s="20" t="s">
        <v>287</v>
      </c>
      <c r="G135" s="21">
        <v>4313206</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16394</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8264167</v>
      </c>
    </row>
    <row r="140" spans="2:7" ht="15.75" customHeight="1" x14ac:dyDescent="0.25">
      <c r="C140" s="20" t="s">
        <v>393</v>
      </c>
      <c r="D140" s="21">
        <v>4780216</v>
      </c>
      <c r="F140" s="20" t="s">
        <v>301</v>
      </c>
      <c r="G140" s="27">
        <f>+'[17]Detalle ER'!H123</f>
        <v>0</v>
      </c>
    </row>
    <row r="141" spans="2:7" ht="15.75" customHeight="1" x14ac:dyDescent="0.25">
      <c r="B141" s="2" t="s">
        <v>302</v>
      </c>
      <c r="C141" s="20" t="s">
        <v>303</v>
      </c>
      <c r="D141" s="23">
        <f>+'[17]Detalle ER'!D123</f>
        <v>12529031</v>
      </c>
      <c r="F141" s="24" t="s">
        <v>304</v>
      </c>
      <c r="G141" s="25">
        <f>156084</f>
        <v>156084</v>
      </c>
    </row>
    <row r="142" spans="2:7" ht="15.75" customHeight="1" x14ac:dyDescent="0.25">
      <c r="B142" s="2" t="s">
        <v>305</v>
      </c>
      <c r="C142" s="24" t="s">
        <v>306</v>
      </c>
      <c r="D142" s="25">
        <v>62379</v>
      </c>
      <c r="F142" s="90" t="s">
        <v>307</v>
      </c>
      <c r="G142" s="91">
        <f>SUM(G132:G141)</f>
        <v>22316632</v>
      </c>
    </row>
    <row r="143" spans="2:7" ht="15.75" customHeight="1" x14ac:dyDescent="0.25">
      <c r="B143" s="2" t="s">
        <v>308</v>
      </c>
      <c r="C143" s="90" t="s">
        <v>309</v>
      </c>
      <c r="D143" s="91">
        <f>SUM(D132:D142)</f>
        <v>17666450</v>
      </c>
      <c r="F143" s="17" t="s">
        <v>310</v>
      </c>
      <c r="G143" s="18">
        <v>5980687</v>
      </c>
    </row>
    <row r="144" spans="2:7" ht="15.75" customHeight="1" x14ac:dyDescent="0.25">
      <c r="C144" s="17" t="s">
        <v>311</v>
      </c>
      <c r="D144" s="18">
        <v>6467282</v>
      </c>
      <c r="F144" s="20" t="s">
        <v>312</v>
      </c>
      <c r="G144" s="21">
        <v>5467612</v>
      </c>
    </row>
    <row r="145" spans="2:7" ht="15.75" customHeight="1" x14ac:dyDescent="0.25">
      <c r="C145" s="20" t="s">
        <v>313</v>
      </c>
      <c r="D145" s="21">
        <v>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15596509</v>
      </c>
      <c r="F154" s="20" t="s">
        <v>339</v>
      </c>
      <c r="G154" s="27">
        <f>+'[17]Detalle ER'!H141</f>
        <v>6557649</v>
      </c>
    </row>
    <row r="155" spans="2:7" ht="15.75" customHeight="1" x14ac:dyDescent="0.25">
      <c r="C155" s="20" t="s">
        <v>340</v>
      </c>
      <c r="D155" s="21">
        <v>0</v>
      </c>
      <c r="F155" s="24" t="s">
        <v>341</v>
      </c>
      <c r="G155" s="25">
        <v>156162</v>
      </c>
    </row>
    <row r="156" spans="2:7" ht="15.75" customHeight="1" x14ac:dyDescent="0.25">
      <c r="C156" s="20" t="s">
        <v>342</v>
      </c>
      <c r="D156" s="21">
        <v>420477</v>
      </c>
      <c r="F156" s="90" t="s">
        <v>343</v>
      </c>
      <c r="G156" s="91">
        <f>SUM(G143:G155)</f>
        <v>18162110</v>
      </c>
    </row>
    <row r="157" spans="2:7" ht="15.75" customHeight="1" x14ac:dyDescent="0.25">
      <c r="C157" s="20" t="s">
        <v>344</v>
      </c>
      <c r="D157" s="23">
        <f>+'[17]Detalle ER'!D141</f>
        <v>2147949</v>
      </c>
      <c r="E157" s="2"/>
      <c r="F157" s="79" t="s">
        <v>345</v>
      </c>
      <c r="G157" s="80">
        <f>G142-G156</f>
        <v>4154522</v>
      </c>
    </row>
    <row r="158" spans="2:7" ht="15.75" customHeight="1" x14ac:dyDescent="0.25">
      <c r="C158" s="48" t="s">
        <v>346</v>
      </c>
      <c r="D158" s="49">
        <v>89978</v>
      </c>
      <c r="E158" s="2"/>
    </row>
    <row r="159" spans="2:7" ht="15.75" customHeight="1" x14ac:dyDescent="0.25">
      <c r="C159" s="90" t="s">
        <v>347</v>
      </c>
      <c r="D159" s="91">
        <f>SUM(D144:D158)</f>
        <v>24722195</v>
      </c>
      <c r="E159" s="2"/>
      <c r="F159" s="79" t="s">
        <v>348</v>
      </c>
      <c r="G159" s="80">
        <f>+D129+D160+G157</f>
        <v>46534975.599999905</v>
      </c>
    </row>
    <row r="160" spans="2:7" ht="15.75" customHeight="1" x14ac:dyDescent="0.25">
      <c r="C160" s="75" t="s">
        <v>349</v>
      </c>
      <c r="D160" s="76">
        <f>D143-D159</f>
        <v>-7055745</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46534975.599999905</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99CEC6EA-C3AC-4573-B6C9-010510B7752E}">
      <formula1>OR(D139=0, D139&gt;50)</formula1>
      <formula2>0</formula2>
    </dataValidation>
    <dataValidation type="custom" operator="greaterThan" showInputMessage="1" showErrorMessage="1" errorTitle="eee" sqref="G117:G126" xr:uid="{8A90D8E7-A98D-411E-8BA9-88E9F1AD765C}">
      <formula1>OR(D131=0, D131&gt;50)</formula1>
      <formula2>0</formula2>
    </dataValidation>
    <dataValidation type="custom" operator="greaterThan" showInputMessage="1" showErrorMessage="1" errorTitle="eee" sqref="G128" xr:uid="{71493732-9F43-436B-8A11-959CF19371C9}">
      <formula1>OR(D136=0, D136&gt;50)</formula1>
      <formula2>0</formula2>
    </dataValidation>
    <dataValidation type="custom" operator="greaterThan" showInputMessage="1" showErrorMessage="1" errorTitle="eee" sqref="G129" xr:uid="{B199692F-3FE4-4846-BE52-346C6F1CD4C0}">
      <formula1>OR(D134=0, D134&gt;50)</formula1>
      <formula2>0</formula2>
    </dataValidation>
    <dataValidation type="custom" operator="greaterThan" showInputMessage="1" showErrorMessage="1" errorTitle="eee" sqref="G130" xr:uid="{43786E2A-C0BA-4D36-B97C-F8224C6F034C}">
      <formula1>OR(D132=0, D132&gt;50)</formula1>
      <formula2>0</formula2>
    </dataValidation>
    <dataValidation type="custom" operator="greaterThan" showInputMessage="1" showErrorMessage="1" errorTitle="eee" sqref="G161 G166" xr:uid="{F3B2B20E-640B-49C1-B45D-076AE7319ADF}">
      <formula1>OR(D200=0, D200&gt;50)</formula1>
      <formula2>0</formula2>
    </dataValidation>
    <dataValidation type="custom" allowBlank="1" showInputMessage="1" showErrorMessage="1" sqref="D62 G156" xr:uid="{6F68BFDB-7CAA-4AC3-959C-182AE39187ED}">
      <formula1>OR(D62=0, D62&gt;50)</formula1>
    </dataValidation>
    <dataValidation type="custom" operator="greaterThan" showInputMessage="1" showErrorMessage="1" errorTitle="eee" sqref="D61" xr:uid="{9030A653-F8F0-48E0-B999-B840A68A80FC}">
      <formula1>OR(D61=0, D61&lt;0)</formula1>
    </dataValidation>
    <dataValidation type="custom" operator="greaterThan" showInputMessage="1" showErrorMessage="1" errorTitle="eee" sqref="D14:D29 D30 D50:D54 D31:D48" xr:uid="{7E3BB34E-EA9F-46BF-96E3-7194A4D05D74}">
      <formula1>OR(D14=0,D14&gt;50)</formula1>
    </dataValidation>
    <dataValidation operator="greaterThan" showInputMessage="1" showErrorMessage="1" errorTitle="eee" sqref="G109 G157 G159 D129 D160" xr:uid="{B67BA5A5-D092-4E00-BC05-9C2C14DD76C5}"/>
    <dataValidation type="custom" operator="greaterThan" showInputMessage="1" showErrorMessage="1" errorTitle="eee" sqref="G111:G116" xr:uid="{3D3BB1FD-A8B2-4E1B-B147-937FDE5456FB}">
      <formula1>OR(D132=0, D132&gt;50)</formula1>
      <formula2>0</formula2>
    </dataValidation>
    <dataValidation type="custom" operator="greaterThan" showInputMessage="1" showErrorMessage="1" errorTitle="eee" sqref="G197" xr:uid="{740400B5-A374-4FA7-814B-4BD1860B4C23}">
      <formula1>OR(D196=0, D196&gt;50)</formula1>
      <formula2>0</formula2>
    </dataValidation>
    <dataValidation type="custom" operator="greaterThan" showInputMessage="1" showErrorMessage="1" errorTitle="eee" sqref="G142" xr:uid="{D3831BB8-9A3D-47FA-ADF4-571632F172EF}">
      <formula1>OR(D180=0, D180&gt;50)</formula1>
      <formula2>0</formula2>
    </dataValidation>
    <dataValidation allowBlank="1" sqref="G231" xr:uid="{3A7C2753-ACC1-4618-BC3D-6DA2D46B5EE9}">
      <formula1>0</formula1>
      <formula2>0</formula2>
    </dataValidation>
    <dataValidation type="custom" operator="greaterThan" showInputMessage="1" showErrorMessage="1" errorTitle="eee" sqref="D57:D60" xr:uid="{32EF5469-C89F-4C94-995C-57C2188F53EE}">
      <formula1>OR(D57=0, D57&lt;50)</formula1>
    </dataValidation>
    <dataValidation allowBlank="1" errorTitle="Error de datos" error="Debe introducir una fecha válida" sqref="F4" xr:uid="{AA340F68-EA12-4CA3-B167-D8BF125BABCC}">
      <formula1>0</formula1>
      <formula2>0</formula2>
    </dataValidation>
    <dataValidation type="custom" operator="greaterThan" showInputMessage="1" showErrorMessage="1" errorTitle="eee" error="Valores mayores a $50" sqref="D8:D13" xr:uid="{98CD52A3-39F3-4963-890B-5BF174B38161}">
      <formula1>OR(D8=0,D8&gt;50)</formula1>
    </dataValidation>
    <dataValidation type="custom" operator="greaterThan" showInputMessage="1" showErrorMessage="1" errorTitle="eee" sqref="D86:D95 D97:D99 D101:D109 D111 D113 D125 D118:D121 D123 D115 G143:G153 G141 G132:G139 G155" xr:uid="{A47948D8-5560-4EDC-B542-7598B6416B70}">
      <formula1>OR(D86=0,D86&gt; 50)</formula1>
    </dataValidation>
    <dataValidation operator="greaterThanOrEqual" allowBlank="1" errorTitle="Error de datos" error="Debe ingresar un valor entero positivo" sqref="C8:C11 C14:C48 F230 C141:C160 F161:F165 F7:F109 C129 C131:C139 C50:C127 F111:F157" xr:uid="{8F486439-C73D-4647-84E4-EEBBE9076C4F}">
      <formula1>0</formula1>
      <formula2>0</formula2>
    </dataValidation>
    <dataValidation type="custom" operator="greaterThan" showInputMessage="1" showErrorMessage="1" errorTitle="eee" sqref="D49 D55:D56 G140 G154 G8:G108 D114 D124 D85 D96 D100 D110 D112 D63:D83 D122 D126:D128 D131:D159 D116:D117" xr:uid="{75D9899F-2E66-45E4-B971-658E2D83E534}">
      <formula1>OR(D8=0, D8&gt;50)</formula1>
    </dataValidation>
    <dataValidation type="custom" operator="greaterThan" showInputMessage="1" showErrorMessage="1" errorTitle="eee" sqref="D84" xr:uid="{0B39AC03-C85D-4BEF-8014-7BDC0F44273C}">
      <formula1>OR(#REF!=0,#REF!&gt; 50)</formula1>
      <formula2>0</formula2>
    </dataValidation>
  </dataValidations>
  <pageMargins left="0.7" right="0.7" top="0.75" bottom="0.75" header="0.3" footer="0.3"/>
  <ignoredErrors>
    <ignoredError sqref="G98:G101 G87 D43 D23 D31 D121 G14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A7F3-BD0C-4B1F-89DB-E0C603427C94}">
  <dimension ref="A1:H222"/>
  <sheetViews>
    <sheetView showGridLines="0" topLeftCell="A16" zoomScaleNormal="100" workbookViewId="0">
      <selection activeCell="G41" sqref="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customHeight="1" x14ac:dyDescent="0.25"/>
    <row r="2" spans="2:7" ht="15.75" customHeight="1" x14ac:dyDescent="0.25">
      <c r="B2" s="7"/>
      <c r="C2" s="123" t="s">
        <v>0</v>
      </c>
      <c r="D2" s="123"/>
      <c r="E2" s="54"/>
      <c r="F2" s="8" t="s">
        <v>358</v>
      </c>
      <c r="G2" s="9"/>
    </row>
    <row r="3" spans="2:7" ht="15.75" customHeight="1" x14ac:dyDescent="0.25">
      <c r="C3" s="123" t="s">
        <v>1</v>
      </c>
      <c r="D3" s="123"/>
      <c r="E3" s="55"/>
      <c r="F3" s="10" t="s">
        <v>359</v>
      </c>
      <c r="G3" s="11"/>
    </row>
    <row r="4" spans="2:7" ht="15.75" customHeight="1" x14ac:dyDescent="0.25">
      <c r="C4" s="123" t="s">
        <v>2</v>
      </c>
      <c r="D4" s="123"/>
      <c r="E4" s="55"/>
      <c r="F4" s="12" t="s">
        <v>361</v>
      </c>
      <c r="G4" s="11"/>
    </row>
    <row r="5" spans="2:7" ht="15.75" customHeight="1" x14ac:dyDescent="0.25">
      <c r="C5" s="123" t="s">
        <v>3</v>
      </c>
      <c r="D5" s="123"/>
      <c r="E5" s="55"/>
      <c r="F5" s="13"/>
      <c r="G5" s="11"/>
    </row>
    <row r="6" spans="2:7" ht="15.75" customHeight="1" x14ac:dyDescent="0.25">
      <c r="C6" s="14"/>
      <c r="D6" s="15"/>
      <c r="E6" s="7"/>
      <c r="F6" s="7"/>
      <c r="G6" s="16"/>
    </row>
    <row r="7" spans="2:7" ht="15.75" customHeight="1" x14ac:dyDescent="0.25">
      <c r="C7" s="71" t="s">
        <v>4</v>
      </c>
      <c r="D7" s="72">
        <f>+[18]ESP!D7</f>
        <v>2025</v>
      </c>
      <c r="F7" s="73" t="s">
        <v>5</v>
      </c>
      <c r="G7" s="74">
        <f>+D7</f>
        <v>2025</v>
      </c>
    </row>
    <row r="8" spans="2:7" ht="15.75" customHeight="1" x14ac:dyDescent="0.25">
      <c r="B8" s="2" t="s">
        <v>6</v>
      </c>
      <c r="C8" s="17" t="s">
        <v>7</v>
      </c>
      <c r="D8" s="18">
        <v>23741062</v>
      </c>
      <c r="F8" s="17" t="s">
        <v>8</v>
      </c>
      <c r="G8" s="18">
        <v>8204569.6500000004</v>
      </c>
    </row>
    <row r="9" spans="2:7" ht="15.75" customHeight="1" x14ac:dyDescent="0.25">
      <c r="B9" s="2" t="s">
        <v>9</v>
      </c>
      <c r="C9" s="20" t="s">
        <v>10</v>
      </c>
      <c r="D9" s="21">
        <v>26228324</v>
      </c>
      <c r="F9" s="20" t="s">
        <v>362</v>
      </c>
      <c r="G9" s="21">
        <v>0</v>
      </c>
    </row>
    <row r="10" spans="2:7" ht="15.75" customHeight="1" x14ac:dyDescent="0.25">
      <c r="B10" s="2" t="s">
        <v>12</v>
      </c>
      <c r="C10" s="20" t="s">
        <v>363</v>
      </c>
      <c r="D10" s="21">
        <v>919078192</v>
      </c>
      <c r="F10" s="20" t="s">
        <v>364</v>
      </c>
      <c r="G10" s="21">
        <v>118700338.97</v>
      </c>
    </row>
    <row r="11" spans="2:7" ht="15.75" customHeight="1" x14ac:dyDescent="0.25">
      <c r="B11" s="2" t="s">
        <v>15</v>
      </c>
      <c r="C11" s="20" t="s">
        <v>365</v>
      </c>
      <c r="D11" s="21">
        <v>84757559</v>
      </c>
      <c r="F11" s="20" t="s">
        <v>366</v>
      </c>
      <c r="G11" s="21">
        <v>14802242.890000001</v>
      </c>
    </row>
    <row r="12" spans="2:7" ht="15.75" customHeight="1" x14ac:dyDescent="0.25">
      <c r="B12" s="2" t="s">
        <v>18</v>
      </c>
      <c r="C12" s="20" t="s">
        <v>19</v>
      </c>
      <c r="D12" s="21">
        <v>22668474</v>
      </c>
      <c r="F12" s="20" t="s">
        <v>367</v>
      </c>
      <c r="G12" s="21">
        <v>282751747.23000002</v>
      </c>
    </row>
    <row r="13" spans="2:7" ht="15.75" customHeight="1" x14ac:dyDescent="0.25">
      <c r="B13" s="2" t="s">
        <v>21</v>
      </c>
      <c r="C13" s="20" t="s">
        <v>22</v>
      </c>
      <c r="D13" s="21">
        <v>12470757</v>
      </c>
      <c r="F13" s="20" t="s">
        <v>368</v>
      </c>
      <c r="G13" s="21">
        <v>56386044.210000001</v>
      </c>
    </row>
    <row r="14" spans="2:7" ht="15.75" customHeight="1" x14ac:dyDescent="0.25">
      <c r="B14" s="2" t="s">
        <v>24</v>
      </c>
      <c r="C14" s="20" t="s">
        <v>25</v>
      </c>
      <c r="D14" s="21">
        <v>0</v>
      </c>
      <c r="F14" s="20" t="s">
        <v>369</v>
      </c>
      <c r="G14" s="21">
        <v>32113471.109999999</v>
      </c>
    </row>
    <row r="15" spans="2:7" ht="15.75" customHeight="1" x14ac:dyDescent="0.25">
      <c r="B15" s="2" t="s">
        <v>27</v>
      </c>
      <c r="C15" s="20" t="s">
        <v>28</v>
      </c>
      <c r="D15" s="21">
        <v>0</v>
      </c>
      <c r="F15" s="20" t="s">
        <v>29</v>
      </c>
      <c r="G15" s="21">
        <v>139260207.72</v>
      </c>
    </row>
    <row r="16" spans="2:7" ht="15.75" customHeight="1" x14ac:dyDescent="0.25">
      <c r="B16" s="2" t="s">
        <v>30</v>
      </c>
      <c r="C16" s="20" t="s">
        <v>31</v>
      </c>
      <c r="D16" s="21">
        <v>0</v>
      </c>
      <c r="F16" s="20" t="s">
        <v>32</v>
      </c>
      <c r="G16" s="21">
        <v>9779516.0700000003</v>
      </c>
    </row>
    <row r="17" spans="2:7" ht="15.75" customHeight="1" x14ac:dyDescent="0.25">
      <c r="B17" s="2" t="s">
        <v>33</v>
      </c>
      <c r="C17" s="20" t="s">
        <v>370</v>
      </c>
      <c r="D17" s="21">
        <v>0</v>
      </c>
      <c r="F17" s="20" t="s">
        <v>35</v>
      </c>
      <c r="G17" s="21">
        <v>59147234.789999999</v>
      </c>
    </row>
    <row r="18" spans="2:7" ht="15.75" customHeight="1" x14ac:dyDescent="0.25">
      <c r="B18" s="2" t="s">
        <v>36</v>
      </c>
      <c r="C18" s="20" t="s">
        <v>37</v>
      </c>
      <c r="D18" s="21">
        <v>0</v>
      </c>
      <c r="F18" s="20" t="s">
        <v>38</v>
      </c>
      <c r="G18" s="21">
        <v>23632914.510000002</v>
      </c>
    </row>
    <row r="19" spans="2:7" ht="15.75" customHeight="1" x14ac:dyDescent="0.25">
      <c r="B19" s="2" t="s">
        <v>39</v>
      </c>
      <c r="C19" s="20" t="s">
        <v>40</v>
      </c>
      <c r="D19" s="23">
        <v>0</v>
      </c>
      <c r="F19" s="24" t="s">
        <v>41</v>
      </c>
      <c r="G19" s="25">
        <v>10364497.743352294</v>
      </c>
    </row>
    <row r="20" spans="2:7" ht="15.75" customHeight="1" x14ac:dyDescent="0.25">
      <c r="B20" s="2" t="s">
        <v>42</v>
      </c>
      <c r="C20" s="20" t="s">
        <v>371</v>
      </c>
      <c r="D20" s="25">
        <f>711256+14502980</f>
        <v>15214236</v>
      </c>
      <c r="F20" s="90" t="s">
        <v>44</v>
      </c>
      <c r="G20" s="91">
        <f>SUM(G8:G19)</f>
        <v>755142784.89335227</v>
      </c>
    </row>
    <row r="21" spans="2:7" ht="15.75" customHeight="1" x14ac:dyDescent="0.25">
      <c r="C21" s="88" t="s">
        <v>45</v>
      </c>
      <c r="D21" s="89">
        <f>SUM(D8:D20)</f>
        <v>1104158604</v>
      </c>
      <c r="F21" s="17" t="s">
        <v>46</v>
      </c>
      <c r="G21" s="18">
        <v>459431.24</v>
      </c>
    </row>
    <row r="22" spans="2:7" ht="15.75" customHeight="1" x14ac:dyDescent="0.25">
      <c r="C22" s="90" t="s">
        <v>47</v>
      </c>
      <c r="D22" s="91">
        <f>SUM(D23:D29)</f>
        <v>25510260</v>
      </c>
      <c r="F22" s="20" t="s">
        <v>48</v>
      </c>
      <c r="G22" s="21">
        <v>27387610.41</v>
      </c>
    </row>
    <row r="23" spans="2:7" ht="15.75" customHeight="1" x14ac:dyDescent="0.25">
      <c r="B23" s="2" t="s">
        <v>49</v>
      </c>
      <c r="C23" s="17" t="s">
        <v>50</v>
      </c>
      <c r="D23" s="18">
        <v>14321084</v>
      </c>
      <c r="F23" s="20" t="s">
        <v>51</v>
      </c>
      <c r="G23" s="21">
        <v>3540597.22</v>
      </c>
    </row>
    <row r="24" spans="2:7" ht="15.75" customHeight="1" x14ac:dyDescent="0.25">
      <c r="B24" s="2" t="s">
        <v>52</v>
      </c>
      <c r="C24" s="20" t="s">
        <v>53</v>
      </c>
      <c r="D24" s="21">
        <v>277887</v>
      </c>
      <c r="F24" s="20" t="s">
        <v>54</v>
      </c>
      <c r="G24" s="21">
        <v>8237516.9500000002</v>
      </c>
    </row>
    <row r="25" spans="2:7" ht="15.75" customHeight="1" x14ac:dyDescent="0.25">
      <c r="B25" s="2" t="s">
        <v>55</v>
      </c>
      <c r="C25" s="20" t="s">
        <v>56</v>
      </c>
      <c r="D25" s="21">
        <v>7606087</v>
      </c>
      <c r="F25" s="20" t="s">
        <v>372</v>
      </c>
      <c r="G25" s="21">
        <v>0</v>
      </c>
    </row>
    <row r="26" spans="2:7" ht="15.75" customHeight="1" x14ac:dyDescent="0.25">
      <c r="B26" s="2" t="s">
        <v>58</v>
      </c>
      <c r="C26" s="20" t="s">
        <v>59</v>
      </c>
      <c r="D26" s="21">
        <v>1607468</v>
      </c>
      <c r="F26" s="20" t="s">
        <v>373</v>
      </c>
      <c r="G26" s="21">
        <v>0</v>
      </c>
    </row>
    <row r="27" spans="2:7" ht="15.75" customHeight="1" x14ac:dyDescent="0.25">
      <c r="B27" s="2" t="s">
        <v>61</v>
      </c>
      <c r="C27" s="20" t="s">
        <v>62</v>
      </c>
      <c r="D27" s="21">
        <v>1294501</v>
      </c>
      <c r="F27" s="24" t="s">
        <v>63</v>
      </c>
      <c r="G27" s="25">
        <v>538075</v>
      </c>
    </row>
    <row r="28" spans="2:7" ht="15.75" customHeight="1" x14ac:dyDescent="0.25">
      <c r="B28" s="2" t="s">
        <v>64</v>
      </c>
      <c r="C28" s="20" t="s">
        <v>65</v>
      </c>
      <c r="D28" s="23">
        <v>58369</v>
      </c>
      <c r="F28" s="90" t="s">
        <v>66</v>
      </c>
      <c r="G28" s="91">
        <f>SUM(G21:G27)</f>
        <v>40163230.82</v>
      </c>
    </row>
    <row r="29" spans="2:7" ht="15.75" customHeight="1" x14ac:dyDescent="0.25">
      <c r="B29" s="2" t="s">
        <v>67</v>
      </c>
      <c r="C29" s="24" t="s">
        <v>68</v>
      </c>
      <c r="D29" s="25">
        <v>344864</v>
      </c>
      <c r="F29" s="17" t="s">
        <v>69</v>
      </c>
      <c r="G29" s="18">
        <v>63999531.159999996</v>
      </c>
    </row>
    <row r="30" spans="2:7" ht="15.75" customHeight="1" x14ac:dyDescent="0.25">
      <c r="C30" s="90" t="s">
        <v>70</v>
      </c>
      <c r="D30" s="91">
        <f>SUM(D31:D35)</f>
        <v>125953709.95999999</v>
      </c>
      <c r="F30" s="20" t="s">
        <v>71</v>
      </c>
      <c r="G30" s="21">
        <v>0</v>
      </c>
    </row>
    <row r="31" spans="2:7" ht="15.75" customHeight="1" x14ac:dyDescent="0.25">
      <c r="B31" s="2" t="s">
        <v>72</v>
      </c>
      <c r="C31" s="17" t="s">
        <v>73</v>
      </c>
      <c r="D31" s="18">
        <v>112649185</v>
      </c>
      <c r="F31" s="20" t="s">
        <v>74</v>
      </c>
      <c r="G31" s="21">
        <v>2694252.13</v>
      </c>
    </row>
    <row r="32" spans="2:7" ht="15.75" customHeight="1" x14ac:dyDescent="0.25">
      <c r="B32" s="2" t="s">
        <v>75</v>
      </c>
      <c r="C32" s="20" t="s">
        <v>76</v>
      </c>
      <c r="D32" s="21">
        <v>7052767</v>
      </c>
      <c r="F32" s="24" t="s">
        <v>77</v>
      </c>
      <c r="G32" s="25">
        <v>954432</v>
      </c>
    </row>
    <row r="33" spans="2:7" ht="15.75" customHeight="1" x14ac:dyDescent="0.25">
      <c r="B33" s="2" t="s">
        <v>78</v>
      </c>
      <c r="C33" s="20" t="s">
        <v>79</v>
      </c>
      <c r="D33" s="21">
        <v>4245241</v>
      </c>
      <c r="F33" s="90" t="s">
        <v>80</v>
      </c>
      <c r="G33" s="91">
        <f>SUM(G29:G32)</f>
        <v>67648215.289999992</v>
      </c>
    </row>
    <row r="34" spans="2:7" ht="15.75" customHeight="1" x14ac:dyDescent="0.25">
      <c r="B34" s="2" t="s">
        <v>81</v>
      </c>
      <c r="C34" s="20" t="s">
        <v>82</v>
      </c>
      <c r="D34" s="23">
        <f>+'[18]Detalle ER'!D35</f>
        <v>282731.96000000002</v>
      </c>
      <c r="F34" s="94" t="s">
        <v>83</v>
      </c>
      <c r="G34" s="101">
        <f>SUM(G35:G40)</f>
        <v>78880845.239999995</v>
      </c>
    </row>
    <row r="35" spans="2:7" ht="15.75" customHeight="1" x14ac:dyDescent="0.25">
      <c r="B35" s="2" t="s">
        <v>84</v>
      </c>
      <c r="C35" s="24" t="s">
        <v>85</v>
      </c>
      <c r="D35" s="25">
        <v>1723785</v>
      </c>
      <c r="F35" s="17" t="s">
        <v>86</v>
      </c>
      <c r="G35" s="18">
        <v>9261713.4199999999</v>
      </c>
    </row>
    <row r="36" spans="2:7" ht="15.75" customHeight="1" x14ac:dyDescent="0.25">
      <c r="C36" s="90" t="s">
        <v>87</v>
      </c>
      <c r="D36" s="91">
        <f>+D22+D30</f>
        <v>151463969.95999998</v>
      </c>
      <c r="F36" s="20" t="s">
        <v>88</v>
      </c>
      <c r="G36" s="21">
        <v>1146458.82</v>
      </c>
    </row>
    <row r="37" spans="2:7" ht="15.75" customHeight="1" x14ac:dyDescent="0.25">
      <c r="B37" s="2" t="s">
        <v>89</v>
      </c>
      <c r="C37" s="17" t="s">
        <v>374</v>
      </c>
      <c r="D37" s="18">
        <v>3146732.9627999999</v>
      </c>
      <c r="F37" s="20" t="s">
        <v>91</v>
      </c>
      <c r="G37" s="21">
        <v>2377324.19</v>
      </c>
    </row>
    <row r="38" spans="2:7" ht="15.75" customHeight="1" x14ac:dyDescent="0.25">
      <c r="B38" s="2" t="s">
        <v>92</v>
      </c>
      <c r="C38" s="20" t="s">
        <v>375</v>
      </c>
      <c r="D38" s="21">
        <v>24097117.7852</v>
      </c>
      <c r="F38" s="20" t="s">
        <v>94</v>
      </c>
      <c r="G38" s="21">
        <v>6110159.6399999997</v>
      </c>
    </row>
    <row r="39" spans="2:7" ht="15.75" customHeight="1" x14ac:dyDescent="0.25">
      <c r="B39" s="2" t="s">
        <v>95</v>
      </c>
      <c r="C39" s="20" t="s">
        <v>376</v>
      </c>
      <c r="D39" s="21">
        <v>0</v>
      </c>
      <c r="F39" s="20" t="s">
        <v>97</v>
      </c>
      <c r="G39" s="21">
        <v>7631322.5599999996</v>
      </c>
    </row>
    <row r="40" spans="2:7" ht="15.75" customHeight="1" x14ac:dyDescent="0.25">
      <c r="B40" s="2" t="s">
        <v>98</v>
      </c>
      <c r="C40" s="20" t="s">
        <v>377</v>
      </c>
      <c r="D40" s="21">
        <v>0</v>
      </c>
      <c r="F40" s="24" t="s">
        <v>100</v>
      </c>
      <c r="G40" s="26">
        <f>+'[18]Detalle ER'!H19</f>
        <v>52353866.609999999</v>
      </c>
    </row>
    <row r="41" spans="2:7" ht="15.75" customHeight="1" x14ac:dyDescent="0.25">
      <c r="B41" s="2" t="s">
        <v>101</v>
      </c>
      <c r="C41" s="20" t="s">
        <v>378</v>
      </c>
      <c r="D41" s="21">
        <v>13828827.75</v>
      </c>
      <c r="F41" s="94" t="s">
        <v>103</v>
      </c>
      <c r="G41" s="101">
        <f>SUM(G42:G47)</f>
        <v>31201484.083299998</v>
      </c>
    </row>
    <row r="42" spans="2:7" ht="15.75" customHeight="1" x14ac:dyDescent="0.25">
      <c r="B42" s="2" t="s">
        <v>104</v>
      </c>
      <c r="C42" s="20" t="s">
        <v>379</v>
      </c>
      <c r="D42" s="21">
        <v>42133778.869999997</v>
      </c>
      <c r="F42" s="17" t="s">
        <v>106</v>
      </c>
      <c r="G42" s="18">
        <v>3385121</v>
      </c>
    </row>
    <row r="43" spans="2:7" ht="15.75" customHeight="1" x14ac:dyDescent="0.25">
      <c r="B43" s="2" t="s">
        <v>107</v>
      </c>
      <c r="C43" s="20" t="s">
        <v>380</v>
      </c>
      <c r="D43" s="21">
        <v>32316500</v>
      </c>
      <c r="F43" s="20" t="s">
        <v>109</v>
      </c>
      <c r="G43" s="21">
        <v>17339</v>
      </c>
    </row>
    <row r="44" spans="2:7" ht="15.75" customHeight="1" x14ac:dyDescent="0.25">
      <c r="B44" s="2" t="s">
        <v>110</v>
      </c>
      <c r="C44" s="20" t="s">
        <v>381</v>
      </c>
      <c r="D44" s="21">
        <v>0</v>
      </c>
      <c r="F44" s="20" t="s">
        <v>112</v>
      </c>
      <c r="G44" s="21">
        <v>1464556</v>
      </c>
    </row>
    <row r="45" spans="2:7" ht="15.75" customHeight="1" x14ac:dyDescent="0.25">
      <c r="B45" s="2" t="s">
        <v>113</v>
      </c>
      <c r="C45" s="20" t="s">
        <v>114</v>
      </c>
      <c r="D45" s="21">
        <v>0</v>
      </c>
      <c r="F45" s="20" t="s">
        <v>115</v>
      </c>
      <c r="G45" s="21">
        <v>518708</v>
      </c>
    </row>
    <row r="46" spans="2:7" ht="15.75" customHeight="1" x14ac:dyDescent="0.25">
      <c r="B46" s="2" t="s">
        <v>116</v>
      </c>
      <c r="C46" s="20" t="s">
        <v>117</v>
      </c>
      <c r="D46" s="23">
        <f>+'[18]Detalle ER'!D49</f>
        <v>15340550.880000001</v>
      </c>
      <c r="F46" s="20" t="s">
        <v>118</v>
      </c>
      <c r="G46" s="21">
        <v>769093</v>
      </c>
    </row>
    <row r="47" spans="2:7" ht="15.75" customHeight="1" x14ac:dyDescent="0.25">
      <c r="B47" s="2" t="s">
        <v>119</v>
      </c>
      <c r="C47" s="24" t="s">
        <v>382</v>
      </c>
      <c r="D47" s="25">
        <v>1791775</v>
      </c>
      <c r="F47" s="20" t="s">
        <v>121</v>
      </c>
      <c r="G47" s="27">
        <f>+'[18]Detalle ER'!H29</f>
        <v>25046667.083299998</v>
      </c>
    </row>
    <row r="48" spans="2:7" ht="15.75" customHeight="1" x14ac:dyDescent="0.25">
      <c r="C48" s="90" t="s">
        <v>122</v>
      </c>
      <c r="D48" s="91">
        <f>SUM(D37:D47)</f>
        <v>132655283.248</v>
      </c>
      <c r="F48" s="24" t="s">
        <v>123</v>
      </c>
      <c r="G48" s="25">
        <v>1507486</v>
      </c>
    </row>
    <row r="49" spans="2:7" ht="15.75" customHeight="1" x14ac:dyDescent="0.25">
      <c r="C49" s="94" t="s">
        <v>124</v>
      </c>
      <c r="D49" s="98"/>
      <c r="F49" s="90" t="s">
        <v>125</v>
      </c>
      <c r="G49" s="91">
        <f>+G34+G41+G48</f>
        <v>111589815.32329999</v>
      </c>
    </row>
    <row r="50" spans="2:7" ht="15.75" customHeight="1" x14ac:dyDescent="0.25">
      <c r="B50" s="2" t="s">
        <v>126</v>
      </c>
      <c r="C50" s="28" t="s">
        <v>127</v>
      </c>
      <c r="D50" s="18">
        <v>0</v>
      </c>
      <c r="F50" s="28" t="s">
        <v>128</v>
      </c>
      <c r="G50" s="18">
        <v>0</v>
      </c>
    </row>
    <row r="51" spans="2:7" ht="15.75" customHeight="1" x14ac:dyDescent="0.25">
      <c r="B51" s="2" t="s">
        <v>129</v>
      </c>
      <c r="C51" s="20" t="s">
        <v>124</v>
      </c>
      <c r="D51" s="23">
        <f>+'[18]Detalle ER'!D58</f>
        <v>6461253</v>
      </c>
      <c r="F51" s="20" t="s">
        <v>130</v>
      </c>
      <c r="G51" s="21">
        <v>38128457.670000002</v>
      </c>
    </row>
    <row r="52" spans="2:7" ht="15.75" customHeight="1" x14ac:dyDescent="0.25">
      <c r="B52" s="2" t="s">
        <v>131</v>
      </c>
      <c r="C52" s="24" t="s">
        <v>383</v>
      </c>
      <c r="D52" s="25">
        <v>31208</v>
      </c>
      <c r="F52" s="20" t="s">
        <v>133</v>
      </c>
      <c r="G52" s="21">
        <v>900800.29</v>
      </c>
    </row>
    <row r="53" spans="2:7" ht="15.75" customHeight="1" x14ac:dyDescent="0.25">
      <c r="C53" s="90" t="s">
        <v>134</v>
      </c>
      <c r="D53" s="91">
        <f>SUM(D50:D52)</f>
        <v>6492461</v>
      </c>
      <c r="F53" s="20" t="s">
        <v>135</v>
      </c>
      <c r="G53" s="21">
        <v>666254.72</v>
      </c>
    </row>
    <row r="54" spans="2:7" ht="15.75" customHeight="1" x14ac:dyDescent="0.25">
      <c r="C54" s="75" t="s">
        <v>136</v>
      </c>
      <c r="D54" s="76">
        <f>D21+D36+D48+D53</f>
        <v>1394770318.2079999</v>
      </c>
      <c r="F54" s="20" t="s">
        <v>137</v>
      </c>
      <c r="G54" s="21">
        <v>6037133.7300000004</v>
      </c>
    </row>
    <row r="55" spans="2:7" ht="15.75" customHeight="1" x14ac:dyDescent="0.25">
      <c r="C55" s="29"/>
      <c r="F55" s="20" t="s">
        <v>138</v>
      </c>
      <c r="G55" s="21">
        <v>712485.1</v>
      </c>
    </row>
    <row r="56" spans="2:7" ht="15.75" customHeight="1" x14ac:dyDescent="0.25">
      <c r="C56" s="94" t="s">
        <v>139</v>
      </c>
      <c r="D56" s="98"/>
      <c r="F56" s="20" t="s">
        <v>140</v>
      </c>
      <c r="G56" s="27">
        <f>+'[18]Detalle ER'!H40</f>
        <v>19703312</v>
      </c>
    </row>
    <row r="57" spans="2:7" ht="15.75" customHeight="1" x14ac:dyDescent="0.25">
      <c r="B57" s="2" t="s">
        <v>141</v>
      </c>
      <c r="C57" s="30" t="s">
        <v>142</v>
      </c>
      <c r="D57" s="18">
        <v>0</v>
      </c>
      <c r="F57" s="24" t="s">
        <v>143</v>
      </c>
      <c r="G57" s="25">
        <v>941390</v>
      </c>
    </row>
    <row r="58" spans="2:7" ht="15.75" customHeight="1" x14ac:dyDescent="0.25">
      <c r="B58" s="2" t="s">
        <v>144</v>
      </c>
      <c r="C58" s="31" t="s">
        <v>145</v>
      </c>
      <c r="D58" s="21">
        <v>0</v>
      </c>
      <c r="F58" s="90" t="s">
        <v>146</v>
      </c>
      <c r="G58" s="91">
        <f>SUM(G50:G57)</f>
        <v>67089833.509999998</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13112652.689999999</v>
      </c>
    </row>
    <row r="61" spans="2:7" ht="15.75" customHeight="1" x14ac:dyDescent="0.25">
      <c r="C61" s="90" t="s">
        <v>385</v>
      </c>
      <c r="D61" s="91">
        <f>SUM(D57:D60)</f>
        <v>0</v>
      </c>
      <c r="F61" s="20" t="s">
        <v>154</v>
      </c>
      <c r="G61" s="21"/>
    </row>
    <row r="62" spans="2:7" ht="15.75" customHeight="1" x14ac:dyDescent="0.25">
      <c r="C62" s="77" t="s">
        <v>155</v>
      </c>
      <c r="D62" s="78">
        <f>D54+D61</f>
        <v>1394770318.2079999</v>
      </c>
      <c r="F62" s="20" t="s">
        <v>156</v>
      </c>
      <c r="G62" s="21">
        <v>368867</v>
      </c>
    </row>
    <row r="63" spans="2:7" ht="15.75" customHeight="1" x14ac:dyDescent="0.25">
      <c r="B63" s="33"/>
      <c r="C63" s="34"/>
      <c r="D63" s="35"/>
      <c r="F63" s="20" t="s">
        <v>157</v>
      </c>
      <c r="G63" s="21">
        <v>715547</v>
      </c>
    </row>
    <row r="64" spans="2:7" ht="15.75" customHeight="1" x14ac:dyDescent="0.25">
      <c r="B64" s="5"/>
      <c r="C64" s="34"/>
      <c r="D64" s="35"/>
      <c r="F64" s="20" t="s">
        <v>158</v>
      </c>
      <c r="G64" s="21">
        <v>9952037.8900000006</v>
      </c>
    </row>
    <row r="65" spans="1:7" ht="15.75" customHeight="1" x14ac:dyDescent="0.25">
      <c r="B65" s="36" t="s">
        <v>159</v>
      </c>
      <c r="C65" s="34"/>
      <c r="D65" s="35"/>
      <c r="F65" s="20" t="s">
        <v>160</v>
      </c>
      <c r="G65" s="21">
        <v>0</v>
      </c>
    </row>
    <row r="66" spans="1:7" ht="15.75" customHeight="1" x14ac:dyDescent="0.25">
      <c r="B66" s="36" t="s">
        <v>161</v>
      </c>
      <c r="C66" s="34"/>
      <c r="D66" s="35"/>
      <c r="F66" s="20" t="s">
        <v>162</v>
      </c>
      <c r="G66" s="21">
        <v>2087765.29</v>
      </c>
    </row>
    <row r="67" spans="1:7" ht="15.75" customHeight="1" x14ac:dyDescent="0.25">
      <c r="B67" s="36" t="s">
        <v>163</v>
      </c>
      <c r="C67" s="34"/>
      <c r="D67" s="35"/>
      <c r="F67" s="20" t="s">
        <v>164</v>
      </c>
      <c r="G67" s="21">
        <v>10093775.369999999</v>
      </c>
    </row>
    <row r="68" spans="1:7" ht="15.75" customHeight="1" x14ac:dyDescent="0.25">
      <c r="B68" s="36" t="s">
        <v>165</v>
      </c>
      <c r="C68" s="34"/>
      <c r="D68" s="35"/>
      <c r="F68" s="20" t="s">
        <v>166</v>
      </c>
      <c r="G68" s="21">
        <v>223421.6</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7412297.5599999996</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v>12343</v>
      </c>
    </row>
    <row r="73" spans="1:7" ht="15.75" customHeight="1" x14ac:dyDescent="0.25">
      <c r="B73" s="36" t="s">
        <v>175</v>
      </c>
      <c r="C73" s="34"/>
      <c r="D73" s="35"/>
      <c r="F73" s="20" t="s">
        <v>176</v>
      </c>
      <c r="G73" s="21">
        <v>1623667.4</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422745.11</v>
      </c>
    </row>
    <row r="76" spans="1:7" ht="15.75" customHeight="1" x14ac:dyDescent="0.25">
      <c r="B76" s="36" t="s">
        <v>181</v>
      </c>
      <c r="C76" s="34"/>
      <c r="D76" s="35"/>
      <c r="F76" s="20" t="s">
        <v>182</v>
      </c>
      <c r="G76" s="21">
        <v>2862338.77</v>
      </c>
    </row>
    <row r="77" spans="1:7" ht="15.75" customHeight="1" x14ac:dyDescent="0.25">
      <c r="B77" s="36" t="s">
        <v>183</v>
      </c>
      <c r="C77" s="34"/>
      <c r="D77" s="35"/>
      <c r="F77" s="20" t="s">
        <v>184</v>
      </c>
      <c r="G77" s="21">
        <v>36195976.409999996</v>
      </c>
    </row>
    <row r="78" spans="1:7" ht="15.75" customHeight="1" x14ac:dyDescent="0.25">
      <c r="B78" s="36" t="s">
        <v>185</v>
      </c>
      <c r="C78" s="34"/>
      <c r="D78" s="35"/>
      <c r="F78" s="20" t="s">
        <v>186</v>
      </c>
      <c r="G78" s="27">
        <f>+'[18]Detalle ER'!H60</f>
        <v>9963541.25</v>
      </c>
    </row>
    <row r="79" spans="1:7" ht="15.75" customHeight="1" x14ac:dyDescent="0.25">
      <c r="B79" s="36"/>
      <c r="C79" s="34"/>
      <c r="D79" s="35"/>
      <c r="F79" s="24" t="s">
        <v>187</v>
      </c>
      <c r="G79" s="25">
        <v>1227000.4207086414</v>
      </c>
    </row>
    <row r="80" spans="1:7" ht="15.75" customHeight="1" x14ac:dyDescent="0.25">
      <c r="A80" s="37"/>
      <c r="B80" s="38"/>
      <c r="C80" s="34"/>
      <c r="D80" s="35"/>
      <c r="E80" s="39"/>
      <c r="F80" s="90" t="s">
        <v>188</v>
      </c>
      <c r="G80" s="91">
        <f>SUM(G59:G79)</f>
        <v>96273976.760708645</v>
      </c>
    </row>
    <row r="81" spans="2:7" ht="15.75" customHeight="1" x14ac:dyDescent="0.25">
      <c r="B81" s="36" t="s">
        <v>189</v>
      </c>
      <c r="C81" s="34"/>
      <c r="D81" s="35"/>
      <c r="F81" s="28" t="s">
        <v>190</v>
      </c>
      <c r="G81" s="18">
        <v>9500</v>
      </c>
    </row>
    <row r="82" spans="2:7" ht="15.75" customHeight="1" x14ac:dyDescent="0.25">
      <c r="B82" s="36" t="s">
        <v>191</v>
      </c>
      <c r="C82" s="34"/>
      <c r="D82" s="35"/>
      <c r="F82" s="20" t="s">
        <v>192</v>
      </c>
      <c r="G82" s="21">
        <v>3435332.6</v>
      </c>
    </row>
    <row r="83" spans="2:7" ht="15.75" customHeight="1" x14ac:dyDescent="0.25">
      <c r="B83" s="36" t="s">
        <v>193</v>
      </c>
      <c r="C83" s="34"/>
      <c r="D83" s="35"/>
      <c r="F83" s="20" t="s">
        <v>194</v>
      </c>
      <c r="G83" s="21">
        <v>2461302.19</v>
      </c>
    </row>
    <row r="84" spans="2:7" ht="15.75" customHeight="1" x14ac:dyDescent="0.25">
      <c r="B84" s="36" t="s">
        <v>195</v>
      </c>
      <c r="C84" s="40"/>
      <c r="D84" s="41"/>
      <c r="F84" s="20" t="s">
        <v>196</v>
      </c>
      <c r="G84" s="21">
        <v>3811705.39</v>
      </c>
    </row>
    <row r="85" spans="2:7" ht="15.75" customHeight="1" x14ac:dyDescent="0.25">
      <c r="B85" s="36" t="s">
        <v>197</v>
      </c>
      <c r="C85" s="73" t="s">
        <v>198</v>
      </c>
      <c r="D85" s="74">
        <f>+D7</f>
        <v>2025</v>
      </c>
      <c r="F85" s="20" t="s">
        <v>199</v>
      </c>
      <c r="G85" s="21">
        <v>10380626.35</v>
      </c>
    </row>
    <row r="86" spans="2:7" ht="15.75" customHeight="1" x14ac:dyDescent="0.25">
      <c r="B86" s="36" t="s">
        <v>200</v>
      </c>
      <c r="C86" s="42" t="s">
        <v>201</v>
      </c>
      <c r="D86" s="18">
        <v>7468846.2599999998</v>
      </c>
      <c r="F86" s="20" t="s">
        <v>202</v>
      </c>
      <c r="G86" s="21">
        <v>5365238.9000000004</v>
      </c>
    </row>
    <row r="87" spans="2:7" ht="15.75" customHeight="1" x14ac:dyDescent="0.25">
      <c r="B87" s="36" t="s">
        <v>203</v>
      </c>
      <c r="C87" s="43" t="s">
        <v>204</v>
      </c>
      <c r="D87" s="21">
        <v>97251594.920000002</v>
      </c>
      <c r="F87" s="20" t="s">
        <v>205</v>
      </c>
      <c r="G87" s="21">
        <v>2840280.62</v>
      </c>
    </row>
    <row r="88" spans="2:7" ht="15.75" customHeight="1" x14ac:dyDescent="0.25">
      <c r="B88" s="36" t="s">
        <v>206</v>
      </c>
      <c r="C88" s="43" t="s">
        <v>35</v>
      </c>
      <c r="D88" s="21">
        <v>0</v>
      </c>
      <c r="F88" s="20" t="s">
        <v>207</v>
      </c>
      <c r="G88" s="21">
        <v>0</v>
      </c>
    </row>
    <row r="89" spans="2:7" ht="15.75" customHeight="1" x14ac:dyDescent="0.25">
      <c r="B89" s="36" t="s">
        <v>208</v>
      </c>
      <c r="C89" s="43" t="s">
        <v>386</v>
      </c>
      <c r="D89" s="21">
        <v>297490.90000000002</v>
      </c>
      <c r="F89" s="20" t="s">
        <v>210</v>
      </c>
      <c r="G89" s="21">
        <v>2874124.9</v>
      </c>
    </row>
    <row r="90" spans="2:7" ht="15.75" customHeight="1" x14ac:dyDescent="0.25">
      <c r="B90" s="36" t="s">
        <v>211</v>
      </c>
      <c r="C90" s="43" t="s">
        <v>212</v>
      </c>
      <c r="D90" s="21">
        <v>3842350.28</v>
      </c>
      <c r="F90" s="20" t="s">
        <v>213</v>
      </c>
      <c r="G90" s="21">
        <v>25863929.440000001</v>
      </c>
    </row>
    <row r="91" spans="2:7" ht="15.75" customHeight="1" x14ac:dyDescent="0.25">
      <c r="B91" s="36" t="s">
        <v>214</v>
      </c>
      <c r="C91" s="43" t="s">
        <v>215</v>
      </c>
      <c r="D91" s="21">
        <v>0</v>
      </c>
      <c r="F91" s="20" t="s">
        <v>216</v>
      </c>
      <c r="G91" s="21">
        <v>0</v>
      </c>
    </row>
    <row r="92" spans="2:7" ht="15.75" customHeight="1" x14ac:dyDescent="0.25">
      <c r="B92" s="36" t="s">
        <v>217</v>
      </c>
      <c r="C92" s="43" t="s">
        <v>218</v>
      </c>
      <c r="D92" s="21">
        <v>0</v>
      </c>
      <c r="F92" s="20" t="s">
        <v>219</v>
      </c>
      <c r="G92" s="21">
        <v>0</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+'[18]Detalle ER'!H72</f>
        <v>8847404.845999999</v>
      </c>
    </row>
    <row r="95" spans="2:7" ht="15.75" customHeight="1" x14ac:dyDescent="0.25">
      <c r="C95" s="44" t="s">
        <v>388</v>
      </c>
      <c r="D95" s="25">
        <v>1547606.108657971</v>
      </c>
      <c r="F95" s="24" t="s">
        <v>225</v>
      </c>
      <c r="G95" s="25">
        <v>931313</v>
      </c>
    </row>
    <row r="96" spans="2:7" ht="15.75" customHeight="1" x14ac:dyDescent="0.25">
      <c r="C96" s="90" t="s">
        <v>226</v>
      </c>
      <c r="D96" s="91">
        <f>SUM(D86:D95)</f>
        <v>110407888.46865799</v>
      </c>
      <c r="F96" s="90" t="s">
        <v>227</v>
      </c>
      <c r="G96" s="91">
        <f>SUM(G81:G95)</f>
        <v>66820758.236000001</v>
      </c>
    </row>
    <row r="97" spans="2:7" ht="15.75" customHeight="1" x14ac:dyDescent="0.25">
      <c r="C97" s="42" t="s">
        <v>216</v>
      </c>
      <c r="D97" s="18">
        <v>1575902.12</v>
      </c>
      <c r="F97" s="28" t="s">
        <v>228</v>
      </c>
      <c r="G97" s="18">
        <v>139396.951</v>
      </c>
    </row>
    <row r="98" spans="2:7" ht="15.75" customHeight="1" x14ac:dyDescent="0.25">
      <c r="C98" s="43" t="s">
        <v>219</v>
      </c>
      <c r="D98" s="21">
        <v>0</v>
      </c>
      <c r="F98" s="20" t="s">
        <v>229</v>
      </c>
      <c r="G98" s="21">
        <v>1420413.8104999999</v>
      </c>
    </row>
    <row r="99" spans="2:7" ht="15.75" customHeight="1" x14ac:dyDescent="0.25">
      <c r="C99" s="44" t="s">
        <v>230</v>
      </c>
      <c r="D99" s="25">
        <v>22003</v>
      </c>
      <c r="F99" s="20" t="s">
        <v>231</v>
      </c>
      <c r="G99" s="21">
        <v>133812.03</v>
      </c>
    </row>
    <row r="100" spans="2:7" ht="15.75" customHeight="1" x14ac:dyDescent="0.25">
      <c r="C100" s="90" t="s">
        <v>232</v>
      </c>
      <c r="D100" s="91">
        <f>SUM(D97:D99)</f>
        <v>1597905.12</v>
      </c>
      <c r="F100" s="20" t="s">
        <v>233</v>
      </c>
      <c r="G100" s="45">
        <f>+'[18]Detalle ER'!H84</f>
        <v>1281502.9998000001</v>
      </c>
    </row>
    <row r="101" spans="2:7" ht="15.75" customHeight="1" x14ac:dyDescent="0.25">
      <c r="C101" s="42" t="s">
        <v>190</v>
      </c>
      <c r="D101" s="18">
        <v>2188826.5099999998</v>
      </c>
      <c r="F101" s="24" t="s">
        <v>234</v>
      </c>
      <c r="G101" s="25">
        <v>29421</v>
      </c>
    </row>
    <row r="102" spans="2:7" ht="15.75" customHeight="1" x14ac:dyDescent="0.25">
      <c r="C102" s="43" t="s">
        <v>235</v>
      </c>
      <c r="D102" s="21">
        <v>1197739.49</v>
      </c>
      <c r="F102" s="90" t="s">
        <v>236</v>
      </c>
      <c r="G102" s="91">
        <f>SUM(G97:G101)</f>
        <v>3004546.7913000002</v>
      </c>
    </row>
    <row r="103" spans="2:7" ht="15.75" customHeight="1" x14ac:dyDescent="0.25">
      <c r="C103" s="43" t="s">
        <v>192</v>
      </c>
      <c r="D103" s="21">
        <v>0</v>
      </c>
      <c r="F103" s="90" t="s">
        <v>237</v>
      </c>
      <c r="G103" s="91">
        <f>+'[18]Detalle ER'!H98</f>
        <v>37233383.399999999</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0</v>
      </c>
      <c r="F106" s="90" t="s">
        <v>240</v>
      </c>
      <c r="G106" s="91">
        <f>SUM(G104:G105)</f>
        <v>0</v>
      </c>
    </row>
    <row r="107" spans="2:7" ht="15.75" customHeight="1" x14ac:dyDescent="0.25">
      <c r="C107" s="43" t="s">
        <v>205</v>
      </c>
      <c r="D107" s="21">
        <v>622162.24</v>
      </c>
      <c r="F107" s="79" t="s">
        <v>241</v>
      </c>
      <c r="G107" s="80">
        <f>G20+G28+G33+G49+G58+G80+G96+G102+G103+G106</f>
        <v>1244966545.0246611</v>
      </c>
    </row>
    <row r="108" spans="2:7" ht="15.75" customHeight="1" x14ac:dyDescent="0.25">
      <c r="C108" s="43" t="s">
        <v>242</v>
      </c>
      <c r="D108" s="21">
        <v>2022303.82</v>
      </c>
      <c r="F108" s="14"/>
      <c r="G108" s="46"/>
    </row>
    <row r="109" spans="2:7" ht="15.75" customHeight="1" x14ac:dyDescent="0.25">
      <c r="C109" s="43" t="s">
        <v>243</v>
      </c>
      <c r="D109" s="21">
        <v>0</v>
      </c>
      <c r="F109" s="79" t="s">
        <v>244</v>
      </c>
      <c r="G109" s="80">
        <f>D62-G107</f>
        <v>149803773.18333888</v>
      </c>
    </row>
    <row r="110" spans="2:7" ht="15.75" customHeight="1" x14ac:dyDescent="0.25">
      <c r="C110" s="43" t="s">
        <v>223</v>
      </c>
      <c r="D110" s="23">
        <f>+'[18]Detalle ER'!D72</f>
        <v>4934780.46</v>
      </c>
      <c r="F110" s="40"/>
      <c r="G110" s="47"/>
    </row>
    <row r="111" spans="2:7" ht="15.75" customHeight="1" x14ac:dyDescent="0.25">
      <c r="C111" s="44" t="s">
        <v>389</v>
      </c>
      <c r="D111" s="25">
        <v>147414</v>
      </c>
      <c r="F111" s="40"/>
      <c r="G111" s="41"/>
    </row>
    <row r="112" spans="2:7" ht="15.75" customHeight="1" x14ac:dyDescent="0.25">
      <c r="B112" s="2" t="s">
        <v>246</v>
      </c>
      <c r="C112" s="90" t="s">
        <v>227</v>
      </c>
      <c r="D112" s="91">
        <f>SUM(D101:D111)</f>
        <v>11113226.52</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+'[18]Detalle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+'[18]Detalle ER'!D96</f>
        <v>0</v>
      </c>
      <c r="F117" s="40"/>
      <c r="G117" s="41"/>
    </row>
    <row r="118" spans="2:7" ht="15.75" customHeight="1" x14ac:dyDescent="0.25">
      <c r="B118" s="2" t="s">
        <v>254</v>
      </c>
      <c r="C118" s="42" t="s">
        <v>255</v>
      </c>
      <c r="D118" s="18">
        <v>4617871</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55849.055966719054</v>
      </c>
      <c r="F121" s="40"/>
      <c r="G121" s="41"/>
    </row>
    <row r="122" spans="2:7" ht="15.75" customHeight="1" x14ac:dyDescent="0.25">
      <c r="C122" s="90" t="s">
        <v>262</v>
      </c>
      <c r="D122" s="91">
        <f>SUM(D118:D121)</f>
        <v>4673720.0559667191</v>
      </c>
      <c r="F122" s="40"/>
      <c r="G122" s="41"/>
    </row>
    <row r="123" spans="2:7" ht="15.75" customHeight="1" x14ac:dyDescent="0.25">
      <c r="B123" s="2" t="s">
        <v>263</v>
      </c>
      <c r="C123" s="42" t="s">
        <v>264</v>
      </c>
      <c r="D123" s="18">
        <v>781289.55</v>
      </c>
      <c r="F123" s="40"/>
      <c r="G123" s="41"/>
    </row>
    <row r="124" spans="2:7" ht="15.75" customHeight="1" x14ac:dyDescent="0.25">
      <c r="B124" s="2" t="s">
        <v>265</v>
      </c>
      <c r="C124" s="43" t="s">
        <v>266</v>
      </c>
      <c r="D124" s="23">
        <f>+'[18]Detalle ER'!D106</f>
        <v>3852050.71</v>
      </c>
      <c r="F124" s="40"/>
      <c r="G124" s="41"/>
    </row>
    <row r="125" spans="2:7" ht="15.75" customHeight="1" x14ac:dyDescent="0.25">
      <c r="B125" s="2" t="s">
        <v>267</v>
      </c>
      <c r="C125" s="44" t="s">
        <v>268</v>
      </c>
      <c r="D125" s="25">
        <v>57375</v>
      </c>
      <c r="F125" s="40"/>
      <c r="G125" s="41"/>
    </row>
    <row r="126" spans="2:7" ht="15.75" customHeight="1" x14ac:dyDescent="0.25">
      <c r="C126" s="90" t="s">
        <v>391</v>
      </c>
      <c r="D126" s="91">
        <f>SUM(D123:D125)</f>
        <v>4690715.26</v>
      </c>
      <c r="F126" s="40"/>
      <c r="G126" s="41"/>
    </row>
    <row r="127" spans="2:7" ht="15.75" customHeight="1" x14ac:dyDescent="0.25">
      <c r="C127" s="79" t="s">
        <v>270</v>
      </c>
      <c r="D127" s="80">
        <f>D96+D100+D112+D116+D117+D122+D126</f>
        <v>132483455.42462471</v>
      </c>
      <c r="F127" s="40"/>
      <c r="G127" s="41"/>
    </row>
    <row r="128" spans="2:7" ht="15.75" customHeight="1" x14ac:dyDescent="0.25">
      <c r="F128" s="40"/>
      <c r="G128" s="41"/>
    </row>
    <row r="129" spans="2:7" ht="15.75" customHeight="1" x14ac:dyDescent="0.25">
      <c r="B129" s="2" t="s">
        <v>271</v>
      </c>
      <c r="C129" s="79" t="s">
        <v>272</v>
      </c>
      <c r="D129" s="80">
        <f>G109-D127</f>
        <v>17320317.758714169</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995829.21</v>
      </c>
    </row>
    <row r="133" spans="2:7" ht="15.75" customHeight="1" x14ac:dyDescent="0.25">
      <c r="B133" s="2" t="s">
        <v>279</v>
      </c>
      <c r="C133" s="20" t="s">
        <v>280</v>
      </c>
      <c r="D133" s="21">
        <v>0</v>
      </c>
      <c r="F133" s="20" t="s">
        <v>281</v>
      </c>
      <c r="G133" s="21">
        <v>163824.54</v>
      </c>
    </row>
    <row r="134" spans="2:7" ht="15.75" customHeight="1" x14ac:dyDescent="0.25">
      <c r="B134" s="2" t="s">
        <v>282</v>
      </c>
      <c r="C134" s="20" t="s">
        <v>283</v>
      </c>
      <c r="D134" s="21">
        <v>0</v>
      </c>
      <c r="F134" s="20" t="s">
        <v>284</v>
      </c>
      <c r="G134" s="21">
        <v>744534.11369999999</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10487968</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5508275</v>
      </c>
    </row>
    <row r="140" spans="2:7" ht="15.75" customHeight="1" x14ac:dyDescent="0.25">
      <c r="C140" s="20" t="s">
        <v>393</v>
      </c>
      <c r="D140" s="21">
        <v>1234081</v>
      </c>
      <c r="F140" s="20" t="s">
        <v>301</v>
      </c>
      <c r="G140" s="27">
        <f>+'[18]Detalle ER'!H123</f>
        <v>0</v>
      </c>
    </row>
    <row r="141" spans="2:7" ht="15.75" customHeight="1" x14ac:dyDescent="0.25">
      <c r="B141" s="2" t="s">
        <v>302</v>
      </c>
      <c r="C141" s="20" t="s">
        <v>303</v>
      </c>
      <c r="D141" s="23">
        <f>+'[18]Detalle ER'!D123</f>
        <v>8463675.0243999995</v>
      </c>
      <c r="F141" s="24" t="s">
        <v>304</v>
      </c>
      <c r="G141" s="25">
        <v>27756</v>
      </c>
    </row>
    <row r="142" spans="2:7" ht="15.75" customHeight="1" x14ac:dyDescent="0.25">
      <c r="B142" s="2" t="s">
        <v>305</v>
      </c>
      <c r="C142" s="24" t="s">
        <v>306</v>
      </c>
      <c r="D142" s="25">
        <v>130554</v>
      </c>
      <c r="F142" s="90" t="s">
        <v>307</v>
      </c>
      <c r="G142" s="91">
        <f>SUM(G132:G141)</f>
        <v>7440218.8637000006</v>
      </c>
    </row>
    <row r="143" spans="2:7" ht="15.75" customHeight="1" x14ac:dyDescent="0.25">
      <c r="B143" s="2" t="s">
        <v>308</v>
      </c>
      <c r="C143" s="90" t="s">
        <v>309</v>
      </c>
      <c r="D143" s="91">
        <f>SUM(D132:D142)</f>
        <v>20316278.0244</v>
      </c>
      <c r="F143" s="17" t="s">
        <v>310</v>
      </c>
      <c r="G143" s="18">
        <v>0</v>
      </c>
    </row>
    <row r="144" spans="2:7" ht="15.75" customHeight="1" x14ac:dyDescent="0.25">
      <c r="C144" s="17" t="s">
        <v>311</v>
      </c>
      <c r="D144" s="18">
        <v>0</v>
      </c>
      <c r="F144" s="20" t="s">
        <v>312</v>
      </c>
      <c r="G144" s="21">
        <v>864251.96</v>
      </c>
    </row>
    <row r="145" spans="2:7" ht="15.75" customHeight="1" x14ac:dyDescent="0.25">
      <c r="C145" s="20" t="s">
        <v>313</v>
      </c>
      <c r="D145" s="21">
        <v>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1852147</v>
      </c>
    </row>
    <row r="153" spans="2:7" ht="15.75" customHeight="1" x14ac:dyDescent="0.25">
      <c r="B153" s="2" t="s">
        <v>335</v>
      </c>
      <c r="C153" s="20" t="s">
        <v>336</v>
      </c>
      <c r="D153" s="21">
        <v>0</v>
      </c>
      <c r="F153" s="20" t="s">
        <v>337</v>
      </c>
      <c r="G153" s="21">
        <v>0</v>
      </c>
    </row>
    <row r="154" spans="2:7" ht="15.75" customHeight="1" x14ac:dyDescent="0.25">
      <c r="C154" s="20" t="s">
        <v>338</v>
      </c>
      <c r="D154" s="21">
        <v>0</v>
      </c>
      <c r="F154" s="20" t="s">
        <v>339</v>
      </c>
      <c r="G154" s="27">
        <f>+'[18]Detalle ER'!H141</f>
        <v>2047827</v>
      </c>
    </row>
    <row r="155" spans="2:7" ht="15.75" customHeight="1" x14ac:dyDescent="0.25">
      <c r="C155" s="20" t="s">
        <v>340</v>
      </c>
      <c r="D155" s="21">
        <v>0</v>
      </c>
      <c r="F155" s="24" t="s">
        <v>341</v>
      </c>
      <c r="G155" s="25">
        <f>50624+28948</f>
        <v>79572</v>
      </c>
    </row>
    <row r="156" spans="2:7" ht="15.75" customHeight="1" x14ac:dyDescent="0.25">
      <c r="C156" s="20" t="s">
        <v>342</v>
      </c>
      <c r="D156" s="21">
        <v>0</v>
      </c>
      <c r="F156" s="90" t="s">
        <v>343</v>
      </c>
      <c r="G156" s="91">
        <f>SUM(G143:G155)</f>
        <v>4843797.96</v>
      </c>
    </row>
    <row r="157" spans="2:7" ht="15.75" customHeight="1" x14ac:dyDescent="0.25">
      <c r="C157" s="20" t="s">
        <v>344</v>
      </c>
      <c r="D157" s="23">
        <f>+'[18]Detalle ER'!D141</f>
        <v>1504656</v>
      </c>
      <c r="E157" s="2"/>
      <c r="F157" s="79" t="s">
        <v>345</v>
      </c>
      <c r="G157" s="80">
        <f>G142-G156</f>
        <v>2596420.9037000006</v>
      </c>
    </row>
    <row r="158" spans="2:7" ht="15.75" customHeight="1" x14ac:dyDescent="0.25">
      <c r="C158" s="48" t="s">
        <v>346</v>
      </c>
      <c r="D158" s="49">
        <v>20939</v>
      </c>
      <c r="E158" s="2"/>
    </row>
    <row r="159" spans="2:7" ht="15.75" customHeight="1" x14ac:dyDescent="0.25">
      <c r="C159" s="90" t="s">
        <v>347</v>
      </c>
      <c r="D159" s="91">
        <f>SUM(D144:D158)</f>
        <v>1525595</v>
      </c>
      <c r="E159" s="2"/>
      <c r="F159" s="79" t="s">
        <v>348</v>
      </c>
      <c r="G159" s="80">
        <f>+D129+D160+G157</f>
        <v>38707421.686814167</v>
      </c>
    </row>
    <row r="160" spans="2:7" ht="15.75" customHeight="1" x14ac:dyDescent="0.25">
      <c r="C160" s="75" t="s">
        <v>349</v>
      </c>
      <c r="D160" s="76">
        <f>D143-D159</f>
        <v>18790683.0244</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38707421.686814167</v>
      </c>
    </row>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allowBlank="1" showInputMessage="1" showErrorMessage="1" sqref="D62 G156" xr:uid="{4F770C9B-848F-4435-B5A7-9AB438238BF8}">
      <formula1>OR(D62=0, D62&gt;50)</formula1>
    </dataValidation>
    <dataValidation type="custom" operator="greaterThan" showInputMessage="1" showErrorMessage="1" errorTitle="eee" sqref="D61" xr:uid="{B8BB6B59-DC92-4F4D-B5DE-A124FC8ACD30}">
      <formula1>OR(D61=0, D61&lt;0)</formula1>
    </dataValidation>
    <dataValidation type="custom" operator="greaterThan" showInputMessage="1" showErrorMessage="1" errorTitle="eee" sqref="D14:D29 D30 D50:D54 D31:D48" xr:uid="{43D55295-7C4C-46A9-A4F0-CFEF7261D06F}">
      <formula1>OR(D14=0,D14&gt;50)</formula1>
    </dataValidation>
    <dataValidation operator="greaterThan" showInputMessage="1" showErrorMessage="1" errorTitle="eee" sqref="G109 G157 G159 D129 D160" xr:uid="{4F3BDFFB-6A93-494D-9E67-F51648CC154D}"/>
    <dataValidation allowBlank="1" sqref="G231" xr:uid="{DB4F855D-49AA-4CB6-8899-230302A4053A}">
      <formula1>0</formula1>
      <formula2>0</formula2>
    </dataValidation>
    <dataValidation type="custom" operator="greaterThan" showInputMessage="1" showErrorMessage="1" errorTitle="eee" sqref="D57:D60" xr:uid="{97F1E6FD-C239-4B84-BFC5-EA6EAA1F91A8}">
      <formula1>OR(D57=0, D57&lt;50)</formula1>
    </dataValidation>
    <dataValidation allowBlank="1" errorTitle="Error de datos" error="Debe introducir una fecha válida" sqref="F4" xr:uid="{E862D52B-39B5-42A2-9737-D8D42CED2EEF}">
      <formula1>0</formula1>
      <formula2>0</formula2>
    </dataValidation>
    <dataValidation type="custom" operator="greaterThan" showInputMessage="1" showErrorMessage="1" errorTitle="eee" error="Valores mayores a $50" sqref="D8:D13" xr:uid="{E3204D70-DE1B-48E1-ACD4-929A5C1E18CB}">
      <formula1>OR(D8=0,D8&gt;50)</formula1>
    </dataValidation>
    <dataValidation type="custom" operator="greaterThan" showInputMessage="1" showErrorMessage="1" errorTitle="eee" sqref="D86:D95 D97:D99 D101:D109 D111 D113 D125 D118:D121 D123 D115 G143:G153 G141 G132:G139 G155" xr:uid="{4A9EF403-3ADE-44FA-BECB-243917A59367}">
      <formula1>OR(D86=0,D86&gt; 50)</formula1>
    </dataValidation>
    <dataValidation operator="greaterThanOrEqual" allowBlank="1" errorTitle="Error de datos" error="Debe ingresar un valor entero positivo" sqref="C8:C11 C14:C48 F230 C141:C160 F161:F165 F7:F109 C129 C131:C139 C50:C127 F111:F157" xr:uid="{50E116F6-D911-463E-AD72-59695635F0DA}">
      <formula1>0</formula1>
      <formula2>0</formula2>
    </dataValidation>
    <dataValidation type="custom" operator="greaterThan" showInputMessage="1" showErrorMessage="1" errorTitle="eee" sqref="D49 D55:D56 G140 G154 G8:G108 D114 D124 D85 D96 D100 D110 D112 D63:D83 D122 D126:D128 D131:D159 D116:D117" xr:uid="{58041741-D845-44A7-AB23-B9FCBED4A517}">
      <formula1>OR(D8=0, D8&gt;50)</formula1>
    </dataValidation>
    <dataValidation type="custom" operator="greaterThan" showInputMessage="1" showErrorMessage="1" errorTitle="eee" sqref="D84" xr:uid="{865AA162-65BE-46B4-9ED6-E6AA8662DF3F}">
      <formula1>OR(#REF!=0,#REF!&gt; 50)</formula1>
      <formula2>0</formula2>
    </dataValidation>
    <dataValidation type="custom" operator="greaterThan" showInputMessage="1" showErrorMessage="1" errorTitle="eee" sqref="G127" xr:uid="{2D231C62-EA0F-45D3-9C68-1B618CC6A772}">
      <formula1>OR(D139=0, D139&gt;50)</formula1>
      <formula2>0</formula2>
    </dataValidation>
    <dataValidation type="custom" operator="greaterThan" showInputMessage="1" showErrorMessage="1" errorTitle="eee" sqref="G117:G126" xr:uid="{FFE31890-C34C-477F-B6CE-A2BB8ADC328A}">
      <formula1>OR(D131=0, D131&gt;50)</formula1>
      <formula2>0</formula2>
    </dataValidation>
    <dataValidation type="custom" operator="greaterThan" showInputMessage="1" showErrorMessage="1" errorTitle="eee" sqref="G128" xr:uid="{83C497CA-5050-4A80-8660-95D3A64051A6}">
      <formula1>OR(D136=0, D136&gt;50)</formula1>
      <formula2>0</formula2>
    </dataValidation>
    <dataValidation type="custom" operator="greaterThan" showInputMessage="1" showErrorMessage="1" errorTitle="eee" sqref="G129" xr:uid="{A5B9779D-ADDD-47F1-AE78-3F699F051BF7}">
      <formula1>OR(D134=0, D134&gt;50)</formula1>
      <formula2>0</formula2>
    </dataValidation>
    <dataValidation type="custom" operator="greaterThan" showInputMessage="1" showErrorMessage="1" errorTitle="eee" sqref="G130" xr:uid="{AC73F18D-E148-4982-8831-67324001F489}">
      <formula1>OR(D132=0, D132&gt;50)</formula1>
      <formula2>0</formula2>
    </dataValidation>
    <dataValidation type="custom" operator="greaterThan" showInputMessage="1" showErrorMessage="1" errorTitle="eee" sqref="G161 G166" xr:uid="{9B25DAF4-F8F9-43D7-952C-402BEFAC2B1E}">
      <formula1>OR(D200=0, D200&gt;50)</formula1>
      <formula2>0</formula2>
    </dataValidation>
    <dataValidation type="custom" operator="greaterThan" showInputMessage="1" showErrorMessage="1" errorTitle="eee" sqref="G111:G116" xr:uid="{FC73817E-FA9D-4047-9BAF-DC9E1B058336}">
      <formula1>OR(D132=0, D132&gt;50)</formula1>
      <formula2>0</formula2>
    </dataValidation>
    <dataValidation type="custom" operator="greaterThan" showInputMessage="1" showErrorMessage="1" errorTitle="eee" sqref="G197" xr:uid="{A6200812-D53E-4563-A4A5-2AA7F495EC83}">
      <formula1>OR(D196=0, D196&gt;50)</formula1>
      <formula2>0</formula2>
    </dataValidation>
    <dataValidation type="custom" operator="greaterThan" showInputMessage="1" showErrorMessage="1" errorTitle="eee" sqref="G142" xr:uid="{692F6932-68EE-4BFC-B97A-D729421B930A}">
      <formula1>OR(D180=0, D180&gt;50)</formula1>
      <formula2>0</formula2>
    </dataValidation>
  </dataValidations>
  <pageMargins left="0.7" right="0.7" top="0.75" bottom="0.75" header="0.3" footer="0.3"/>
  <ignoredErrors>
    <ignoredError sqref="G155 G100 D20"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0463-024F-4E18-93FC-499C04BC8E8B}">
  <dimension ref="A1:H222"/>
  <sheetViews>
    <sheetView showGridLines="0" zoomScaleNormal="100" workbookViewId="0">
      <selection activeCell="G41" sqref="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+[19]Presentación!C4</f>
        <v>CAMEDUR - IAMPP</v>
      </c>
      <c r="G2" s="9"/>
    </row>
    <row r="3" spans="2:7" x14ac:dyDescent="0.25">
      <c r="C3" s="123" t="s">
        <v>1</v>
      </c>
      <c r="D3" s="123"/>
      <c r="E3" s="54"/>
      <c r="F3" s="10" t="str">
        <f>+[19]Presentación!C5</f>
        <v>Durazno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+[19]ESP!D7</f>
        <v>2025</v>
      </c>
      <c r="F7" s="73" t="s">
        <v>5</v>
      </c>
      <c r="G7" s="74">
        <f>+D7</f>
        <v>2025</v>
      </c>
    </row>
    <row r="8" spans="2:7" ht="15.75" customHeight="1" x14ac:dyDescent="0.25">
      <c r="B8" s="2" t="s">
        <v>6</v>
      </c>
      <c r="C8" s="17" t="s">
        <v>7</v>
      </c>
      <c r="D8" s="18">
        <f>24734994</f>
        <v>24734994</v>
      </c>
      <c r="F8" s="17" t="s">
        <v>8</v>
      </c>
      <c r="G8" s="18">
        <v>8810026</v>
      </c>
    </row>
    <row r="9" spans="2:7" ht="15.75" customHeight="1" x14ac:dyDescent="0.25">
      <c r="B9" s="2" t="s">
        <v>9</v>
      </c>
      <c r="C9" s="20" t="s">
        <v>10</v>
      </c>
      <c r="D9" s="21">
        <v>67658145</v>
      </c>
      <c r="F9" s="20" t="s">
        <v>362</v>
      </c>
      <c r="G9" s="21">
        <v>0</v>
      </c>
    </row>
    <row r="10" spans="2:7" ht="15.75" customHeight="1" x14ac:dyDescent="0.25">
      <c r="B10" s="2" t="s">
        <v>12</v>
      </c>
      <c r="C10" s="20" t="s">
        <v>363</v>
      </c>
      <c r="D10" s="21">
        <v>1345839038</v>
      </c>
      <c r="F10" s="20" t="s">
        <v>364</v>
      </c>
      <c r="G10" s="21">
        <v>0</v>
      </c>
    </row>
    <row r="11" spans="2:7" ht="15.75" customHeight="1" x14ac:dyDescent="0.25">
      <c r="B11" s="2" t="s">
        <v>15</v>
      </c>
      <c r="C11" s="20" t="s">
        <v>365</v>
      </c>
      <c r="D11" s="21">
        <v>131346478</v>
      </c>
      <c r="F11" s="20" t="s">
        <v>366</v>
      </c>
      <c r="G11" s="21">
        <v>5187501</v>
      </c>
    </row>
    <row r="12" spans="2:7" ht="15.75" customHeight="1" x14ac:dyDescent="0.25">
      <c r="B12" s="2" t="s">
        <v>18</v>
      </c>
      <c r="C12" s="20" t="s">
        <v>19</v>
      </c>
      <c r="D12" s="21">
        <v>29197238</v>
      </c>
      <c r="F12" s="20" t="s">
        <v>367</v>
      </c>
      <c r="G12" s="21">
        <v>415943852</v>
      </c>
    </row>
    <row r="13" spans="2:7" ht="15.75" customHeight="1" x14ac:dyDescent="0.25">
      <c r="B13" s="2" t="s">
        <v>21</v>
      </c>
      <c r="C13" s="20" t="s">
        <v>22</v>
      </c>
      <c r="D13" s="21">
        <v>12948596</v>
      </c>
      <c r="F13" s="20" t="s">
        <v>368</v>
      </c>
      <c r="G13" s="21">
        <v>98196439</v>
      </c>
    </row>
    <row r="14" spans="2:7" ht="15.75" customHeight="1" x14ac:dyDescent="0.25">
      <c r="B14" s="2" t="s">
        <v>24</v>
      </c>
      <c r="C14" s="20" t="s">
        <v>25</v>
      </c>
      <c r="D14" s="21">
        <v>3940304</v>
      </c>
      <c r="F14" s="20" t="s">
        <v>369</v>
      </c>
      <c r="G14" s="21">
        <v>0</v>
      </c>
    </row>
    <row r="15" spans="2:7" ht="15.75" customHeight="1" x14ac:dyDescent="0.25">
      <c r="B15" s="2" t="s">
        <v>27</v>
      </c>
      <c r="C15" s="20" t="s">
        <v>28</v>
      </c>
      <c r="D15" s="21">
        <v>1633022</v>
      </c>
      <c r="F15" s="20" t="s">
        <v>29</v>
      </c>
      <c r="G15" s="21">
        <v>295039815</v>
      </c>
    </row>
    <row r="16" spans="2:7" ht="15.75" customHeight="1" x14ac:dyDescent="0.25">
      <c r="B16" s="2" t="s">
        <v>30</v>
      </c>
      <c r="C16" s="20" t="s">
        <v>31</v>
      </c>
      <c r="D16" s="21">
        <v>0</v>
      </c>
      <c r="F16" s="20" t="s">
        <v>32</v>
      </c>
      <c r="G16" s="21">
        <v>133779467</v>
      </c>
    </row>
    <row r="17" spans="2:7" ht="15.75" customHeight="1" x14ac:dyDescent="0.25">
      <c r="B17" s="2" t="s">
        <v>33</v>
      </c>
      <c r="C17" s="20" t="s">
        <v>370</v>
      </c>
      <c r="D17" s="21">
        <v>0</v>
      </c>
      <c r="F17" s="20" t="s">
        <v>35</v>
      </c>
      <c r="G17" s="21">
        <v>94410491</v>
      </c>
    </row>
    <row r="18" spans="2:7" ht="15.75" customHeight="1" x14ac:dyDescent="0.25">
      <c r="B18" s="2" t="s">
        <v>36</v>
      </c>
      <c r="C18" s="20" t="s">
        <v>37</v>
      </c>
      <c r="D18" s="21">
        <v>0</v>
      </c>
      <c r="F18" s="20" t="s">
        <v>38</v>
      </c>
      <c r="G18" s="21">
        <v>0</v>
      </c>
    </row>
    <row r="19" spans="2:7" ht="15.75" customHeight="1" x14ac:dyDescent="0.25">
      <c r="B19" s="2" t="s">
        <v>39</v>
      </c>
      <c r="C19" s="20" t="s">
        <v>40</v>
      </c>
      <c r="D19" s="23">
        <f>+'[19]Detalle ER'!D21</f>
        <v>13396716</v>
      </c>
      <c r="F19" s="24" t="s">
        <v>41</v>
      </c>
      <c r="G19" s="25">
        <v>14900635</v>
      </c>
    </row>
    <row r="20" spans="2:7" ht="15.75" customHeight="1" x14ac:dyDescent="0.25">
      <c r="B20" s="2" t="s">
        <v>42</v>
      </c>
      <c r="C20" s="20" t="s">
        <v>371</v>
      </c>
      <c r="D20" s="25">
        <v>22946410</v>
      </c>
      <c r="F20" s="90" t="s">
        <v>44</v>
      </c>
      <c r="G20" s="91">
        <f>SUM(G8:G19)</f>
        <v>1066268226</v>
      </c>
    </row>
    <row r="21" spans="2:7" ht="15.75" customHeight="1" x14ac:dyDescent="0.25">
      <c r="C21" s="88" t="s">
        <v>45</v>
      </c>
      <c r="D21" s="89">
        <f>SUM(D8:D20)</f>
        <v>1653640941</v>
      </c>
      <c r="F21" s="17" t="s">
        <v>46</v>
      </c>
      <c r="G21" s="18">
        <v>383841</v>
      </c>
    </row>
    <row r="22" spans="2:7" ht="15.75" customHeight="1" x14ac:dyDescent="0.25">
      <c r="C22" s="90" t="s">
        <v>47</v>
      </c>
      <c r="D22" s="91">
        <f>SUM(D23:D29)</f>
        <v>21505155</v>
      </c>
      <c r="F22" s="20" t="s">
        <v>48</v>
      </c>
      <c r="G22" s="21">
        <v>24013567</v>
      </c>
    </row>
    <row r="23" spans="2:7" ht="15.75" customHeight="1" x14ac:dyDescent="0.25">
      <c r="B23" s="2" t="s">
        <v>49</v>
      </c>
      <c r="C23" s="17" t="s">
        <v>50</v>
      </c>
      <c r="D23" s="18">
        <v>13703061</v>
      </c>
      <c r="F23" s="20" t="s">
        <v>51</v>
      </c>
      <c r="G23" s="21">
        <v>4162861</v>
      </c>
    </row>
    <row r="24" spans="2:7" ht="15.75" customHeight="1" x14ac:dyDescent="0.25">
      <c r="B24" s="2" t="s">
        <v>52</v>
      </c>
      <c r="C24" s="20" t="s">
        <v>53</v>
      </c>
      <c r="D24" s="21">
        <v>15484</v>
      </c>
      <c r="F24" s="20" t="s">
        <v>54</v>
      </c>
      <c r="G24" s="21">
        <v>22077778</v>
      </c>
    </row>
    <row r="25" spans="2:7" ht="15.75" customHeight="1" x14ac:dyDescent="0.25">
      <c r="B25" s="2" t="s">
        <v>55</v>
      </c>
      <c r="C25" s="20" t="s">
        <v>56</v>
      </c>
      <c r="D25" s="21">
        <v>5439154</v>
      </c>
      <c r="F25" s="20" t="s">
        <v>372</v>
      </c>
      <c r="G25" s="21">
        <v>10191762</v>
      </c>
    </row>
    <row r="26" spans="2:7" ht="15.75" customHeight="1" x14ac:dyDescent="0.25">
      <c r="B26" s="2" t="s">
        <v>58</v>
      </c>
      <c r="C26" s="20" t="s">
        <v>59</v>
      </c>
      <c r="D26" s="21">
        <v>571724</v>
      </c>
      <c r="F26" s="20" t="s">
        <v>373</v>
      </c>
      <c r="G26" s="21">
        <v>6116405</v>
      </c>
    </row>
    <row r="27" spans="2:7" ht="15.75" customHeight="1" x14ac:dyDescent="0.25">
      <c r="B27" s="2" t="s">
        <v>61</v>
      </c>
      <c r="C27" s="20" t="s">
        <v>62</v>
      </c>
      <c r="D27" s="21">
        <v>1482137</v>
      </c>
      <c r="F27" s="24" t="s">
        <v>63</v>
      </c>
      <c r="G27" s="25">
        <v>938012</v>
      </c>
    </row>
    <row r="28" spans="2:7" ht="15.75" customHeight="1" x14ac:dyDescent="0.25">
      <c r="B28" s="2" t="s">
        <v>64</v>
      </c>
      <c r="C28" s="20" t="s">
        <v>65</v>
      </c>
      <c r="D28" s="23">
        <f>+'[19]Detalle ER'!D28</f>
        <v>0</v>
      </c>
      <c r="F28" s="90" t="s">
        <v>66</v>
      </c>
      <c r="G28" s="91">
        <f>SUM(G21:G27)</f>
        <v>67884226</v>
      </c>
    </row>
    <row r="29" spans="2:7" ht="15.75" customHeight="1" x14ac:dyDescent="0.25">
      <c r="B29" s="2" t="s">
        <v>67</v>
      </c>
      <c r="C29" s="24" t="s">
        <v>68</v>
      </c>
      <c r="D29" s="25">
        <v>293595</v>
      </c>
      <c r="F29" s="17" t="s">
        <v>69</v>
      </c>
      <c r="G29" s="18">
        <v>157588339</v>
      </c>
    </row>
    <row r="30" spans="2:7" ht="15.75" customHeight="1" x14ac:dyDescent="0.25">
      <c r="C30" s="90" t="s">
        <v>70</v>
      </c>
      <c r="D30" s="91">
        <f>SUM(D31:D35)</f>
        <v>139927885</v>
      </c>
      <c r="F30" s="20" t="s">
        <v>71</v>
      </c>
      <c r="G30" s="21">
        <v>0</v>
      </c>
    </row>
    <row r="31" spans="2:7" ht="15.75" customHeight="1" x14ac:dyDescent="0.25">
      <c r="B31" s="2" t="s">
        <v>72</v>
      </c>
      <c r="C31" s="17" t="s">
        <v>73</v>
      </c>
      <c r="D31" s="18">
        <v>122765489</v>
      </c>
      <c r="F31" s="20" t="s">
        <v>74</v>
      </c>
      <c r="G31" s="21">
        <v>2019489</v>
      </c>
    </row>
    <row r="32" spans="2:7" ht="15.75" customHeight="1" x14ac:dyDescent="0.25">
      <c r="B32" s="2" t="s">
        <v>75</v>
      </c>
      <c r="C32" s="20" t="s">
        <v>76</v>
      </c>
      <c r="D32" s="21">
        <v>8964675</v>
      </c>
      <c r="F32" s="24" t="s">
        <v>77</v>
      </c>
      <c r="G32" s="25">
        <v>2237405</v>
      </c>
    </row>
    <row r="33" spans="2:7" ht="15.75" customHeight="1" x14ac:dyDescent="0.25">
      <c r="B33" s="2" t="s">
        <v>78</v>
      </c>
      <c r="C33" s="20" t="s">
        <v>79</v>
      </c>
      <c r="D33" s="21">
        <v>6302650</v>
      </c>
      <c r="F33" s="90" t="s">
        <v>80</v>
      </c>
      <c r="G33" s="91">
        <f>SUM(G29:G32)</f>
        <v>161845233</v>
      </c>
    </row>
    <row r="34" spans="2:7" ht="15.75" customHeight="1" x14ac:dyDescent="0.25">
      <c r="B34" s="2" t="s">
        <v>81</v>
      </c>
      <c r="C34" s="20" t="s">
        <v>82</v>
      </c>
      <c r="D34" s="23">
        <f>+'[19]Detalle ER'!D35</f>
        <v>0</v>
      </c>
      <c r="F34" s="94" t="s">
        <v>83</v>
      </c>
      <c r="G34" s="101">
        <f>SUM(G35:G40)</f>
        <v>141595433</v>
      </c>
    </row>
    <row r="35" spans="2:7" ht="15.75" customHeight="1" x14ac:dyDescent="0.25">
      <c r="B35" s="2" t="s">
        <v>84</v>
      </c>
      <c r="C35" s="24" t="s">
        <v>85</v>
      </c>
      <c r="D35" s="25">
        <v>1895071</v>
      </c>
      <c r="F35" s="17" t="s">
        <v>86</v>
      </c>
      <c r="G35" s="18">
        <v>9673859</v>
      </c>
    </row>
    <row r="36" spans="2:7" ht="15.75" customHeight="1" x14ac:dyDescent="0.25">
      <c r="C36" s="90" t="s">
        <v>87</v>
      </c>
      <c r="D36" s="91">
        <f>+D22+D30</f>
        <v>161433040</v>
      </c>
      <c r="F36" s="20" t="s">
        <v>88</v>
      </c>
      <c r="G36" s="21">
        <v>1577917</v>
      </c>
    </row>
    <row r="37" spans="2:7" ht="15.75" customHeight="1" x14ac:dyDescent="0.25">
      <c r="B37" s="2" t="s">
        <v>89</v>
      </c>
      <c r="C37" s="17" t="s">
        <v>374</v>
      </c>
      <c r="D37" s="18">
        <v>17943912</v>
      </c>
      <c r="F37" s="20" t="s">
        <v>91</v>
      </c>
      <c r="G37" s="21">
        <v>3123085</v>
      </c>
    </row>
    <row r="38" spans="2:7" ht="15.75" customHeight="1" x14ac:dyDescent="0.25">
      <c r="B38" s="2" t="s">
        <v>92</v>
      </c>
      <c r="C38" s="20" t="s">
        <v>375</v>
      </c>
      <c r="D38" s="21">
        <v>18934947</v>
      </c>
      <c r="F38" s="20" t="s">
        <v>94</v>
      </c>
      <c r="G38" s="21">
        <v>6104318</v>
      </c>
    </row>
    <row r="39" spans="2:7" ht="15.75" customHeight="1" x14ac:dyDescent="0.25">
      <c r="B39" s="2" t="s">
        <v>95</v>
      </c>
      <c r="C39" s="20" t="s">
        <v>376</v>
      </c>
      <c r="D39" s="21">
        <v>0</v>
      </c>
      <c r="F39" s="20" t="s">
        <v>97</v>
      </c>
      <c r="G39" s="21">
        <v>17467458</v>
      </c>
    </row>
    <row r="40" spans="2:7" ht="15.75" customHeight="1" x14ac:dyDescent="0.25">
      <c r="B40" s="2" t="s">
        <v>98</v>
      </c>
      <c r="C40" s="20" t="s">
        <v>377</v>
      </c>
      <c r="D40" s="21">
        <v>0</v>
      </c>
      <c r="F40" s="24" t="s">
        <v>100</v>
      </c>
      <c r="G40" s="26">
        <f>+'[19]Detalle ER'!H19</f>
        <v>103648796</v>
      </c>
    </row>
    <row r="41" spans="2:7" ht="15.75" customHeight="1" x14ac:dyDescent="0.25">
      <c r="B41" s="2" t="s">
        <v>101</v>
      </c>
      <c r="C41" s="20" t="s">
        <v>378</v>
      </c>
      <c r="D41" s="21">
        <v>0</v>
      </c>
      <c r="F41" s="94" t="s">
        <v>103</v>
      </c>
      <c r="G41" s="101">
        <f>SUM(G42:G47)</f>
        <v>22975169</v>
      </c>
    </row>
    <row r="42" spans="2:7" ht="15.75" customHeight="1" x14ac:dyDescent="0.25">
      <c r="B42" s="2" t="s">
        <v>104</v>
      </c>
      <c r="C42" s="20" t="s">
        <v>379</v>
      </c>
      <c r="D42" s="21">
        <v>126202106</v>
      </c>
      <c r="F42" s="17" t="s">
        <v>106</v>
      </c>
      <c r="G42" s="18">
        <v>4824593</v>
      </c>
    </row>
    <row r="43" spans="2:7" ht="15.75" customHeight="1" x14ac:dyDescent="0.25">
      <c r="B43" s="2" t="s">
        <v>107</v>
      </c>
      <c r="C43" s="20" t="s">
        <v>380</v>
      </c>
      <c r="D43" s="21">
        <v>85965211</v>
      </c>
      <c r="F43" s="20" t="s">
        <v>109</v>
      </c>
      <c r="G43" s="21">
        <v>0</v>
      </c>
    </row>
    <row r="44" spans="2:7" ht="15.75" customHeight="1" x14ac:dyDescent="0.25">
      <c r="B44" s="2" t="s">
        <v>110</v>
      </c>
      <c r="C44" s="20" t="s">
        <v>381</v>
      </c>
      <c r="D44" s="21">
        <v>0</v>
      </c>
      <c r="F44" s="20" t="s">
        <v>112</v>
      </c>
      <c r="G44" s="21">
        <v>2883674</v>
      </c>
    </row>
    <row r="45" spans="2:7" ht="15.75" customHeight="1" x14ac:dyDescent="0.25">
      <c r="B45" s="2" t="s">
        <v>113</v>
      </c>
      <c r="C45" s="20" t="s">
        <v>114</v>
      </c>
      <c r="D45" s="21">
        <v>0</v>
      </c>
      <c r="F45" s="20" t="s">
        <v>115</v>
      </c>
      <c r="G45" s="21">
        <v>2159080</v>
      </c>
    </row>
    <row r="46" spans="2:7" ht="15.75" customHeight="1" x14ac:dyDescent="0.25">
      <c r="B46" s="2" t="s">
        <v>116</v>
      </c>
      <c r="C46" s="20" t="s">
        <v>117</v>
      </c>
      <c r="D46" s="23">
        <f>+'[19]Detalle ER'!D49</f>
        <v>0</v>
      </c>
      <c r="F46" s="20" t="s">
        <v>118</v>
      </c>
      <c r="G46" s="21">
        <v>1796284</v>
      </c>
    </row>
    <row r="47" spans="2:7" ht="15.75" customHeight="1" x14ac:dyDescent="0.25">
      <c r="B47" s="2" t="s">
        <v>119</v>
      </c>
      <c r="C47" s="24" t="s">
        <v>382</v>
      </c>
      <c r="D47" s="25">
        <v>2541622</v>
      </c>
      <c r="F47" s="20" t="s">
        <v>121</v>
      </c>
      <c r="G47" s="27">
        <f>+'[19]Detalle ER'!H29</f>
        <v>11311538</v>
      </c>
    </row>
    <row r="48" spans="2:7" ht="15.75" customHeight="1" x14ac:dyDescent="0.25">
      <c r="C48" s="90" t="s">
        <v>122</v>
      </c>
      <c r="D48" s="91">
        <f>SUM(D37:D47)</f>
        <v>251587798</v>
      </c>
      <c r="F48" s="24" t="s">
        <v>123</v>
      </c>
      <c r="G48" s="25">
        <v>2350224</v>
      </c>
    </row>
    <row r="49" spans="2:7" ht="15.75" customHeight="1" x14ac:dyDescent="0.25">
      <c r="C49" s="94" t="s">
        <v>124</v>
      </c>
      <c r="D49" s="98"/>
      <c r="F49" s="90" t="s">
        <v>125</v>
      </c>
      <c r="G49" s="91">
        <f>+G34+G41+G48</f>
        <v>166920826</v>
      </c>
    </row>
    <row r="50" spans="2:7" ht="15.75" customHeight="1" x14ac:dyDescent="0.25">
      <c r="B50" s="2" t="s">
        <v>126</v>
      </c>
      <c r="C50" s="28" t="s">
        <v>127</v>
      </c>
      <c r="D50" s="18">
        <v>0</v>
      </c>
      <c r="F50" s="28" t="s">
        <v>128</v>
      </c>
      <c r="G50" s="18">
        <v>34059218</v>
      </c>
    </row>
    <row r="51" spans="2:7" ht="15.75" customHeight="1" x14ac:dyDescent="0.25">
      <c r="B51" s="2" t="s">
        <v>129</v>
      </c>
      <c r="C51" s="20" t="s">
        <v>124</v>
      </c>
      <c r="D51" s="23">
        <f>+'[19]Detalle ER'!D58</f>
        <v>1262444</v>
      </c>
      <c r="F51" s="20" t="s">
        <v>130</v>
      </c>
      <c r="G51" s="21">
        <v>62558014</v>
      </c>
    </row>
    <row r="52" spans="2:7" ht="15.75" customHeight="1" x14ac:dyDescent="0.25">
      <c r="B52" s="2" t="s">
        <v>131</v>
      </c>
      <c r="C52" s="24" t="s">
        <v>383</v>
      </c>
      <c r="D52" s="25">
        <v>18534</v>
      </c>
      <c r="F52" s="20" t="s">
        <v>133</v>
      </c>
      <c r="G52" s="21">
        <v>705166</v>
      </c>
    </row>
    <row r="53" spans="2:7" ht="15.75" customHeight="1" x14ac:dyDescent="0.25">
      <c r="C53" s="90" t="s">
        <v>134</v>
      </c>
      <c r="D53" s="91">
        <f>SUM(D50:D52)</f>
        <v>1280978</v>
      </c>
      <c r="F53" s="20" t="s">
        <v>135</v>
      </c>
      <c r="G53" s="21">
        <f>10970658+6000</f>
        <v>10976658</v>
      </c>
    </row>
    <row r="54" spans="2:7" ht="15.75" customHeight="1" x14ac:dyDescent="0.25">
      <c r="C54" s="75" t="s">
        <v>136</v>
      </c>
      <c r="D54" s="76">
        <f>D21+D36+D48+D53</f>
        <v>2067942757</v>
      </c>
      <c r="F54" s="20" t="s">
        <v>137</v>
      </c>
      <c r="G54" s="21">
        <v>9975778</v>
      </c>
    </row>
    <row r="55" spans="2:7" ht="15.75" customHeight="1" x14ac:dyDescent="0.25">
      <c r="C55" s="29"/>
      <c r="F55" s="20" t="s">
        <v>138</v>
      </c>
      <c r="G55" s="21">
        <v>3459282</v>
      </c>
    </row>
    <row r="56" spans="2:7" ht="15.75" customHeight="1" x14ac:dyDescent="0.25">
      <c r="C56" s="94" t="s">
        <v>139</v>
      </c>
      <c r="D56" s="98"/>
      <c r="F56" s="20" t="s">
        <v>140</v>
      </c>
      <c r="G56" s="27">
        <f>+'[19]Detalle ER'!H40</f>
        <v>6109810</v>
      </c>
    </row>
    <row r="57" spans="2:7" ht="15.75" customHeight="1" x14ac:dyDescent="0.25">
      <c r="B57" s="2" t="s">
        <v>141</v>
      </c>
      <c r="C57" s="30" t="s">
        <v>142</v>
      </c>
      <c r="D57" s="18">
        <v>0</v>
      </c>
      <c r="F57" s="24" t="s">
        <v>143</v>
      </c>
      <c r="G57" s="25">
        <v>1821706</v>
      </c>
    </row>
    <row r="58" spans="2:7" ht="15.75" customHeight="1" x14ac:dyDescent="0.25">
      <c r="B58" s="2" t="s">
        <v>144</v>
      </c>
      <c r="C58" s="31" t="s">
        <v>145</v>
      </c>
      <c r="D58" s="21">
        <v>0</v>
      </c>
      <c r="F58" s="90" t="s">
        <v>146</v>
      </c>
      <c r="G58" s="91">
        <f>SUM(G50:G57)</f>
        <v>129665632</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36281443</v>
      </c>
    </row>
    <row r="61" spans="2:7" ht="15.75" customHeight="1" x14ac:dyDescent="0.25">
      <c r="C61" s="90" t="s">
        <v>385</v>
      </c>
      <c r="D61" s="91">
        <f>SUM(D57:D60)</f>
        <v>0</v>
      </c>
      <c r="F61" s="20" t="s">
        <v>154</v>
      </c>
      <c r="G61" s="21">
        <v>10577047</v>
      </c>
    </row>
    <row r="62" spans="2:7" ht="15.75" customHeight="1" x14ac:dyDescent="0.25">
      <c r="C62" s="77" t="s">
        <v>155</v>
      </c>
      <c r="D62" s="78">
        <f>D54+D61</f>
        <v>2067942757</v>
      </c>
      <c r="F62" s="20" t="s">
        <v>156</v>
      </c>
      <c r="G62" s="21">
        <v>22100532</v>
      </c>
    </row>
    <row r="63" spans="2:7" ht="15.75" customHeight="1" x14ac:dyDescent="0.25">
      <c r="B63" s="33"/>
      <c r="C63" s="34"/>
      <c r="D63" s="35"/>
      <c r="F63" s="20" t="s">
        <v>157</v>
      </c>
      <c r="G63" s="21">
        <v>0</v>
      </c>
    </row>
    <row r="64" spans="2:7" ht="15.75" customHeight="1" x14ac:dyDescent="0.25">
      <c r="B64" s="5"/>
      <c r="C64" s="34"/>
      <c r="D64" s="35"/>
      <c r="F64" s="20" t="s">
        <v>158</v>
      </c>
      <c r="G64" s="21">
        <v>12724242</v>
      </c>
    </row>
    <row r="65" spans="1:7" ht="15.75" customHeight="1" x14ac:dyDescent="0.25">
      <c r="B65" s="36" t="s">
        <v>159</v>
      </c>
      <c r="C65" s="34"/>
      <c r="D65" s="35"/>
      <c r="F65" s="20" t="s">
        <v>160</v>
      </c>
      <c r="G65" s="21">
        <v>3049664</v>
      </c>
    </row>
    <row r="66" spans="1:7" ht="15.75" customHeight="1" x14ac:dyDescent="0.25">
      <c r="B66" s="36" t="s">
        <v>161</v>
      </c>
      <c r="C66" s="34"/>
      <c r="D66" s="35"/>
      <c r="F66" s="20" t="s">
        <v>162</v>
      </c>
      <c r="G66" s="21">
        <v>2599906</v>
      </c>
    </row>
    <row r="67" spans="1:7" ht="15.75" customHeight="1" x14ac:dyDescent="0.25">
      <c r="B67" s="36" t="s">
        <v>163</v>
      </c>
      <c r="C67" s="34"/>
      <c r="D67" s="35"/>
      <c r="F67" s="20" t="s">
        <v>164</v>
      </c>
      <c r="G67" s="21">
        <v>10227701</v>
      </c>
    </row>
    <row r="68" spans="1:7" ht="15.75" customHeight="1" x14ac:dyDescent="0.25">
      <c r="B68" s="36" t="s">
        <v>165</v>
      </c>
      <c r="C68" s="34"/>
      <c r="D68" s="35"/>
      <c r="F68" s="20" t="s">
        <v>166</v>
      </c>
      <c r="G68" s="21">
        <v>1721890</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283945</v>
      </c>
    </row>
    <row r="71" spans="1:7" ht="15.75" customHeight="1" x14ac:dyDescent="0.25">
      <c r="B71" s="36" t="s">
        <v>171</v>
      </c>
      <c r="C71" s="34"/>
      <c r="D71" s="35"/>
      <c r="F71" s="20" t="s">
        <v>172</v>
      </c>
      <c r="G71" s="21">
        <v>321534</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240400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208625</v>
      </c>
    </row>
    <row r="77" spans="1:7" ht="15.75" customHeight="1" x14ac:dyDescent="0.25">
      <c r="B77" s="36" t="s">
        <v>183</v>
      </c>
      <c r="C77" s="34"/>
      <c r="D77" s="35"/>
      <c r="F77" s="20" t="s">
        <v>184</v>
      </c>
      <c r="G77" s="21">
        <v>25859925</v>
      </c>
    </row>
    <row r="78" spans="1:7" ht="15.75" customHeight="1" x14ac:dyDescent="0.25">
      <c r="B78" s="36" t="s">
        <v>185</v>
      </c>
      <c r="C78" s="34"/>
      <c r="D78" s="35"/>
      <c r="F78" s="20" t="s">
        <v>186</v>
      </c>
      <c r="G78" s="27">
        <f>+'[19]Detalle ER'!H60</f>
        <v>83277840</v>
      </c>
    </row>
    <row r="79" spans="1:7" ht="15.75" customHeight="1" x14ac:dyDescent="0.25">
      <c r="B79" s="36"/>
      <c r="C79" s="34"/>
      <c r="D79" s="35"/>
      <c r="F79" s="24" t="s">
        <v>187</v>
      </c>
      <c r="G79" s="25">
        <v>2282265</v>
      </c>
    </row>
    <row r="80" spans="1:7" ht="15.75" customHeight="1" x14ac:dyDescent="0.25">
      <c r="A80" s="37"/>
      <c r="B80" s="38"/>
      <c r="C80" s="34"/>
      <c r="D80" s="35"/>
      <c r="E80" s="39"/>
      <c r="F80" s="90" t="s">
        <v>188</v>
      </c>
      <c r="G80" s="91">
        <f>SUM(G59:G79)</f>
        <v>211756959</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15413487</v>
      </c>
    </row>
    <row r="83" spans="2:7" ht="15.75" customHeight="1" x14ac:dyDescent="0.25">
      <c r="B83" s="36" t="s">
        <v>193</v>
      </c>
      <c r="C83" s="34"/>
      <c r="D83" s="35"/>
      <c r="F83" s="20" t="s">
        <v>194</v>
      </c>
      <c r="G83" s="21">
        <v>3783612</v>
      </c>
    </row>
    <row r="84" spans="2:7" ht="15.75" customHeight="1" x14ac:dyDescent="0.25">
      <c r="B84" s="36" t="s">
        <v>195</v>
      </c>
      <c r="C84" s="40"/>
      <c r="D84" s="41"/>
      <c r="F84" s="20" t="s">
        <v>196</v>
      </c>
      <c r="G84" s="21">
        <v>5362507</v>
      </c>
    </row>
    <row r="85" spans="2:7" ht="15.75" customHeight="1" x14ac:dyDescent="0.25">
      <c r="B85" s="36" t="s">
        <v>197</v>
      </c>
      <c r="C85" s="73" t="s">
        <v>198</v>
      </c>
      <c r="D85" s="74">
        <f>+D7</f>
        <v>2025</v>
      </c>
      <c r="F85" s="20" t="s">
        <v>199</v>
      </c>
      <c r="G85" s="21">
        <v>8696791</v>
      </c>
    </row>
    <row r="86" spans="2:7" ht="15.75" customHeight="1" x14ac:dyDescent="0.25">
      <c r="B86" s="36" t="s">
        <v>200</v>
      </c>
      <c r="C86" s="42" t="s">
        <v>201</v>
      </c>
      <c r="D86" s="18">
        <v>3637971</v>
      </c>
      <c r="F86" s="20" t="s">
        <v>202</v>
      </c>
      <c r="G86" s="21">
        <v>1524057</v>
      </c>
    </row>
    <row r="87" spans="2:7" ht="15.75" customHeight="1" x14ac:dyDescent="0.25">
      <c r="B87" s="36" t="s">
        <v>203</v>
      </c>
      <c r="C87" s="43" t="s">
        <v>204</v>
      </c>
      <c r="D87" s="21">
        <v>57881868</v>
      </c>
      <c r="F87" s="20" t="s">
        <v>205</v>
      </c>
      <c r="G87" s="21">
        <v>1745030</v>
      </c>
    </row>
    <row r="88" spans="2:7" ht="15.75" customHeight="1" x14ac:dyDescent="0.25">
      <c r="B88" s="36" t="s">
        <v>206</v>
      </c>
      <c r="C88" s="43" t="s">
        <v>35</v>
      </c>
      <c r="D88" s="21">
        <v>0</v>
      </c>
      <c r="F88" s="20" t="s">
        <v>207</v>
      </c>
      <c r="G88" s="21">
        <v>2564371</v>
      </c>
    </row>
    <row r="89" spans="2:7" ht="15.75" customHeight="1" x14ac:dyDescent="0.25">
      <c r="B89" s="36" t="s">
        <v>208</v>
      </c>
      <c r="C89" s="43" t="s">
        <v>386</v>
      </c>
      <c r="D89" s="21">
        <v>158552</v>
      </c>
      <c r="F89" s="20" t="s">
        <v>210</v>
      </c>
      <c r="G89" s="21">
        <v>4232667</v>
      </c>
    </row>
    <row r="90" spans="2:7" ht="15.75" customHeight="1" x14ac:dyDescent="0.25">
      <c r="B90" s="36" t="s">
        <v>211</v>
      </c>
      <c r="C90" s="43" t="s">
        <v>212</v>
      </c>
      <c r="D90" s="21">
        <v>5287089</v>
      </c>
      <c r="F90" s="20" t="s">
        <v>213</v>
      </c>
      <c r="G90" s="21">
        <v>1382925</v>
      </c>
    </row>
    <row r="91" spans="2:7" ht="15.75" customHeight="1" x14ac:dyDescent="0.25">
      <c r="B91" s="36" t="s">
        <v>214</v>
      </c>
      <c r="C91" s="43" t="s">
        <v>215</v>
      </c>
      <c r="D91" s="21">
        <v>0</v>
      </c>
      <c r="F91" s="20" t="s">
        <v>216</v>
      </c>
      <c r="G91" s="21">
        <v>1603280</v>
      </c>
    </row>
    <row r="92" spans="2:7" ht="15.75" customHeight="1" x14ac:dyDescent="0.25">
      <c r="B92" s="36" t="s">
        <v>217</v>
      </c>
      <c r="C92" s="43" t="s">
        <v>218</v>
      </c>
      <c r="D92" s="21">
        <v>0</v>
      </c>
      <c r="F92" s="20" t="s">
        <v>219</v>
      </c>
      <c r="G92" s="21">
        <v>601253</v>
      </c>
    </row>
    <row r="93" spans="2:7" ht="15.75" customHeight="1" x14ac:dyDescent="0.25">
      <c r="B93" s="36"/>
      <c r="C93" s="43" t="s">
        <v>387</v>
      </c>
      <c r="D93" s="21">
        <v>392136</v>
      </c>
      <c r="F93" s="20" t="s">
        <v>221</v>
      </c>
      <c r="G93" s="21">
        <v>0</v>
      </c>
    </row>
    <row r="94" spans="2:7" ht="15.75" customHeight="1" x14ac:dyDescent="0.25">
      <c r="C94" s="43" t="s">
        <v>222</v>
      </c>
      <c r="D94" s="21">
        <v>0</v>
      </c>
      <c r="F94" s="20" t="s">
        <v>223</v>
      </c>
      <c r="G94" s="23">
        <f>+'[19]Detalle ER'!H72</f>
        <v>10116512</v>
      </c>
    </row>
    <row r="95" spans="2:7" ht="15.75" customHeight="1" x14ac:dyDescent="0.25">
      <c r="C95" s="44" t="s">
        <v>388</v>
      </c>
      <c r="D95" s="25">
        <v>970813</v>
      </c>
      <c r="F95" s="24" t="s">
        <v>225</v>
      </c>
      <c r="G95" s="25">
        <v>831611</v>
      </c>
    </row>
    <row r="96" spans="2:7" ht="15.75" customHeight="1" x14ac:dyDescent="0.25">
      <c r="C96" s="90" t="s">
        <v>226</v>
      </c>
      <c r="D96" s="91">
        <f>SUM(D86:D95)</f>
        <v>68328429</v>
      </c>
      <c r="F96" s="90" t="s">
        <v>227</v>
      </c>
      <c r="G96" s="91">
        <f>SUM(G81:G95)</f>
        <v>57858103</v>
      </c>
    </row>
    <row r="97" spans="2:7" ht="15.75" customHeight="1" x14ac:dyDescent="0.25">
      <c r="C97" s="42" t="s">
        <v>216</v>
      </c>
      <c r="D97" s="18">
        <v>0</v>
      </c>
      <c r="F97" s="28" t="s">
        <v>228</v>
      </c>
      <c r="G97" s="18">
        <v>15863074</v>
      </c>
    </row>
    <row r="98" spans="2:7" ht="15.75" customHeight="1" x14ac:dyDescent="0.25">
      <c r="C98" s="43" t="s">
        <v>219</v>
      </c>
      <c r="D98" s="21">
        <v>0</v>
      </c>
      <c r="F98" s="20" t="s">
        <v>229</v>
      </c>
      <c r="G98" s="21">
        <v>8811886</v>
      </c>
    </row>
    <row r="99" spans="2:7" ht="15.75" customHeight="1" x14ac:dyDescent="0.25">
      <c r="C99" s="44" t="s">
        <v>230</v>
      </c>
      <c r="D99" s="25">
        <v>0</v>
      </c>
      <c r="F99" s="20" t="s">
        <v>231</v>
      </c>
      <c r="G99" s="21">
        <v>3032338</v>
      </c>
    </row>
    <row r="100" spans="2:7" ht="15.75" customHeight="1" x14ac:dyDescent="0.25">
      <c r="C100" s="90" t="s">
        <v>232</v>
      </c>
      <c r="D100" s="91">
        <f>SUM(D97:D99)</f>
        <v>0</v>
      </c>
      <c r="F100" s="20" t="s">
        <v>233</v>
      </c>
      <c r="G100" s="45">
        <f>+'[19]Detalle ER'!H84</f>
        <v>6194065</v>
      </c>
    </row>
    <row r="101" spans="2:7" ht="15.75" customHeight="1" x14ac:dyDescent="0.25">
      <c r="C101" s="42" t="s">
        <v>190</v>
      </c>
      <c r="D101" s="18">
        <v>7777217</v>
      </c>
      <c r="F101" s="24" t="s">
        <v>234</v>
      </c>
      <c r="G101" s="25">
        <v>462384</v>
      </c>
    </row>
    <row r="102" spans="2:7" ht="15.75" customHeight="1" x14ac:dyDescent="0.25">
      <c r="C102" s="43" t="s">
        <v>235</v>
      </c>
      <c r="D102" s="21">
        <v>1396541</v>
      </c>
      <c r="F102" s="90" t="s">
        <v>236</v>
      </c>
      <c r="G102" s="91">
        <f>SUM(G97:G101)</f>
        <v>34363747</v>
      </c>
    </row>
    <row r="103" spans="2:7" ht="15.75" customHeight="1" x14ac:dyDescent="0.25">
      <c r="C103" s="43" t="s">
        <v>192</v>
      </c>
      <c r="D103" s="21">
        <v>811236</v>
      </c>
      <c r="F103" s="90" t="s">
        <v>237</v>
      </c>
      <c r="G103" s="91">
        <f>+'[19]Detalle ER'!H98</f>
        <v>30777801</v>
      </c>
    </row>
    <row r="104" spans="2:7" ht="15.75" customHeight="1" x14ac:dyDescent="0.25">
      <c r="C104" s="43" t="s">
        <v>196</v>
      </c>
      <c r="D104" s="21">
        <v>763231</v>
      </c>
      <c r="F104" s="28" t="s">
        <v>238</v>
      </c>
      <c r="G104" s="18">
        <v>0</v>
      </c>
    </row>
    <row r="105" spans="2:7" ht="15.75" customHeight="1" x14ac:dyDescent="0.25">
      <c r="C105" s="43" t="s">
        <v>199</v>
      </c>
      <c r="D105" s="21">
        <v>1935442</v>
      </c>
      <c r="F105" s="24" t="s">
        <v>239</v>
      </c>
      <c r="G105" s="25">
        <v>0</v>
      </c>
    </row>
    <row r="106" spans="2:7" ht="15.75" customHeight="1" x14ac:dyDescent="0.25">
      <c r="C106" s="43" t="s">
        <v>202</v>
      </c>
      <c r="D106" s="21">
        <v>915631</v>
      </c>
      <c r="F106" s="90" t="s">
        <v>240</v>
      </c>
      <c r="G106" s="91">
        <f>SUM(G104:G105)</f>
        <v>0</v>
      </c>
    </row>
    <row r="107" spans="2:7" ht="15.75" customHeight="1" x14ac:dyDescent="0.25">
      <c r="C107" s="43" t="s">
        <v>205</v>
      </c>
      <c r="D107" s="21">
        <v>31407</v>
      </c>
      <c r="F107" s="79" t="s">
        <v>241</v>
      </c>
      <c r="G107" s="80">
        <f>G20+G28+G33+G49+G58+G80+G96+G102+G103+G106</f>
        <v>1927340753</v>
      </c>
    </row>
    <row r="108" spans="2:7" ht="15.75" customHeight="1" x14ac:dyDescent="0.25">
      <c r="C108" s="43" t="s">
        <v>242</v>
      </c>
      <c r="D108" s="21">
        <v>2332578</v>
      </c>
      <c r="F108" s="14"/>
      <c r="G108" s="46"/>
    </row>
    <row r="109" spans="2:7" ht="15.75" customHeight="1" x14ac:dyDescent="0.25">
      <c r="C109" s="43" t="s">
        <v>243</v>
      </c>
      <c r="D109" s="21">
        <f>1415773+480128</f>
        <v>1895901</v>
      </c>
      <c r="F109" s="79" t="s">
        <v>244</v>
      </c>
      <c r="G109" s="80">
        <f>D62-G107</f>
        <v>140602004</v>
      </c>
    </row>
    <row r="110" spans="2:7" ht="15.75" customHeight="1" x14ac:dyDescent="0.25">
      <c r="C110" s="43" t="s">
        <v>223</v>
      </c>
      <c r="D110" s="23">
        <f>+'[19]Detalle ER'!D72</f>
        <v>25609788</v>
      </c>
      <c r="F110" s="40"/>
      <c r="G110" s="47"/>
    </row>
    <row r="111" spans="2:7" ht="15.75" customHeight="1" x14ac:dyDescent="0.25">
      <c r="C111" s="44" t="s">
        <v>389</v>
      </c>
      <c r="D111" s="25">
        <v>626435</v>
      </c>
      <c r="F111" s="40"/>
      <c r="G111" s="41"/>
    </row>
    <row r="112" spans="2:7" ht="15.75" customHeight="1" x14ac:dyDescent="0.25">
      <c r="B112" s="2" t="s">
        <v>246</v>
      </c>
      <c r="C112" s="90" t="s">
        <v>227</v>
      </c>
      <c r="D112" s="91">
        <f>SUM(D101:D111)</f>
        <v>44095407</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+'[19]Detalle ER'!D84</f>
        <v>2643753</v>
      </c>
      <c r="F114" s="40"/>
      <c r="G114" s="41"/>
    </row>
    <row r="115" spans="2:7" ht="15.75" customHeight="1" x14ac:dyDescent="0.25">
      <c r="B115" s="2" t="s">
        <v>249</v>
      </c>
      <c r="C115" s="44" t="s">
        <v>250</v>
      </c>
      <c r="D115" s="25">
        <v>34113</v>
      </c>
      <c r="F115" s="40"/>
      <c r="G115" s="41"/>
    </row>
    <row r="116" spans="2:7" ht="15.75" customHeight="1" x14ac:dyDescent="0.25">
      <c r="B116" s="2" t="s">
        <v>251</v>
      </c>
      <c r="C116" s="90" t="s">
        <v>236</v>
      </c>
      <c r="D116" s="91">
        <f>SUM(D113:D115)</f>
        <v>2677866</v>
      </c>
      <c r="F116" s="40"/>
      <c r="G116" s="41"/>
    </row>
    <row r="117" spans="2:7" ht="15.75" customHeight="1" x14ac:dyDescent="0.25">
      <c r="B117" s="2" t="s">
        <v>252</v>
      </c>
      <c r="C117" s="90" t="s">
        <v>253</v>
      </c>
      <c r="D117" s="91">
        <f>+'[19]Detalle ER'!D96</f>
        <v>2114273</v>
      </c>
      <c r="F117" s="40"/>
      <c r="G117" s="41"/>
    </row>
    <row r="118" spans="2:7" ht="15.75" customHeight="1" x14ac:dyDescent="0.25">
      <c r="B118" s="2" t="s">
        <v>254</v>
      </c>
      <c r="C118" s="42" t="s">
        <v>255</v>
      </c>
      <c r="D118" s="18">
        <v>1000103</v>
      </c>
      <c r="F118" s="40"/>
      <c r="G118" s="41"/>
    </row>
    <row r="119" spans="2:7" ht="15.75" customHeight="1" x14ac:dyDescent="0.25">
      <c r="B119" s="2" t="s">
        <v>256</v>
      </c>
      <c r="C119" s="43" t="s">
        <v>257</v>
      </c>
      <c r="D119" s="21">
        <v>801630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34889</v>
      </c>
      <c r="F121" s="40"/>
      <c r="G121" s="41"/>
    </row>
    <row r="122" spans="2:7" ht="15.75" customHeight="1" x14ac:dyDescent="0.25">
      <c r="C122" s="90" t="s">
        <v>262</v>
      </c>
      <c r="D122" s="91">
        <f>SUM(D118:D121)</f>
        <v>1836622</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+'[19]Detalle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119052597</v>
      </c>
      <c r="F127" s="40"/>
      <c r="G127" s="41"/>
    </row>
    <row r="128" spans="2:7" ht="15.75" customHeight="1" x14ac:dyDescent="0.25">
      <c r="F128" s="40"/>
      <c r="G128" s="41"/>
    </row>
    <row r="129" spans="2:7" ht="15.75" customHeight="1" x14ac:dyDescent="0.25">
      <c r="B129" s="2" t="s">
        <v>271</v>
      </c>
      <c r="C129" s="79" t="s">
        <v>272</v>
      </c>
      <c r="D129" s="80">
        <f>G109-D127</f>
        <v>21549407</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7579038</v>
      </c>
      <c r="F132" s="17" t="s">
        <v>278</v>
      </c>
      <c r="G132" s="18">
        <v>14323098</v>
      </c>
    </row>
    <row r="133" spans="2:7" ht="15.75" customHeight="1" x14ac:dyDescent="0.25">
      <c r="B133" s="2" t="s">
        <v>279</v>
      </c>
      <c r="C133" s="20" t="s">
        <v>280</v>
      </c>
      <c r="D133" s="21">
        <v>0</v>
      </c>
      <c r="F133" s="20" t="s">
        <v>281</v>
      </c>
      <c r="G133" s="21">
        <v>3983467</v>
      </c>
    </row>
    <row r="134" spans="2:7" ht="15.75" customHeight="1" x14ac:dyDescent="0.25">
      <c r="B134" s="2" t="s">
        <v>282</v>
      </c>
      <c r="C134" s="20" t="s">
        <v>283</v>
      </c>
      <c r="D134" s="21">
        <v>0</v>
      </c>
      <c r="F134" s="20" t="s">
        <v>284</v>
      </c>
      <c r="G134" s="21">
        <v>9300050</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1650253</v>
      </c>
      <c r="F136" s="20" t="s">
        <v>290</v>
      </c>
      <c r="G136" s="21">
        <v>0</v>
      </c>
    </row>
    <row r="137" spans="2:7" ht="15.75" customHeight="1" x14ac:dyDescent="0.25">
      <c r="B137" s="2" t="s">
        <v>291</v>
      </c>
      <c r="C137" s="20" t="s">
        <v>292</v>
      </c>
      <c r="D137" s="21">
        <v>1727640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4082178</v>
      </c>
      <c r="F140" s="20" t="s">
        <v>301</v>
      </c>
      <c r="G140" s="27">
        <f>+'[19]Detalle ER'!H123</f>
        <v>0</v>
      </c>
    </row>
    <row r="141" spans="2:7" ht="15.75" customHeight="1" x14ac:dyDescent="0.25">
      <c r="B141" s="2" t="s">
        <v>302</v>
      </c>
      <c r="C141" s="20" t="s">
        <v>303</v>
      </c>
      <c r="D141" s="23">
        <f>+'[19]Detalle ER'!D123</f>
        <v>2203345</v>
      </c>
      <c r="F141" s="24" t="s">
        <v>304</v>
      </c>
      <c r="G141" s="25">
        <v>245850</v>
      </c>
    </row>
    <row r="142" spans="2:7" ht="15.75" customHeight="1" x14ac:dyDescent="0.25">
      <c r="B142" s="2" t="s">
        <v>305</v>
      </c>
      <c r="C142" s="24" t="s">
        <v>306</v>
      </c>
      <c r="D142" s="25">
        <v>155602</v>
      </c>
      <c r="F142" s="90" t="s">
        <v>307</v>
      </c>
      <c r="G142" s="91">
        <f>SUM(G132:G141)</f>
        <v>27852465</v>
      </c>
    </row>
    <row r="143" spans="2:7" ht="15.75" customHeight="1" x14ac:dyDescent="0.25">
      <c r="B143" s="2" t="s">
        <v>308</v>
      </c>
      <c r="C143" s="90" t="s">
        <v>309</v>
      </c>
      <c r="D143" s="91">
        <f>SUM(D132:D142)</f>
        <v>17398056</v>
      </c>
      <c r="F143" s="17" t="s">
        <v>310</v>
      </c>
      <c r="G143" s="18">
        <v>63800</v>
      </c>
    </row>
    <row r="144" spans="2:7" ht="15.75" customHeight="1" x14ac:dyDescent="0.25">
      <c r="C144" s="17" t="s">
        <v>311</v>
      </c>
      <c r="D144" s="18">
        <v>1873430</v>
      </c>
      <c r="F144" s="20" t="s">
        <v>312</v>
      </c>
      <c r="G144" s="21">
        <v>3422846</v>
      </c>
    </row>
    <row r="145" spans="2:7" ht="15.75" customHeight="1" x14ac:dyDescent="0.25">
      <c r="C145" s="20" t="s">
        <v>313</v>
      </c>
      <c r="D145" s="21">
        <v>111802</v>
      </c>
      <c r="F145" s="20" t="s">
        <v>314</v>
      </c>
      <c r="G145" s="21">
        <v>9605964</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128737</v>
      </c>
    </row>
    <row r="149" spans="2:7" ht="15.75" customHeight="1" x14ac:dyDescent="0.25">
      <c r="B149" s="2" t="s">
        <v>324</v>
      </c>
      <c r="C149" s="20" t="s">
        <v>325</v>
      </c>
      <c r="D149" s="21">
        <v>0</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473426</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2788044</v>
      </c>
    </row>
    <row r="154" spans="2:7" ht="15.75" customHeight="1" x14ac:dyDescent="0.25">
      <c r="C154" s="20" t="s">
        <v>338</v>
      </c>
      <c r="D154" s="21">
        <v>0</v>
      </c>
      <c r="F154" s="20" t="s">
        <v>339</v>
      </c>
      <c r="G154" s="27">
        <f>+'[19]Detalle ER'!H141</f>
        <v>2081102</v>
      </c>
    </row>
    <row r="155" spans="2:7" ht="15.75" customHeight="1" x14ac:dyDescent="0.25">
      <c r="C155" s="20" t="s">
        <v>340</v>
      </c>
      <c r="D155" s="21">
        <v>0</v>
      </c>
      <c r="F155" s="24" t="s">
        <v>341</v>
      </c>
      <c r="G155" s="25">
        <v>159341</v>
      </c>
    </row>
    <row r="156" spans="2:7" ht="15.75" customHeight="1" x14ac:dyDescent="0.25">
      <c r="C156" s="20" t="s">
        <v>342</v>
      </c>
      <c r="D156" s="21">
        <v>354182</v>
      </c>
      <c r="F156" s="90" t="s">
        <v>343</v>
      </c>
      <c r="G156" s="91">
        <f>SUM(G143:G155)</f>
        <v>18249834</v>
      </c>
    </row>
    <row r="157" spans="2:7" ht="15.75" customHeight="1" x14ac:dyDescent="0.25">
      <c r="C157" s="20" t="s">
        <v>344</v>
      </c>
      <c r="D157" s="23">
        <f>+'[19]Detalle ER'!D141</f>
        <v>0</v>
      </c>
      <c r="E157" s="2"/>
      <c r="F157" s="79" t="s">
        <v>345</v>
      </c>
      <c r="G157" s="80">
        <f>G142-G156</f>
        <v>9602631</v>
      </c>
    </row>
    <row r="158" spans="2:7" ht="15.75" customHeight="1" x14ac:dyDescent="0.25">
      <c r="C158" s="48" t="s">
        <v>346</v>
      </c>
      <c r="D158" s="49">
        <v>10637</v>
      </c>
      <c r="E158" s="2"/>
    </row>
    <row r="159" spans="2:7" ht="15.75" customHeight="1" x14ac:dyDescent="0.25">
      <c r="C159" s="90" t="s">
        <v>347</v>
      </c>
      <c r="D159" s="91">
        <f>SUM(D144:D158)</f>
        <v>2823477</v>
      </c>
      <c r="E159" s="2"/>
      <c r="F159" s="79" t="s">
        <v>348</v>
      </c>
      <c r="G159" s="80">
        <f>+D129+D160+G157</f>
        <v>45726617</v>
      </c>
    </row>
    <row r="160" spans="2:7" ht="15.75" customHeight="1" x14ac:dyDescent="0.25">
      <c r="C160" s="75" t="s">
        <v>349</v>
      </c>
      <c r="D160" s="76">
        <f>D143-D159</f>
        <v>14574579</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45726617</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D61767A5-AD61-48A8-9833-D6CC8F61586D}">
      <formula1>OR(D139=0, D139&gt;50)</formula1>
      <formula2>0</formula2>
    </dataValidation>
    <dataValidation type="custom" operator="greaterThan" showInputMessage="1" showErrorMessage="1" errorTitle="eee" sqref="G117:G126" xr:uid="{1469F777-2319-4B36-A267-C1C6EB432D37}">
      <formula1>OR(D131=0, D131&gt;50)</formula1>
      <formula2>0</formula2>
    </dataValidation>
    <dataValidation type="custom" operator="greaterThan" showInputMessage="1" showErrorMessage="1" errorTitle="eee" sqref="G128" xr:uid="{ACB176B2-8617-4E8D-8079-02E995AC3645}">
      <formula1>OR(D136=0, D136&gt;50)</formula1>
      <formula2>0</formula2>
    </dataValidation>
    <dataValidation type="custom" operator="greaterThan" showInputMessage="1" showErrorMessage="1" errorTitle="eee" sqref="G129" xr:uid="{C15C76CB-7745-4A25-8D27-4A7E7CE0F388}">
      <formula1>OR(D134=0, D134&gt;50)</formula1>
      <formula2>0</formula2>
    </dataValidation>
    <dataValidation type="custom" operator="greaterThan" showInputMessage="1" showErrorMessage="1" errorTitle="eee" sqref="G130" xr:uid="{20DCAB4D-FBF7-46C3-A1DE-77FB2D8454AC}">
      <formula1>OR(D132=0, D132&gt;50)</formula1>
      <formula2>0</formula2>
    </dataValidation>
    <dataValidation type="custom" operator="greaterThan" showInputMessage="1" showErrorMessage="1" errorTitle="eee" sqref="G161 G166" xr:uid="{8595C3C6-C902-48AC-861D-485BFCBED3D3}">
      <formula1>OR(D200=0, D200&gt;50)</formula1>
      <formula2>0</formula2>
    </dataValidation>
    <dataValidation type="custom" allowBlank="1" showInputMessage="1" showErrorMessage="1" sqref="D62 G156" xr:uid="{056C0603-8C8B-4B03-8861-C61D5FAC15D4}">
      <formula1>OR(D62=0, D62&gt;50)</formula1>
    </dataValidation>
    <dataValidation type="custom" operator="greaterThan" showInputMessage="1" showErrorMessage="1" errorTitle="eee" sqref="D61" xr:uid="{38F225A3-BC0B-4D47-874D-4675CB79BF06}">
      <formula1>OR(D61=0, D61&lt;0)</formula1>
    </dataValidation>
    <dataValidation type="custom" operator="greaterThan" showInputMessage="1" showErrorMessage="1" errorTitle="eee" sqref="D14:D29 D30 D50:D54 D31:D48" xr:uid="{B01F895A-BB86-4DF7-8A6F-49FE9A76D074}">
      <formula1>OR(D14=0,D14&gt;50)</formula1>
    </dataValidation>
    <dataValidation operator="greaterThan" showInputMessage="1" showErrorMessage="1" errorTitle="eee" sqref="G109 G157 G159 D129 D160" xr:uid="{6A4F6BCD-55A5-400C-AA69-4612D1506C58}"/>
    <dataValidation type="custom" operator="greaterThan" showInputMessage="1" showErrorMessage="1" errorTitle="eee" sqref="G111:G116" xr:uid="{6542CD1C-BD9A-408A-B9A9-A30A0E2DCDE5}">
      <formula1>OR(D132=0, D132&gt;50)</formula1>
      <formula2>0</formula2>
    </dataValidation>
    <dataValidation type="custom" operator="greaterThan" showInputMessage="1" showErrorMessage="1" errorTitle="eee" sqref="G197" xr:uid="{B56F3DBC-AFCF-4BB9-BD60-CF85E9870812}">
      <formula1>OR(D196=0, D196&gt;50)</formula1>
      <formula2>0</formula2>
    </dataValidation>
    <dataValidation type="custom" operator="greaterThan" showInputMessage="1" showErrorMessage="1" errorTitle="eee" sqref="G142" xr:uid="{DCADFB3A-CDA0-4967-BFB4-C72AE5E7434A}">
      <formula1>OR(D180=0, D180&gt;50)</formula1>
      <formula2>0</formula2>
    </dataValidation>
    <dataValidation allowBlank="1" sqref="G231" xr:uid="{6A50633C-6163-43DC-B533-954222A81E1A}">
      <formula1>0</formula1>
      <formula2>0</formula2>
    </dataValidation>
    <dataValidation type="custom" operator="greaterThan" showInputMessage="1" showErrorMessage="1" errorTitle="eee" sqref="D57:D60" xr:uid="{1CF741A2-86B5-464D-B647-36C7C6CF34E4}">
      <formula1>OR(D57=0, D57&lt;50)</formula1>
    </dataValidation>
    <dataValidation allowBlank="1" errorTitle="Error de datos" error="Debe introducir una fecha válida" sqref="F4" xr:uid="{6D403520-45A1-4C5B-92DF-9111E7D3E54C}">
      <formula1>0</formula1>
      <formula2>0</formula2>
    </dataValidation>
    <dataValidation type="custom" operator="greaterThan" showInputMessage="1" showErrorMessage="1" errorTitle="eee" error="Valores mayores a $50" sqref="D8:D13" xr:uid="{8B3F34B5-8515-4095-8498-FB1B7020A78E}">
      <formula1>OR(D8=0,D8&gt;50)</formula1>
    </dataValidation>
    <dataValidation type="custom" operator="greaterThan" showInputMessage="1" showErrorMessage="1" errorTitle="eee" sqref="D86:D95 D97:D99 D101:D109 D111 D113 D125 D118:D121 D123 D115 G143:G153 G141 G132:G139 G155" xr:uid="{A419EE7E-E738-4FB7-A856-D25124F5272C}">
      <formula1>OR(D86=0,D86&gt; 50)</formula1>
    </dataValidation>
    <dataValidation operator="greaterThanOrEqual" allowBlank="1" errorTitle="Error de datos" error="Debe ingresar un valor entero positivo" sqref="C8:C11 C14:C48 F230 C141:C160 F161:F165 F7:F109 C129 C131:C139 C50:C127 F111:F157" xr:uid="{05F42F96-1A44-43ED-B71F-688377859AC6}">
      <formula1>0</formula1>
      <formula2>0</formula2>
    </dataValidation>
    <dataValidation type="custom" operator="greaterThan" showInputMessage="1" showErrorMessage="1" errorTitle="eee" sqref="D49 D55:D56 G140 G154 G8:G108 D114 D124 D85 D96 D100 D110 D112 D63:D83 D122 D126:D128 D131:D159 D116:D117" xr:uid="{B7401BD0-D72C-4F03-A6CB-2D5C50F84746}">
      <formula1>OR(D8=0, D8&gt;50)</formula1>
    </dataValidation>
    <dataValidation type="custom" operator="greaterThan" showInputMessage="1" showErrorMessage="1" errorTitle="eee" sqref="D84" xr:uid="{DDC2D2D2-2ECD-4B9E-82BC-490093AA27CE}">
      <formula1>OR(#REF!=0,#REF!&gt; 50)</formula1>
      <formula2>0</formula2>
    </dataValidation>
  </dataValidations>
  <pageMargins left="0.7" right="0.7" top="0.75" bottom="0.75" header="0.3" footer="0.3"/>
  <ignoredErrors>
    <ignoredError sqref="D8 G53 D109 G100"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00BA-613F-496E-B718-05D9C3D77F3A}">
  <dimension ref="A1:H222"/>
  <sheetViews>
    <sheetView showGridLines="0" topLeftCell="A22" zoomScaleNormal="100" workbookViewId="0">
      <selection activeCell="G41" sqref="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+[20]Presentación!C4</f>
        <v>COMEFLO - IAMPP</v>
      </c>
      <c r="G2" s="9"/>
    </row>
    <row r="3" spans="2:7" x14ac:dyDescent="0.25">
      <c r="C3" s="123" t="s">
        <v>1</v>
      </c>
      <c r="D3" s="123"/>
      <c r="E3" s="54"/>
      <c r="F3" s="10" t="str">
        <f>+[20]Presentación!C5</f>
        <v>Flores</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+[20]ESP!D7</f>
        <v>2025</v>
      </c>
      <c r="F7" s="73" t="s">
        <v>5</v>
      </c>
      <c r="G7" s="74">
        <f>+D7</f>
        <v>2025</v>
      </c>
    </row>
    <row r="8" spans="2:7" ht="15.75" customHeight="1" x14ac:dyDescent="0.25">
      <c r="B8" s="2" t="s">
        <v>6</v>
      </c>
      <c r="C8" s="17" t="s">
        <v>7</v>
      </c>
      <c r="D8" s="18">
        <v>15620534</v>
      </c>
      <c r="F8" s="17" t="s">
        <v>8</v>
      </c>
      <c r="G8" s="18">
        <v>3855734</v>
      </c>
    </row>
    <row r="9" spans="2:7" ht="15.75" customHeight="1" x14ac:dyDescent="0.25">
      <c r="B9" s="2" t="s">
        <v>9</v>
      </c>
      <c r="C9" s="20" t="s">
        <v>10</v>
      </c>
      <c r="D9" s="21">
        <v>51003814</v>
      </c>
      <c r="F9" s="20" t="s">
        <v>362</v>
      </c>
      <c r="G9" s="21">
        <v>31406706</v>
      </c>
    </row>
    <row r="10" spans="2:7" ht="15.75" customHeight="1" x14ac:dyDescent="0.25">
      <c r="B10" s="2" t="s">
        <v>12</v>
      </c>
      <c r="C10" s="20" t="s">
        <v>363</v>
      </c>
      <c r="D10" s="21">
        <v>535494222</v>
      </c>
      <c r="F10" s="20" t="s">
        <v>364</v>
      </c>
      <c r="G10" s="21">
        <v>18669674</v>
      </c>
    </row>
    <row r="11" spans="2:7" ht="15.75" customHeight="1" x14ac:dyDescent="0.25">
      <c r="B11" s="2" t="s">
        <v>15</v>
      </c>
      <c r="C11" s="20" t="s">
        <v>365</v>
      </c>
      <c r="D11" s="21">
        <v>37555899</v>
      </c>
      <c r="F11" s="20" t="s">
        <v>366</v>
      </c>
      <c r="G11" s="21">
        <v>31330955</v>
      </c>
    </row>
    <row r="12" spans="2:7" ht="15.75" customHeight="1" x14ac:dyDescent="0.25">
      <c r="B12" s="2" t="s">
        <v>18</v>
      </c>
      <c r="C12" s="20" t="s">
        <v>19</v>
      </c>
      <c r="D12" s="21">
        <v>13168839</v>
      </c>
      <c r="F12" s="20" t="s">
        <v>367</v>
      </c>
      <c r="G12" s="21">
        <v>49662613</v>
      </c>
    </row>
    <row r="13" spans="2:7" ht="15.75" customHeight="1" x14ac:dyDescent="0.25">
      <c r="B13" s="2" t="s">
        <v>21</v>
      </c>
      <c r="C13" s="20" t="s">
        <v>22</v>
      </c>
      <c r="D13" s="21">
        <v>9329199</v>
      </c>
      <c r="F13" s="20" t="s">
        <v>368</v>
      </c>
      <c r="G13" s="21">
        <v>15192285</v>
      </c>
    </row>
    <row r="14" spans="2:7" ht="15.75" customHeight="1" x14ac:dyDescent="0.25">
      <c r="B14" s="2" t="s">
        <v>24</v>
      </c>
      <c r="C14" s="20" t="s">
        <v>25</v>
      </c>
      <c r="D14" s="21">
        <v>0</v>
      </c>
      <c r="F14" s="20" t="s">
        <v>369</v>
      </c>
      <c r="G14" s="21">
        <v>1733135</v>
      </c>
    </row>
    <row r="15" spans="2:7" ht="15.75" customHeight="1" x14ac:dyDescent="0.25">
      <c r="B15" s="2" t="s">
        <v>27</v>
      </c>
      <c r="C15" s="20" t="s">
        <v>28</v>
      </c>
      <c r="D15" s="21">
        <v>0</v>
      </c>
      <c r="F15" s="20" t="s">
        <v>29</v>
      </c>
      <c r="G15" s="21">
        <v>78980187</v>
      </c>
    </row>
    <row r="16" spans="2:7" ht="15.75" customHeight="1" x14ac:dyDescent="0.25">
      <c r="B16" s="2" t="s">
        <v>30</v>
      </c>
      <c r="C16" s="20" t="s">
        <v>31</v>
      </c>
      <c r="D16" s="21">
        <v>0</v>
      </c>
      <c r="F16" s="20" t="s">
        <v>32</v>
      </c>
      <c r="G16" s="21">
        <v>48159567</v>
      </c>
    </row>
    <row r="17" spans="2:7" ht="15.75" customHeight="1" x14ac:dyDescent="0.25">
      <c r="B17" s="2" t="s">
        <v>33</v>
      </c>
      <c r="C17" s="20" t="s">
        <v>370</v>
      </c>
      <c r="D17" s="21">
        <v>0</v>
      </c>
      <c r="F17" s="20" t="s">
        <v>35</v>
      </c>
      <c r="G17" s="21">
        <v>36329828</v>
      </c>
    </row>
    <row r="18" spans="2:7" ht="15.75" customHeight="1" x14ac:dyDescent="0.25">
      <c r="B18" s="2" t="s">
        <v>36</v>
      </c>
      <c r="C18" s="20" t="s">
        <v>37</v>
      </c>
      <c r="D18" s="21">
        <v>0</v>
      </c>
      <c r="F18" s="20" t="s">
        <v>38</v>
      </c>
      <c r="G18" s="21">
        <v>0</v>
      </c>
    </row>
    <row r="19" spans="2:7" ht="15.75" customHeight="1" x14ac:dyDescent="0.25">
      <c r="B19" s="2" t="s">
        <v>39</v>
      </c>
      <c r="C19" s="20" t="s">
        <v>40</v>
      </c>
      <c r="D19" s="23">
        <f>+'[20]Detalle ER'!D21</f>
        <v>0</v>
      </c>
      <c r="F19" s="24" t="s">
        <v>41</v>
      </c>
      <c r="G19" s="25">
        <v>4543242</v>
      </c>
    </row>
    <row r="20" spans="2:7" ht="15.75" customHeight="1" x14ac:dyDescent="0.25">
      <c r="B20" s="2" t="s">
        <v>42</v>
      </c>
      <c r="C20" s="20" t="s">
        <v>371</v>
      </c>
      <c r="D20" s="25">
        <v>9360229</v>
      </c>
      <c r="F20" s="90" t="s">
        <v>44</v>
      </c>
      <c r="G20" s="91">
        <f>SUM(G8:G19)</f>
        <v>319863926</v>
      </c>
    </row>
    <row r="21" spans="2:7" ht="15.75" customHeight="1" x14ac:dyDescent="0.25">
      <c r="C21" s="88" t="s">
        <v>45</v>
      </c>
      <c r="D21" s="89">
        <f>SUM(D8:D20)</f>
        <v>671532736</v>
      </c>
      <c r="F21" s="17" t="s">
        <v>46</v>
      </c>
      <c r="G21" s="18">
        <v>31449</v>
      </c>
    </row>
    <row r="22" spans="2:7" ht="15.75" customHeight="1" x14ac:dyDescent="0.25">
      <c r="C22" s="90" t="s">
        <v>47</v>
      </c>
      <c r="D22" s="91">
        <f>SUM(D23:D29)</f>
        <v>10168198</v>
      </c>
      <c r="F22" s="20" t="s">
        <v>48</v>
      </c>
      <c r="G22" s="21">
        <v>7837082</v>
      </c>
    </row>
    <row r="23" spans="2:7" ht="15.75" customHeight="1" x14ac:dyDescent="0.25">
      <c r="B23" s="2" t="s">
        <v>49</v>
      </c>
      <c r="C23" s="17" t="s">
        <v>50</v>
      </c>
      <c r="D23" s="18">
        <v>5115725</v>
      </c>
      <c r="F23" s="20" t="s">
        <v>51</v>
      </c>
      <c r="G23" s="21">
        <v>5302803</v>
      </c>
    </row>
    <row r="24" spans="2:7" ht="15.75" customHeight="1" x14ac:dyDescent="0.25">
      <c r="B24" s="2" t="s">
        <v>52</v>
      </c>
      <c r="C24" s="20" t="s">
        <v>53</v>
      </c>
      <c r="D24" s="21">
        <v>0</v>
      </c>
      <c r="F24" s="20" t="s">
        <v>54</v>
      </c>
      <c r="G24" s="21">
        <v>0</v>
      </c>
    </row>
    <row r="25" spans="2:7" ht="15.75" customHeight="1" x14ac:dyDescent="0.25">
      <c r="B25" s="2" t="s">
        <v>55</v>
      </c>
      <c r="C25" s="20" t="s">
        <v>56</v>
      </c>
      <c r="D25" s="21">
        <v>4148123</v>
      </c>
      <c r="F25" s="20" t="s">
        <v>372</v>
      </c>
      <c r="G25" s="21">
        <v>0</v>
      </c>
    </row>
    <row r="26" spans="2:7" ht="15.75" customHeight="1" x14ac:dyDescent="0.25">
      <c r="B26" s="2" t="s">
        <v>58</v>
      </c>
      <c r="C26" s="20" t="s">
        <v>59</v>
      </c>
      <c r="D26" s="21">
        <v>0</v>
      </c>
      <c r="F26" s="20" t="s">
        <v>373</v>
      </c>
      <c r="G26" s="21">
        <v>1330743</v>
      </c>
    </row>
    <row r="27" spans="2:7" ht="15.75" customHeight="1" x14ac:dyDescent="0.25">
      <c r="B27" s="2" t="s">
        <v>61</v>
      </c>
      <c r="C27" s="20" t="s">
        <v>62</v>
      </c>
      <c r="D27" s="21">
        <v>105881</v>
      </c>
      <c r="F27" s="24" t="s">
        <v>63</v>
      </c>
      <c r="G27" s="25">
        <v>201160</v>
      </c>
    </row>
    <row r="28" spans="2:7" ht="15.75" customHeight="1" x14ac:dyDescent="0.25">
      <c r="B28" s="2" t="s">
        <v>64</v>
      </c>
      <c r="C28" s="20" t="s">
        <v>65</v>
      </c>
      <c r="D28" s="23">
        <f>+'[20]Detalle ER'!D28</f>
        <v>661279</v>
      </c>
      <c r="F28" s="90" t="s">
        <v>66</v>
      </c>
      <c r="G28" s="91">
        <f>SUM(G21:G27)</f>
        <v>14703237</v>
      </c>
    </row>
    <row r="29" spans="2:7" ht="15.75" customHeight="1" x14ac:dyDescent="0.25">
      <c r="B29" s="2" t="s">
        <v>67</v>
      </c>
      <c r="C29" s="24" t="s">
        <v>68</v>
      </c>
      <c r="D29" s="25">
        <v>137190</v>
      </c>
      <c r="F29" s="17" t="s">
        <v>69</v>
      </c>
      <c r="G29" s="18">
        <v>21638989</v>
      </c>
    </row>
    <row r="30" spans="2:7" ht="15.75" customHeight="1" x14ac:dyDescent="0.25">
      <c r="C30" s="90" t="s">
        <v>70</v>
      </c>
      <c r="D30" s="91">
        <f>SUM(D31:D35)</f>
        <v>62598031</v>
      </c>
      <c r="F30" s="20" t="s">
        <v>71</v>
      </c>
      <c r="G30" s="21">
        <v>42283937</v>
      </c>
    </row>
    <row r="31" spans="2:7" ht="15.75" customHeight="1" x14ac:dyDescent="0.25">
      <c r="B31" s="2" t="s">
        <v>72</v>
      </c>
      <c r="C31" s="17" t="s">
        <v>73</v>
      </c>
      <c r="D31" s="18">
        <v>59524555</v>
      </c>
      <c r="F31" s="20" t="s">
        <v>74</v>
      </c>
      <c r="G31" s="21">
        <v>821426</v>
      </c>
    </row>
    <row r="32" spans="2:7" ht="15.75" customHeight="1" x14ac:dyDescent="0.25">
      <c r="B32" s="2" t="s">
        <v>75</v>
      </c>
      <c r="C32" s="20" t="s">
        <v>76</v>
      </c>
      <c r="D32" s="21">
        <v>503601</v>
      </c>
      <c r="F32" s="24" t="s">
        <v>77</v>
      </c>
      <c r="G32" s="25">
        <v>875049</v>
      </c>
    </row>
    <row r="33" spans="2:7" ht="15.75" customHeight="1" x14ac:dyDescent="0.25">
      <c r="B33" s="2" t="s">
        <v>78</v>
      </c>
      <c r="C33" s="20" t="s">
        <v>79</v>
      </c>
      <c r="D33" s="21">
        <v>1694921</v>
      </c>
      <c r="F33" s="90" t="s">
        <v>80</v>
      </c>
      <c r="G33" s="91">
        <f>SUM(G29:G32)</f>
        <v>65619401</v>
      </c>
    </row>
    <row r="34" spans="2:7" ht="15.75" customHeight="1" x14ac:dyDescent="0.25">
      <c r="B34" s="2" t="s">
        <v>81</v>
      </c>
      <c r="C34" s="20" t="s">
        <v>82</v>
      </c>
      <c r="D34" s="23">
        <f>+'[20]Detalle ER'!D35</f>
        <v>13041</v>
      </c>
      <c r="F34" s="94" t="s">
        <v>83</v>
      </c>
      <c r="G34" s="101">
        <f>SUM(G35:G40)</f>
        <v>55008401</v>
      </c>
    </row>
    <row r="35" spans="2:7" ht="15.75" customHeight="1" x14ac:dyDescent="0.25">
      <c r="B35" s="2" t="s">
        <v>84</v>
      </c>
      <c r="C35" s="24" t="s">
        <v>85</v>
      </c>
      <c r="D35" s="25">
        <v>861913</v>
      </c>
      <c r="F35" s="17" t="s">
        <v>86</v>
      </c>
      <c r="G35" s="18">
        <v>2778185</v>
      </c>
    </row>
    <row r="36" spans="2:7" ht="15.75" customHeight="1" x14ac:dyDescent="0.25">
      <c r="C36" s="90" t="s">
        <v>87</v>
      </c>
      <c r="D36" s="91">
        <f>+D22+D30</f>
        <v>72766229</v>
      </c>
      <c r="F36" s="20" t="s">
        <v>88</v>
      </c>
      <c r="G36" s="21">
        <v>37518</v>
      </c>
    </row>
    <row r="37" spans="2:7" ht="15.75" customHeight="1" x14ac:dyDescent="0.25">
      <c r="B37" s="2" t="s">
        <v>89</v>
      </c>
      <c r="C37" s="17" t="s">
        <v>374</v>
      </c>
      <c r="D37" s="18">
        <v>0</v>
      </c>
      <c r="F37" s="20" t="s">
        <v>91</v>
      </c>
      <c r="G37" s="21">
        <v>968462</v>
      </c>
    </row>
    <row r="38" spans="2:7" ht="15.75" customHeight="1" x14ac:dyDescent="0.25">
      <c r="B38" s="2" t="s">
        <v>92</v>
      </c>
      <c r="C38" s="20" t="s">
        <v>375</v>
      </c>
      <c r="D38" s="21">
        <v>0</v>
      </c>
      <c r="F38" s="20" t="s">
        <v>94</v>
      </c>
      <c r="G38" s="21">
        <v>2029278</v>
      </c>
    </row>
    <row r="39" spans="2:7" ht="15.75" customHeight="1" x14ac:dyDescent="0.25">
      <c r="B39" s="2" t="s">
        <v>95</v>
      </c>
      <c r="C39" s="20" t="s">
        <v>376</v>
      </c>
      <c r="D39" s="21">
        <v>0</v>
      </c>
      <c r="F39" s="20" t="s">
        <v>97</v>
      </c>
      <c r="G39" s="21">
        <v>5995729</v>
      </c>
    </row>
    <row r="40" spans="2:7" ht="15.75" customHeight="1" x14ac:dyDescent="0.25">
      <c r="B40" s="2" t="s">
        <v>98</v>
      </c>
      <c r="C40" s="20" t="s">
        <v>377</v>
      </c>
      <c r="D40" s="21">
        <v>0</v>
      </c>
      <c r="F40" s="24" t="s">
        <v>100</v>
      </c>
      <c r="G40" s="26">
        <f>+'[20]Detalle ER'!H19</f>
        <v>43199229</v>
      </c>
    </row>
    <row r="41" spans="2:7" ht="15.75" customHeight="1" x14ac:dyDescent="0.25">
      <c r="B41" s="2" t="s">
        <v>101</v>
      </c>
      <c r="C41" s="20" t="s">
        <v>378</v>
      </c>
      <c r="D41" s="21">
        <v>0</v>
      </c>
      <c r="F41" s="94" t="s">
        <v>103</v>
      </c>
      <c r="G41" s="101">
        <f>SUM(G42:G47)</f>
        <v>10536945</v>
      </c>
    </row>
    <row r="42" spans="2:7" ht="15.75" customHeight="1" x14ac:dyDescent="0.25">
      <c r="B42" s="2" t="s">
        <v>104</v>
      </c>
      <c r="C42" s="20" t="s">
        <v>379</v>
      </c>
      <c r="D42" s="21">
        <v>0</v>
      </c>
      <c r="F42" s="17" t="s">
        <v>106</v>
      </c>
      <c r="G42" s="18">
        <v>277922</v>
      </c>
    </row>
    <row r="43" spans="2:7" ht="15.75" customHeight="1" x14ac:dyDescent="0.25">
      <c r="B43" s="2" t="s">
        <v>107</v>
      </c>
      <c r="C43" s="20" t="s">
        <v>380</v>
      </c>
      <c r="D43" s="21">
        <v>21266319</v>
      </c>
      <c r="F43" s="20" t="s">
        <v>109</v>
      </c>
      <c r="G43" s="21">
        <v>8076</v>
      </c>
    </row>
    <row r="44" spans="2:7" ht="15.75" customHeight="1" x14ac:dyDescent="0.25">
      <c r="B44" s="2" t="s">
        <v>110</v>
      </c>
      <c r="C44" s="20" t="s">
        <v>381</v>
      </c>
      <c r="D44" s="21">
        <v>0</v>
      </c>
      <c r="F44" s="20" t="s">
        <v>112</v>
      </c>
      <c r="G44" s="21">
        <v>891008</v>
      </c>
    </row>
    <row r="45" spans="2:7" ht="15.75" customHeight="1" x14ac:dyDescent="0.25">
      <c r="B45" s="2" t="s">
        <v>113</v>
      </c>
      <c r="C45" s="20" t="s">
        <v>114</v>
      </c>
      <c r="D45" s="21">
        <v>0</v>
      </c>
      <c r="F45" s="20" t="s">
        <v>115</v>
      </c>
      <c r="G45" s="21">
        <v>162016</v>
      </c>
    </row>
    <row r="46" spans="2:7" ht="15.75" customHeight="1" x14ac:dyDescent="0.25">
      <c r="B46" s="2" t="s">
        <v>116</v>
      </c>
      <c r="C46" s="20" t="s">
        <v>117</v>
      </c>
      <c r="D46" s="23">
        <f>+'[20]Detalle ER'!D49</f>
        <v>74601</v>
      </c>
      <c r="F46" s="20" t="s">
        <v>118</v>
      </c>
      <c r="G46" s="21">
        <v>297140</v>
      </c>
    </row>
    <row r="47" spans="2:7" ht="15.75" customHeight="1" x14ac:dyDescent="0.25">
      <c r="B47" s="2" t="s">
        <v>119</v>
      </c>
      <c r="C47" s="24" t="s">
        <v>382</v>
      </c>
      <c r="D47" s="25">
        <v>283403</v>
      </c>
      <c r="F47" s="20" t="s">
        <v>121</v>
      </c>
      <c r="G47" s="27">
        <f>+'[20]Detalle ER'!H29</f>
        <v>8900783</v>
      </c>
    </row>
    <row r="48" spans="2:7" ht="15.75" customHeight="1" x14ac:dyDescent="0.25">
      <c r="C48" s="90" t="s">
        <v>122</v>
      </c>
      <c r="D48" s="91">
        <f>SUM(D37:D47)</f>
        <v>21624323</v>
      </c>
      <c r="F48" s="24" t="s">
        <v>123</v>
      </c>
      <c r="G48" s="25">
        <v>958442</v>
      </c>
    </row>
    <row r="49" spans="2:7" ht="15.75" customHeight="1" x14ac:dyDescent="0.25">
      <c r="C49" s="94" t="s">
        <v>124</v>
      </c>
      <c r="D49" s="98"/>
      <c r="F49" s="90" t="s">
        <v>125</v>
      </c>
      <c r="G49" s="91">
        <f>+G34+G41+G48</f>
        <v>66503788</v>
      </c>
    </row>
    <row r="50" spans="2:7" ht="15.75" customHeight="1" x14ac:dyDescent="0.25">
      <c r="B50" s="2" t="s">
        <v>126</v>
      </c>
      <c r="C50" s="28" t="s">
        <v>127</v>
      </c>
      <c r="D50" s="18">
        <v>0</v>
      </c>
      <c r="F50" s="28" t="s">
        <v>128</v>
      </c>
      <c r="G50" s="18">
        <v>0</v>
      </c>
    </row>
    <row r="51" spans="2:7" ht="15.75" customHeight="1" x14ac:dyDescent="0.25">
      <c r="B51" s="2" t="s">
        <v>129</v>
      </c>
      <c r="C51" s="20" t="s">
        <v>124</v>
      </c>
      <c r="D51" s="23">
        <f>+'[20]Detalle ER'!D58</f>
        <v>5546064</v>
      </c>
      <c r="F51" s="20" t="s">
        <v>130</v>
      </c>
      <c r="G51" s="21">
        <v>19335080</v>
      </c>
    </row>
    <row r="52" spans="2:7" ht="15.75" customHeight="1" x14ac:dyDescent="0.25">
      <c r="B52" s="2" t="s">
        <v>131</v>
      </c>
      <c r="C52" s="24" t="s">
        <v>383</v>
      </c>
      <c r="D52" s="25">
        <v>82366</v>
      </c>
      <c r="F52" s="20" t="s">
        <v>133</v>
      </c>
      <c r="G52" s="21">
        <v>1337485</v>
      </c>
    </row>
    <row r="53" spans="2:7" ht="15.75" customHeight="1" x14ac:dyDescent="0.25">
      <c r="C53" s="90" t="s">
        <v>134</v>
      </c>
      <c r="D53" s="91">
        <f>SUM(D50:D52)</f>
        <v>5628430</v>
      </c>
      <c r="F53" s="20" t="s">
        <v>135</v>
      </c>
      <c r="G53" s="21">
        <v>209550</v>
      </c>
    </row>
    <row r="54" spans="2:7" ht="15.75" customHeight="1" x14ac:dyDescent="0.25">
      <c r="C54" s="75" t="s">
        <v>136</v>
      </c>
      <c r="D54" s="76">
        <f>D21+D36+D48+D53</f>
        <v>771551718</v>
      </c>
      <c r="F54" s="20" t="s">
        <v>137</v>
      </c>
      <c r="G54" s="21">
        <v>43947</v>
      </c>
    </row>
    <row r="55" spans="2:7" ht="15.75" customHeight="1" x14ac:dyDescent="0.25">
      <c r="C55" s="29"/>
      <c r="F55" s="20" t="s">
        <v>138</v>
      </c>
      <c r="G55" s="21">
        <v>1029944</v>
      </c>
    </row>
    <row r="56" spans="2:7" ht="15.75" customHeight="1" x14ac:dyDescent="0.25">
      <c r="C56" s="94" t="s">
        <v>139</v>
      </c>
      <c r="D56" s="98"/>
      <c r="F56" s="20" t="s">
        <v>140</v>
      </c>
      <c r="G56" s="27">
        <f>+'[20]Detalle ER'!H40</f>
        <v>111057</v>
      </c>
    </row>
    <row r="57" spans="2:7" ht="15.75" customHeight="1" x14ac:dyDescent="0.25">
      <c r="B57" s="2" t="s">
        <v>141</v>
      </c>
      <c r="C57" s="30" t="s">
        <v>142</v>
      </c>
      <c r="D57" s="18">
        <v>0</v>
      </c>
      <c r="F57" s="24" t="s">
        <v>143</v>
      </c>
      <c r="G57" s="25">
        <v>323804</v>
      </c>
    </row>
    <row r="58" spans="2:7" ht="15.75" customHeight="1" x14ac:dyDescent="0.25">
      <c r="B58" s="2" t="s">
        <v>144</v>
      </c>
      <c r="C58" s="31" t="s">
        <v>145</v>
      </c>
      <c r="D58" s="21">
        <v>0</v>
      </c>
      <c r="F58" s="90" t="s">
        <v>146</v>
      </c>
      <c r="G58" s="91">
        <f>SUM(G50:G57)</f>
        <v>22390867</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35190372</v>
      </c>
    </row>
    <row r="61" spans="2:7" ht="15.75" customHeight="1" x14ac:dyDescent="0.25">
      <c r="C61" s="90" t="s">
        <v>385</v>
      </c>
      <c r="D61" s="91">
        <f>SUM(D57:D60)</f>
        <v>0</v>
      </c>
      <c r="F61" s="20" t="s">
        <v>154</v>
      </c>
      <c r="G61" s="21">
        <v>25146415</v>
      </c>
    </row>
    <row r="62" spans="2:7" ht="15.75" customHeight="1" x14ac:dyDescent="0.25">
      <c r="C62" s="77" t="s">
        <v>155</v>
      </c>
      <c r="D62" s="78">
        <f>D54+D61</f>
        <v>771551718</v>
      </c>
      <c r="F62" s="20" t="s">
        <v>156</v>
      </c>
      <c r="G62" s="21">
        <v>2573537</v>
      </c>
    </row>
    <row r="63" spans="2:7" ht="15.75" customHeight="1" x14ac:dyDescent="0.25">
      <c r="B63" s="33"/>
      <c r="C63" s="34"/>
      <c r="D63" s="35"/>
      <c r="F63" s="20" t="s">
        <v>157</v>
      </c>
      <c r="G63" s="21">
        <v>0</v>
      </c>
    </row>
    <row r="64" spans="2:7" ht="15.75" customHeight="1" x14ac:dyDescent="0.25">
      <c r="B64" s="5"/>
      <c r="C64" s="34"/>
      <c r="D64" s="35"/>
      <c r="F64" s="20" t="s">
        <v>158</v>
      </c>
      <c r="G64" s="21">
        <v>30370824</v>
      </c>
    </row>
    <row r="65" spans="1:7" ht="15.75" customHeight="1" x14ac:dyDescent="0.25">
      <c r="B65" s="36" t="s">
        <v>159</v>
      </c>
      <c r="C65" s="34"/>
      <c r="D65" s="35"/>
      <c r="F65" s="20" t="s">
        <v>160</v>
      </c>
      <c r="G65" s="21">
        <v>6008506</v>
      </c>
    </row>
    <row r="66" spans="1:7" ht="15.75" customHeight="1" x14ac:dyDescent="0.25">
      <c r="B66" s="36" t="s">
        <v>161</v>
      </c>
      <c r="C66" s="34"/>
      <c r="D66" s="35"/>
      <c r="F66" s="20" t="s">
        <v>162</v>
      </c>
      <c r="G66" s="21">
        <v>2017140</v>
      </c>
    </row>
    <row r="67" spans="1:7" ht="15.75" customHeight="1" x14ac:dyDescent="0.25">
      <c r="B67" s="36" t="s">
        <v>163</v>
      </c>
      <c r="C67" s="34"/>
      <c r="D67" s="35"/>
      <c r="F67" s="20" t="s">
        <v>164</v>
      </c>
      <c r="G67" s="21">
        <v>5253785</v>
      </c>
    </row>
    <row r="68" spans="1:7" ht="15.75" customHeight="1" x14ac:dyDescent="0.25">
      <c r="B68" s="36" t="s">
        <v>165</v>
      </c>
      <c r="C68" s="34"/>
      <c r="D68" s="35"/>
      <c r="F68" s="20" t="s">
        <v>166</v>
      </c>
      <c r="G68" s="21">
        <v>7933560</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3713409</v>
      </c>
    </row>
    <row r="71" spans="1:7" ht="15.75" customHeight="1" x14ac:dyDescent="0.25">
      <c r="B71" s="36" t="s">
        <v>171</v>
      </c>
      <c r="C71" s="34"/>
      <c r="D71" s="35"/>
      <c r="F71" s="20" t="s">
        <v>172</v>
      </c>
      <c r="G71" s="21">
        <v>2011648</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2327483</v>
      </c>
    </row>
    <row r="77" spans="1:7" ht="15.75" customHeight="1" x14ac:dyDescent="0.25">
      <c r="B77" s="36" t="s">
        <v>183</v>
      </c>
      <c r="C77" s="34"/>
      <c r="D77" s="35"/>
      <c r="F77" s="20" t="s">
        <v>184</v>
      </c>
      <c r="G77" s="21">
        <v>6007645</v>
      </c>
    </row>
    <row r="78" spans="1:7" ht="15.75" customHeight="1" x14ac:dyDescent="0.25">
      <c r="B78" s="36" t="s">
        <v>185</v>
      </c>
      <c r="C78" s="34"/>
      <c r="D78" s="35"/>
      <c r="F78" s="20" t="s">
        <v>186</v>
      </c>
      <c r="G78" s="27">
        <f>+'[20]Detalle ER'!H60</f>
        <v>42133209</v>
      </c>
    </row>
    <row r="79" spans="1:7" ht="15.75" customHeight="1" x14ac:dyDescent="0.25">
      <c r="B79" s="36"/>
      <c r="C79" s="34"/>
      <c r="D79" s="35"/>
      <c r="F79" s="24" t="s">
        <v>187</v>
      </c>
      <c r="G79" s="25">
        <v>2275542</v>
      </c>
    </row>
    <row r="80" spans="1:7" ht="15.75" customHeight="1" x14ac:dyDescent="0.25">
      <c r="A80" s="37"/>
      <c r="B80" s="38"/>
      <c r="C80" s="34"/>
      <c r="D80" s="35"/>
      <c r="E80" s="39"/>
      <c r="F80" s="90" t="s">
        <v>188</v>
      </c>
      <c r="G80" s="91">
        <f>SUM(G59:G79)</f>
        <v>172963075</v>
      </c>
    </row>
    <row r="81" spans="2:7" ht="15.75" customHeight="1" x14ac:dyDescent="0.25">
      <c r="B81" s="36" t="s">
        <v>189</v>
      </c>
      <c r="C81" s="34"/>
      <c r="D81" s="35"/>
      <c r="F81" s="28" t="s">
        <v>190</v>
      </c>
      <c r="G81" s="18">
        <v>20000</v>
      </c>
    </row>
    <row r="82" spans="2:7" ht="15.75" customHeight="1" x14ac:dyDescent="0.25">
      <c r="B82" s="36" t="s">
        <v>191</v>
      </c>
      <c r="C82" s="34"/>
      <c r="D82" s="35"/>
      <c r="F82" s="20" t="s">
        <v>192</v>
      </c>
      <c r="G82" s="21">
        <v>80122</v>
      </c>
    </row>
    <row r="83" spans="2:7" ht="15.75" customHeight="1" x14ac:dyDescent="0.25">
      <c r="B83" s="36" t="s">
        <v>193</v>
      </c>
      <c r="C83" s="34"/>
      <c r="D83" s="35"/>
      <c r="F83" s="20" t="s">
        <v>194</v>
      </c>
      <c r="G83" s="21">
        <v>1053179</v>
      </c>
    </row>
    <row r="84" spans="2:7" ht="15.75" customHeight="1" x14ac:dyDescent="0.25">
      <c r="B84" s="36" t="s">
        <v>195</v>
      </c>
      <c r="C84" s="40"/>
      <c r="D84" s="41"/>
      <c r="F84" s="20" t="s">
        <v>196</v>
      </c>
      <c r="G84" s="21">
        <v>2097462</v>
      </c>
    </row>
    <row r="85" spans="2:7" ht="15.75" customHeight="1" x14ac:dyDescent="0.25">
      <c r="B85" s="36" t="s">
        <v>197</v>
      </c>
      <c r="C85" s="73" t="s">
        <v>198</v>
      </c>
      <c r="D85" s="74">
        <f>+D7</f>
        <v>2025</v>
      </c>
      <c r="F85" s="20" t="s">
        <v>199</v>
      </c>
      <c r="G85" s="21">
        <v>4444097</v>
      </c>
    </row>
    <row r="86" spans="2:7" ht="15.75" customHeight="1" x14ac:dyDescent="0.25">
      <c r="B86" s="36" t="s">
        <v>200</v>
      </c>
      <c r="C86" s="42" t="s">
        <v>201</v>
      </c>
      <c r="D86" s="18">
        <v>996999</v>
      </c>
      <c r="F86" s="20" t="s">
        <v>202</v>
      </c>
      <c r="G86" s="21">
        <v>0</v>
      </c>
    </row>
    <row r="87" spans="2:7" ht="15.75" customHeight="1" x14ac:dyDescent="0.25">
      <c r="B87" s="36" t="s">
        <v>203</v>
      </c>
      <c r="C87" s="43" t="s">
        <v>204</v>
      </c>
      <c r="D87" s="21">
        <v>33062888</v>
      </c>
      <c r="F87" s="20" t="s">
        <v>205</v>
      </c>
      <c r="G87" s="21">
        <v>847419</v>
      </c>
    </row>
    <row r="88" spans="2:7" ht="15.75" customHeight="1" x14ac:dyDescent="0.25">
      <c r="B88" s="36" t="s">
        <v>206</v>
      </c>
      <c r="C88" s="43" t="s">
        <v>35</v>
      </c>
      <c r="D88" s="21">
        <v>0</v>
      </c>
      <c r="F88" s="20" t="s">
        <v>207</v>
      </c>
      <c r="G88" s="21">
        <v>0</v>
      </c>
    </row>
    <row r="89" spans="2:7" ht="15.75" customHeight="1" x14ac:dyDescent="0.25">
      <c r="B89" s="36" t="s">
        <v>208</v>
      </c>
      <c r="C89" s="43" t="s">
        <v>386</v>
      </c>
      <c r="D89" s="21">
        <v>282907</v>
      </c>
      <c r="F89" s="20" t="s">
        <v>210</v>
      </c>
      <c r="G89" s="21">
        <v>859554</v>
      </c>
    </row>
    <row r="90" spans="2:7" ht="15.75" customHeight="1" x14ac:dyDescent="0.25">
      <c r="B90" s="36" t="s">
        <v>211</v>
      </c>
      <c r="C90" s="43" t="s">
        <v>212</v>
      </c>
      <c r="D90" s="21">
        <v>3622544</v>
      </c>
      <c r="F90" s="20" t="s">
        <v>213</v>
      </c>
      <c r="G90" s="21">
        <v>1157874</v>
      </c>
    </row>
    <row r="91" spans="2:7" ht="15.75" customHeight="1" x14ac:dyDescent="0.25">
      <c r="B91" s="36" t="s">
        <v>214</v>
      </c>
      <c r="C91" s="43" t="s">
        <v>215</v>
      </c>
      <c r="D91" s="21">
        <v>0</v>
      </c>
      <c r="F91" s="20" t="s">
        <v>216</v>
      </c>
      <c r="G91" s="21">
        <v>0</v>
      </c>
    </row>
    <row r="92" spans="2:7" ht="15.75" customHeight="1" x14ac:dyDescent="0.25">
      <c r="B92" s="36" t="s">
        <v>217</v>
      </c>
      <c r="C92" s="43" t="s">
        <v>218</v>
      </c>
      <c r="D92" s="21">
        <v>0</v>
      </c>
      <c r="F92" s="20" t="s">
        <v>219</v>
      </c>
      <c r="G92" s="21">
        <v>0</v>
      </c>
    </row>
    <row r="93" spans="2:7" ht="15.75" customHeight="1" x14ac:dyDescent="0.25">
      <c r="B93" s="36"/>
      <c r="C93" s="43" t="s">
        <v>387</v>
      </c>
      <c r="D93" s="21">
        <v>493252</v>
      </c>
      <c r="F93" s="20" t="s">
        <v>221</v>
      </c>
      <c r="G93" s="21">
        <v>0</v>
      </c>
    </row>
    <row r="94" spans="2:7" ht="15.75" customHeight="1" x14ac:dyDescent="0.25">
      <c r="C94" s="43" t="s">
        <v>222</v>
      </c>
      <c r="D94" s="21">
        <v>0</v>
      </c>
      <c r="F94" s="20" t="s">
        <v>223</v>
      </c>
      <c r="G94" s="23">
        <f>+'[20]Detalle ER'!H72</f>
        <v>12007591</v>
      </c>
    </row>
    <row r="95" spans="2:7" ht="15.75" customHeight="1" x14ac:dyDescent="0.25">
      <c r="C95" s="44" t="s">
        <v>388</v>
      </c>
      <c r="D95" s="25">
        <v>543660</v>
      </c>
      <c r="F95" s="24" t="s">
        <v>225</v>
      </c>
      <c r="G95" s="25">
        <v>317504</v>
      </c>
    </row>
    <row r="96" spans="2:7" ht="15.75" customHeight="1" x14ac:dyDescent="0.25">
      <c r="C96" s="90" t="s">
        <v>226</v>
      </c>
      <c r="D96" s="91">
        <f>SUM(D86:D95)</f>
        <v>39002250</v>
      </c>
      <c r="F96" s="90" t="s">
        <v>227</v>
      </c>
      <c r="G96" s="91">
        <f>SUM(G81:G95)</f>
        <v>22884802</v>
      </c>
    </row>
    <row r="97" spans="2:7" ht="15.75" customHeight="1" x14ac:dyDescent="0.25">
      <c r="C97" s="42" t="s">
        <v>216</v>
      </c>
      <c r="D97" s="18">
        <v>0</v>
      </c>
      <c r="F97" s="28" t="s">
        <v>228</v>
      </c>
      <c r="G97" s="18">
        <v>1518265</v>
      </c>
    </row>
    <row r="98" spans="2:7" ht="15.75" customHeight="1" x14ac:dyDescent="0.25">
      <c r="C98" s="43" t="s">
        <v>219</v>
      </c>
      <c r="D98" s="21">
        <v>1008121</v>
      </c>
      <c r="F98" s="20" t="s">
        <v>229</v>
      </c>
      <c r="G98" s="21">
        <v>2362126</v>
      </c>
    </row>
    <row r="99" spans="2:7" ht="15.75" customHeight="1" x14ac:dyDescent="0.25">
      <c r="C99" s="44" t="s">
        <v>230</v>
      </c>
      <c r="D99" s="25">
        <v>18859</v>
      </c>
      <c r="F99" s="20" t="s">
        <v>231</v>
      </c>
      <c r="G99" s="21">
        <v>379086</v>
      </c>
    </row>
    <row r="100" spans="2:7" ht="15.75" customHeight="1" x14ac:dyDescent="0.25">
      <c r="C100" s="90" t="s">
        <v>232</v>
      </c>
      <c r="D100" s="91">
        <f>SUM(D97:D99)</f>
        <v>1026980</v>
      </c>
      <c r="F100" s="20" t="s">
        <v>233</v>
      </c>
      <c r="G100" s="45">
        <f>+'[20]Detalle ER'!H84</f>
        <v>729997</v>
      </c>
    </row>
    <row r="101" spans="2:7" ht="15.75" customHeight="1" x14ac:dyDescent="0.25">
      <c r="C101" s="42" t="s">
        <v>190</v>
      </c>
      <c r="D101" s="18">
        <v>2103880</v>
      </c>
      <c r="F101" s="24" t="s">
        <v>234</v>
      </c>
      <c r="G101" s="25">
        <v>73794</v>
      </c>
    </row>
    <row r="102" spans="2:7" ht="15.75" customHeight="1" x14ac:dyDescent="0.25">
      <c r="C102" s="43" t="s">
        <v>235</v>
      </c>
      <c r="D102" s="21">
        <v>355512</v>
      </c>
      <c r="F102" s="90" t="s">
        <v>236</v>
      </c>
      <c r="G102" s="91">
        <f>SUM(G97:G101)</f>
        <v>5063268</v>
      </c>
    </row>
    <row r="103" spans="2:7" ht="15.75" customHeight="1" x14ac:dyDescent="0.25">
      <c r="C103" s="43" t="s">
        <v>192</v>
      </c>
      <c r="D103" s="21">
        <v>0</v>
      </c>
      <c r="F103" s="90" t="s">
        <v>237</v>
      </c>
      <c r="G103" s="91">
        <f>+'[20]Detalle ER'!H98</f>
        <v>14059746</v>
      </c>
    </row>
    <row r="104" spans="2:7" ht="15.75" customHeight="1" x14ac:dyDescent="0.25">
      <c r="C104" s="43" t="s">
        <v>196</v>
      </c>
      <c r="D104" s="21">
        <v>4033</v>
      </c>
      <c r="F104" s="28" t="s">
        <v>238</v>
      </c>
      <c r="G104" s="18">
        <v>0</v>
      </c>
    </row>
    <row r="105" spans="2:7" ht="15.75" customHeight="1" x14ac:dyDescent="0.25">
      <c r="C105" s="43" t="s">
        <v>199</v>
      </c>
      <c r="D105" s="21">
        <v>30968</v>
      </c>
      <c r="F105" s="24" t="s">
        <v>239</v>
      </c>
      <c r="G105" s="25">
        <v>0</v>
      </c>
    </row>
    <row r="106" spans="2:7" ht="15.75" customHeight="1" x14ac:dyDescent="0.25">
      <c r="C106" s="43" t="s">
        <v>202</v>
      </c>
      <c r="D106" s="21">
        <v>2760056</v>
      </c>
      <c r="F106" s="90" t="s">
        <v>240</v>
      </c>
      <c r="G106" s="91">
        <f>SUM(G104:G105)</f>
        <v>0</v>
      </c>
    </row>
    <row r="107" spans="2:7" ht="15.75" customHeight="1" x14ac:dyDescent="0.25">
      <c r="C107" s="43" t="s">
        <v>205</v>
      </c>
      <c r="D107" s="21">
        <v>1598</v>
      </c>
      <c r="F107" s="79" t="s">
        <v>241</v>
      </c>
      <c r="G107" s="80">
        <f>G20+G28+G33+G49+G58+G80+G96+G102+G103+G106</f>
        <v>704052110</v>
      </c>
    </row>
    <row r="108" spans="2:7" ht="15.75" customHeight="1" x14ac:dyDescent="0.25">
      <c r="C108" s="43" t="s">
        <v>242</v>
      </c>
      <c r="D108" s="21">
        <v>86161</v>
      </c>
      <c r="F108" s="14"/>
      <c r="G108" s="46"/>
    </row>
    <row r="109" spans="2:7" ht="15.75" customHeight="1" x14ac:dyDescent="0.25">
      <c r="C109" s="43" t="s">
        <v>243</v>
      </c>
      <c r="D109" s="21">
        <v>2921635</v>
      </c>
      <c r="F109" s="79" t="s">
        <v>244</v>
      </c>
      <c r="G109" s="80">
        <f>D62-G107</f>
        <v>67499608</v>
      </c>
    </row>
    <row r="110" spans="2:7" ht="15.75" customHeight="1" x14ac:dyDescent="0.25">
      <c r="C110" s="43" t="s">
        <v>223</v>
      </c>
      <c r="D110" s="23">
        <f>+'[20]Detalle ER'!D72</f>
        <v>3496105</v>
      </c>
      <c r="F110" s="40"/>
      <c r="G110" s="47"/>
    </row>
    <row r="111" spans="2:7" ht="15.75" customHeight="1" x14ac:dyDescent="0.25">
      <c r="C111" s="44" t="s">
        <v>389</v>
      </c>
      <c r="D111" s="25">
        <v>187520</v>
      </c>
      <c r="F111" s="40"/>
      <c r="G111" s="41"/>
    </row>
    <row r="112" spans="2:7" ht="15.75" customHeight="1" x14ac:dyDescent="0.25">
      <c r="B112" s="2" t="s">
        <v>246</v>
      </c>
      <c r="C112" s="90" t="s">
        <v>227</v>
      </c>
      <c r="D112" s="91">
        <f>SUM(D101:D111)</f>
        <v>11947468</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+'[20]Detalle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+'[20]Detalle ER'!D96</f>
        <v>4355611</v>
      </c>
      <c r="F117" s="40"/>
      <c r="G117" s="41"/>
    </row>
    <row r="118" spans="2:7" ht="15.75" customHeight="1" x14ac:dyDescent="0.25">
      <c r="B118" s="2" t="s">
        <v>254</v>
      </c>
      <c r="C118" s="42" t="s">
        <v>255</v>
      </c>
      <c r="D118" s="18">
        <v>0</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0</v>
      </c>
      <c r="F121" s="40"/>
      <c r="G121" s="41"/>
    </row>
    <row r="122" spans="2:7" ht="15.75" customHeight="1" x14ac:dyDescent="0.25">
      <c r="C122" s="90" t="s">
        <v>262</v>
      </c>
      <c r="D122" s="91">
        <f>SUM(D118:D121)</f>
        <v>0</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+'[20]Detalle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56332309</v>
      </c>
      <c r="F127" s="40"/>
      <c r="G127" s="41"/>
    </row>
    <row r="128" spans="2:7" ht="15.75" customHeight="1" x14ac:dyDescent="0.25">
      <c r="F128" s="40"/>
      <c r="G128" s="41"/>
    </row>
    <row r="129" spans="2:7" ht="15.75" customHeight="1" x14ac:dyDescent="0.25">
      <c r="B129" s="2" t="s">
        <v>271</v>
      </c>
      <c r="C129" s="79" t="s">
        <v>272</v>
      </c>
      <c r="D129" s="80">
        <f>G109-D127</f>
        <v>11167299</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847149</v>
      </c>
      <c r="F132" s="17" t="s">
        <v>278</v>
      </c>
      <c r="G132" s="18">
        <v>3276543</v>
      </c>
    </row>
    <row r="133" spans="2:7" ht="15.75" customHeight="1" x14ac:dyDescent="0.25">
      <c r="B133" s="2" t="s">
        <v>279</v>
      </c>
      <c r="C133" s="20" t="s">
        <v>280</v>
      </c>
      <c r="D133" s="21">
        <v>0</v>
      </c>
      <c r="F133" s="20" t="s">
        <v>281</v>
      </c>
      <c r="G133" s="21">
        <v>529372</v>
      </c>
    </row>
    <row r="134" spans="2:7" ht="15.75" customHeight="1" x14ac:dyDescent="0.25">
      <c r="B134" s="2" t="s">
        <v>282</v>
      </c>
      <c r="C134" s="20" t="s">
        <v>283</v>
      </c>
      <c r="D134" s="21">
        <v>0</v>
      </c>
      <c r="F134" s="20" t="s">
        <v>284</v>
      </c>
      <c r="G134" s="21">
        <v>1657328</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2449496</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1062969</v>
      </c>
      <c r="F140" s="20" t="s">
        <v>301</v>
      </c>
      <c r="G140" s="27">
        <f>+'[20]Detalle ER'!H123</f>
        <v>0</v>
      </c>
    </row>
    <row r="141" spans="2:7" ht="15.75" customHeight="1" x14ac:dyDescent="0.25">
      <c r="B141" s="2" t="s">
        <v>302</v>
      </c>
      <c r="C141" s="20" t="s">
        <v>303</v>
      </c>
      <c r="D141" s="23">
        <f>+'[20]Detalle ER'!D123</f>
        <v>1022180</v>
      </c>
      <c r="F141" s="24" t="s">
        <v>304</v>
      </c>
      <c r="G141" s="25">
        <v>63028</v>
      </c>
    </row>
    <row r="142" spans="2:7" ht="15.75" customHeight="1" x14ac:dyDescent="0.25">
      <c r="B142" s="2" t="s">
        <v>305</v>
      </c>
      <c r="C142" s="24" t="s">
        <v>306</v>
      </c>
      <c r="D142" s="25">
        <v>45366</v>
      </c>
      <c r="F142" s="90" t="s">
        <v>307</v>
      </c>
      <c r="G142" s="91">
        <f>SUM(G132:G141)</f>
        <v>5526271</v>
      </c>
    </row>
    <row r="143" spans="2:7" ht="15.75" customHeight="1" x14ac:dyDescent="0.25">
      <c r="B143" s="2" t="s">
        <v>308</v>
      </c>
      <c r="C143" s="90" t="s">
        <v>309</v>
      </c>
      <c r="D143" s="91">
        <f>SUM(D132:D142)</f>
        <v>5427160</v>
      </c>
      <c r="F143" s="17" t="s">
        <v>310</v>
      </c>
      <c r="G143" s="18">
        <v>288579</v>
      </c>
    </row>
    <row r="144" spans="2:7" ht="15.75" customHeight="1" x14ac:dyDescent="0.25">
      <c r="C144" s="17" t="s">
        <v>311</v>
      </c>
      <c r="D144" s="18">
        <v>431422</v>
      </c>
      <c r="F144" s="20" t="s">
        <v>312</v>
      </c>
      <c r="G144" s="21">
        <v>4884840</v>
      </c>
    </row>
    <row r="145" spans="2:7" ht="15.75" customHeight="1" x14ac:dyDescent="0.25">
      <c r="C145" s="20" t="s">
        <v>313</v>
      </c>
      <c r="D145" s="21">
        <v>181946</v>
      </c>
      <c r="F145" s="20" t="s">
        <v>314</v>
      </c>
      <c r="G145" s="21">
        <v>4287489</v>
      </c>
    </row>
    <row r="146" spans="2:7" ht="15.75" customHeight="1" x14ac:dyDescent="0.25">
      <c r="B146" s="2" t="s">
        <v>315</v>
      </c>
      <c r="C146" s="20" t="s">
        <v>316</v>
      </c>
      <c r="D146" s="21">
        <v>0</v>
      </c>
      <c r="F146" s="20" t="s">
        <v>317</v>
      </c>
      <c r="G146" s="21">
        <v>698971</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v>291964</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289255</v>
      </c>
      <c r="F152" s="20" t="s">
        <v>334</v>
      </c>
      <c r="G152" s="21">
        <v>0</v>
      </c>
    </row>
    <row r="153" spans="2:7" ht="15.75" customHeight="1" x14ac:dyDescent="0.25">
      <c r="B153" s="2" t="s">
        <v>335</v>
      </c>
      <c r="C153" s="20" t="s">
        <v>336</v>
      </c>
      <c r="D153" s="21">
        <v>0</v>
      </c>
      <c r="F153" s="20" t="s">
        <v>337</v>
      </c>
      <c r="G153" s="21">
        <v>9648541</v>
      </c>
    </row>
    <row r="154" spans="2:7" ht="15.75" customHeight="1" x14ac:dyDescent="0.25">
      <c r="C154" s="20" t="s">
        <v>338</v>
      </c>
      <c r="D154" s="21">
        <v>766854</v>
      </c>
      <c r="F154" s="20" t="s">
        <v>339</v>
      </c>
      <c r="G154" s="27">
        <f>+'[20]Detalle ER'!H141</f>
        <v>0</v>
      </c>
    </row>
    <row r="155" spans="2:7" ht="15.75" customHeight="1" x14ac:dyDescent="0.25">
      <c r="C155" s="20" t="s">
        <v>340</v>
      </c>
      <c r="D155" s="21">
        <v>0</v>
      </c>
      <c r="F155" s="24" t="s">
        <v>341</v>
      </c>
      <c r="G155" s="25">
        <v>81418</v>
      </c>
    </row>
    <row r="156" spans="2:7" ht="15.75" customHeight="1" x14ac:dyDescent="0.25">
      <c r="C156" s="20" t="s">
        <v>342</v>
      </c>
      <c r="D156" s="21">
        <v>0</v>
      </c>
      <c r="F156" s="90" t="s">
        <v>343</v>
      </c>
      <c r="G156" s="91">
        <f>SUM(G143:G155)</f>
        <v>20181802</v>
      </c>
    </row>
    <row r="157" spans="2:7" ht="15.75" customHeight="1" x14ac:dyDescent="0.25">
      <c r="C157" s="20" t="s">
        <v>344</v>
      </c>
      <c r="D157" s="23">
        <f>+'[20]Detalle ER'!D141</f>
        <v>116932</v>
      </c>
      <c r="E157" s="2"/>
      <c r="F157" s="79" t="s">
        <v>345</v>
      </c>
      <c r="G157" s="80">
        <f>G142-G156</f>
        <v>-14655531</v>
      </c>
    </row>
    <row r="158" spans="2:7" ht="15.75" customHeight="1" x14ac:dyDescent="0.25">
      <c r="C158" s="48" t="s">
        <v>346</v>
      </c>
      <c r="D158" s="49">
        <v>10035</v>
      </c>
      <c r="E158" s="2"/>
    </row>
    <row r="159" spans="2:7" ht="15.75" customHeight="1" x14ac:dyDescent="0.25">
      <c r="C159" s="90" t="s">
        <v>347</v>
      </c>
      <c r="D159" s="91">
        <f>SUM(D144:D158)</f>
        <v>1796444</v>
      </c>
      <c r="E159" s="2"/>
      <c r="F159" s="79" t="s">
        <v>348</v>
      </c>
      <c r="G159" s="80">
        <f>+D129+D160+G157</f>
        <v>142484</v>
      </c>
    </row>
    <row r="160" spans="2:7" ht="15.75" customHeight="1" x14ac:dyDescent="0.25">
      <c r="C160" s="75" t="s">
        <v>349</v>
      </c>
      <c r="D160" s="76">
        <f>D143-D159</f>
        <v>3630716</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142484</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4C12E86B-5520-44BF-AF47-1D92282E38AD}">
      <formula1>OR(D139=0, D139&gt;50)</formula1>
      <formula2>0</formula2>
    </dataValidation>
    <dataValidation type="custom" operator="greaterThan" showInputMessage="1" showErrorMessage="1" errorTitle="eee" sqref="G117:G126" xr:uid="{A5FF9815-E08F-4DE2-BB87-782B664F0B51}">
      <formula1>OR(D131=0, D131&gt;50)</formula1>
      <formula2>0</formula2>
    </dataValidation>
    <dataValidation type="custom" operator="greaterThan" showInputMessage="1" showErrorMessage="1" errorTitle="eee" sqref="G128" xr:uid="{1DB4AC83-AB04-4F82-A584-CE5A303F1886}">
      <formula1>OR(D136=0, D136&gt;50)</formula1>
      <formula2>0</formula2>
    </dataValidation>
    <dataValidation type="custom" operator="greaterThan" showInputMessage="1" showErrorMessage="1" errorTitle="eee" sqref="G129" xr:uid="{583EAC10-8159-4C08-97F9-1B32E2443252}">
      <formula1>OR(D134=0, D134&gt;50)</formula1>
      <formula2>0</formula2>
    </dataValidation>
    <dataValidation type="custom" operator="greaterThan" showInputMessage="1" showErrorMessage="1" errorTitle="eee" sqref="G130" xr:uid="{E8FA997B-BCD4-4446-9963-2A449959F83E}">
      <formula1>OR(D132=0, D132&gt;50)</formula1>
      <formula2>0</formula2>
    </dataValidation>
    <dataValidation type="custom" operator="greaterThan" showInputMessage="1" showErrorMessage="1" errorTitle="eee" sqref="G161 G166" xr:uid="{3247B295-F8A0-4B11-B9C9-8E6C1B46DB7F}">
      <formula1>OR(D200=0, D200&gt;50)</formula1>
      <formula2>0</formula2>
    </dataValidation>
    <dataValidation type="custom" allowBlank="1" showInputMessage="1" showErrorMessage="1" sqref="D62 G156" xr:uid="{256C3703-6473-4BD2-9328-8923515D8B66}">
      <formula1>OR(D62=0, D62&gt;50)</formula1>
    </dataValidation>
    <dataValidation type="custom" operator="greaterThan" showInputMessage="1" showErrorMessage="1" errorTitle="eee" sqref="D61" xr:uid="{74AB9E22-8794-497E-9947-25B36B87E969}">
      <formula1>OR(D61=0, D61&lt;0)</formula1>
    </dataValidation>
    <dataValidation type="custom" operator="greaterThan" showInputMessage="1" showErrorMessage="1" errorTitle="eee" sqref="D14:D29 D30 D50:D54 D31:D48" xr:uid="{180C7002-BFB1-4759-AC37-D198A12E7CF4}">
      <formula1>OR(D14=0,D14&gt;50)</formula1>
    </dataValidation>
    <dataValidation operator="greaterThan" showInputMessage="1" showErrorMessage="1" errorTitle="eee" sqref="G109 G157 G159 D129 D160" xr:uid="{45AAD5F7-F259-47A6-8915-8B3C031855A9}"/>
    <dataValidation type="custom" operator="greaterThan" showInputMessage="1" showErrorMessage="1" errorTitle="eee" sqref="G111:G116" xr:uid="{4F410A4C-0B8D-472C-B036-62935C8E40B2}">
      <formula1>OR(D132=0, D132&gt;50)</formula1>
      <formula2>0</formula2>
    </dataValidation>
    <dataValidation type="custom" operator="greaterThan" showInputMessage="1" showErrorMessage="1" errorTitle="eee" sqref="G197" xr:uid="{AF0943A0-137D-4C68-A1CD-058EEF04A88C}">
      <formula1>OR(D196=0, D196&gt;50)</formula1>
      <formula2>0</formula2>
    </dataValidation>
    <dataValidation type="custom" operator="greaterThan" showInputMessage="1" showErrorMessage="1" errorTitle="eee" sqref="G142" xr:uid="{F90CE39F-7C2D-4CA0-BD46-6BF9DD4093F8}">
      <formula1>OR(D180=0, D180&gt;50)</formula1>
      <formula2>0</formula2>
    </dataValidation>
    <dataValidation allowBlank="1" sqref="G231" xr:uid="{05F354D5-2B42-4D05-9D90-40B99684D98B}">
      <formula1>0</formula1>
      <formula2>0</formula2>
    </dataValidation>
    <dataValidation type="custom" operator="greaterThan" showInputMessage="1" showErrorMessage="1" errorTitle="eee" sqref="D57:D60" xr:uid="{690EFF5B-5242-42C6-832D-0C1E0691641B}">
      <formula1>OR(D57=0, D57&lt;50)</formula1>
    </dataValidation>
    <dataValidation allowBlank="1" errorTitle="Error de datos" error="Debe introducir una fecha válida" sqref="F4" xr:uid="{FA738E94-9A4C-4C45-B4F9-35D3C64A3B1B}">
      <formula1>0</formula1>
      <formula2>0</formula2>
    </dataValidation>
    <dataValidation type="custom" operator="greaterThan" showInputMessage="1" showErrorMessage="1" errorTitle="eee" error="Valores mayores a $50" sqref="D8:D13" xr:uid="{B1A7B751-F711-4297-9396-B096C3F8A2A8}">
      <formula1>OR(D8=0,D8&gt;50)</formula1>
    </dataValidation>
    <dataValidation type="custom" operator="greaterThan" showInputMessage="1" showErrorMessage="1" errorTitle="eee" sqref="D86:D95 D97:D99 D101:D109 D111 D113 D125 D118:D121 D123 D115 G143:G153 G141 G132:G139 G155" xr:uid="{344394F0-7817-4AF0-BC56-963EA522FB0D}">
      <formula1>OR(D86=0,D86&gt; 50)</formula1>
    </dataValidation>
    <dataValidation operator="greaterThanOrEqual" allowBlank="1" errorTitle="Error de datos" error="Debe ingresar un valor entero positivo" sqref="C8:C11 C14:C48 F230 C141:C160 F161:F165 F7:F109 C129 C131:C139 C50:C127 F111:F157" xr:uid="{E0790FC1-B5B0-4C56-8DAB-F1F795365181}">
      <formula1>0</formula1>
      <formula2>0</formula2>
    </dataValidation>
    <dataValidation type="custom" operator="greaterThan" showInputMessage="1" showErrorMessage="1" errorTitle="eee" sqref="D49 D55:D56 G140 G154 G8:G108 D114 D124 D85 D96 D100 D110 D112 D63:D83 D122 D126:D128 D131:D159 D116:D117" xr:uid="{E649D92A-09DC-4863-BF57-7D9CDA24716D}">
      <formula1>OR(D8=0, D8&gt;50)</formula1>
    </dataValidation>
    <dataValidation type="custom" operator="greaterThan" showInputMessage="1" showErrorMessage="1" errorTitle="eee" sqref="D84" xr:uid="{660ADF25-EC33-4E3F-A89D-AD7970542F84}">
      <formula1>OR(#REF!=0,#REF!&gt; 50)</formula1>
      <formula2>0</formula2>
    </dataValidation>
  </dataValidations>
  <pageMargins left="0.7" right="0.7" top="0.75" bottom="0.75" header="0.3" footer="0.3"/>
  <ignoredErrors>
    <ignoredError sqref="G10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CF6B-7AE2-4213-A00F-E891FC14CB03}">
  <dimension ref="A1:H222"/>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+[2]Presentación!C4</f>
        <v>MHE</v>
      </c>
      <c r="G2" s="9"/>
    </row>
    <row r="3" spans="2:7" x14ac:dyDescent="0.25">
      <c r="C3" s="123" t="s">
        <v>1</v>
      </c>
      <c r="D3" s="123"/>
      <c r="E3" s="54"/>
      <c r="F3" s="10" t="str">
        <f>+[2]Presentación!C5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122">
        <f>+[2]ESP!D7</f>
        <v>2025</v>
      </c>
      <c r="F7" s="73" t="s">
        <v>5</v>
      </c>
      <c r="G7" s="116">
        <f>+D7</f>
        <v>2025</v>
      </c>
    </row>
    <row r="8" spans="2:7" ht="15.75" customHeight="1" x14ac:dyDescent="0.25">
      <c r="B8" s="2" t="s">
        <v>6</v>
      </c>
      <c r="C8" s="17" t="s">
        <v>7</v>
      </c>
      <c r="D8" s="19">
        <v>91372874.5</v>
      </c>
      <c r="F8" s="17" t="s">
        <v>8</v>
      </c>
      <c r="G8" s="19">
        <v>13980160.52</v>
      </c>
    </row>
    <row r="9" spans="2:7" ht="15.75" customHeight="1" x14ac:dyDescent="0.25">
      <c r="B9" s="2" t="s">
        <v>9</v>
      </c>
      <c r="C9" s="20" t="s">
        <v>10</v>
      </c>
      <c r="D9" s="22">
        <v>11257484.529999999</v>
      </c>
      <c r="F9" s="20" t="s">
        <v>362</v>
      </c>
      <c r="G9" s="22">
        <v>79268710.670000002</v>
      </c>
    </row>
    <row r="10" spans="2:7" ht="15.75" customHeight="1" x14ac:dyDescent="0.25">
      <c r="B10" s="2" t="s">
        <v>12</v>
      </c>
      <c r="C10" s="20" t="s">
        <v>363</v>
      </c>
      <c r="D10" s="22">
        <v>2910723608.9699998</v>
      </c>
      <c r="F10" s="20" t="s">
        <v>364</v>
      </c>
      <c r="G10" s="22">
        <v>223238839.30000001</v>
      </c>
    </row>
    <row r="11" spans="2:7" ht="15.75" customHeight="1" x14ac:dyDescent="0.25">
      <c r="B11" s="2" t="s">
        <v>15</v>
      </c>
      <c r="C11" s="20" t="s">
        <v>365</v>
      </c>
      <c r="D11" s="22">
        <v>270846485.58999997</v>
      </c>
      <c r="F11" s="20" t="s">
        <v>366</v>
      </c>
      <c r="G11" s="22">
        <v>402413082.93000001</v>
      </c>
    </row>
    <row r="12" spans="2:7" ht="15.75" customHeight="1" x14ac:dyDescent="0.25">
      <c r="B12" s="2" t="s">
        <v>18</v>
      </c>
      <c r="C12" s="20" t="s">
        <v>19</v>
      </c>
      <c r="D12" s="22">
        <v>69512657.939999998</v>
      </c>
      <c r="F12" s="20" t="s">
        <v>367</v>
      </c>
      <c r="G12" s="22">
        <v>398588849.76999998</v>
      </c>
    </row>
    <row r="13" spans="2:7" ht="15.75" customHeight="1" x14ac:dyDescent="0.25">
      <c r="B13" s="2" t="s">
        <v>21</v>
      </c>
      <c r="C13" s="20" t="s">
        <v>22</v>
      </c>
      <c r="D13" s="22">
        <v>47970759.109999999</v>
      </c>
      <c r="F13" s="20" t="s">
        <v>368</v>
      </c>
      <c r="G13" s="22">
        <v>54235793.740000002</v>
      </c>
    </row>
    <row r="14" spans="2:7" ht="15.75" customHeight="1" x14ac:dyDescent="0.25">
      <c r="B14" s="2" t="s">
        <v>24</v>
      </c>
      <c r="C14" s="20" t="s">
        <v>25</v>
      </c>
      <c r="D14" s="22">
        <v>0</v>
      </c>
      <c r="F14" s="20" t="s">
        <v>369</v>
      </c>
      <c r="G14" s="22">
        <v>138398153.19999999</v>
      </c>
    </row>
    <row r="15" spans="2:7" ht="15.75" customHeight="1" x14ac:dyDescent="0.25">
      <c r="B15" s="2" t="s">
        <v>27</v>
      </c>
      <c r="C15" s="20" t="s">
        <v>28</v>
      </c>
      <c r="D15" s="22">
        <v>0</v>
      </c>
      <c r="F15" s="20" t="s">
        <v>29</v>
      </c>
      <c r="G15" s="22">
        <v>710539223.41999996</v>
      </c>
    </row>
    <row r="16" spans="2:7" ht="15.75" customHeight="1" x14ac:dyDescent="0.25">
      <c r="B16" s="2" t="s">
        <v>30</v>
      </c>
      <c r="C16" s="20" t="s">
        <v>31</v>
      </c>
      <c r="D16" s="22">
        <v>0</v>
      </c>
      <c r="F16" s="20" t="s">
        <v>32</v>
      </c>
      <c r="G16" s="22">
        <v>423550898.12</v>
      </c>
    </row>
    <row r="17" spans="2:7" ht="15.75" customHeight="1" x14ac:dyDescent="0.25">
      <c r="B17" s="2" t="s">
        <v>33</v>
      </c>
      <c r="C17" s="20" t="s">
        <v>370</v>
      </c>
      <c r="D17" s="22">
        <v>0</v>
      </c>
      <c r="F17" s="20" t="s">
        <v>35</v>
      </c>
      <c r="G17" s="22">
        <v>243342233.13</v>
      </c>
    </row>
    <row r="18" spans="2:7" ht="15.75" customHeight="1" x14ac:dyDescent="0.25">
      <c r="B18" s="2" t="s">
        <v>36</v>
      </c>
      <c r="C18" s="20" t="s">
        <v>37</v>
      </c>
      <c r="D18" s="22">
        <v>0</v>
      </c>
      <c r="F18" s="20" t="s">
        <v>38</v>
      </c>
      <c r="G18" s="22">
        <v>0</v>
      </c>
    </row>
    <row r="19" spans="2:7" ht="15.75" customHeight="1" x14ac:dyDescent="0.25">
      <c r="B19" s="2" t="s">
        <v>39</v>
      </c>
      <c r="C19" s="20" t="s">
        <v>40</v>
      </c>
      <c r="D19" s="102">
        <f>+'[2]Detalle ER'!D21</f>
        <v>0</v>
      </c>
      <c r="F19" s="24" t="s">
        <v>41</v>
      </c>
      <c r="G19" s="104">
        <v>38253702.009999998</v>
      </c>
    </row>
    <row r="20" spans="2:7" ht="15.75" customHeight="1" x14ac:dyDescent="0.25">
      <c r="B20" s="2" t="s">
        <v>42</v>
      </c>
      <c r="C20" s="20" t="s">
        <v>371</v>
      </c>
      <c r="D20" s="104">
        <v>47961388.789999999</v>
      </c>
      <c r="F20" s="90" t="s">
        <v>44</v>
      </c>
      <c r="G20" s="97">
        <f>SUM(G8:G19)</f>
        <v>2725809646.8100004</v>
      </c>
    </row>
    <row r="21" spans="2:7" ht="15.75" customHeight="1" x14ac:dyDescent="0.25">
      <c r="C21" s="88" t="s">
        <v>45</v>
      </c>
      <c r="D21" s="118">
        <f>SUM(D8:D20)</f>
        <v>3449645259.4300003</v>
      </c>
      <c r="F21" s="17" t="s">
        <v>46</v>
      </c>
      <c r="G21" s="19">
        <v>588715.32999999996</v>
      </c>
    </row>
    <row r="22" spans="2:7" ht="15.75" customHeight="1" x14ac:dyDescent="0.25">
      <c r="C22" s="90" t="s">
        <v>47</v>
      </c>
      <c r="D22" s="97">
        <f>SUM(D23:D29)</f>
        <v>52848291.030000001</v>
      </c>
      <c r="F22" s="20" t="s">
        <v>48</v>
      </c>
      <c r="G22" s="22">
        <v>56325909.93</v>
      </c>
    </row>
    <row r="23" spans="2:7" ht="15.75" customHeight="1" x14ac:dyDescent="0.25">
      <c r="B23" s="2" t="s">
        <v>49</v>
      </c>
      <c r="C23" s="17" t="s">
        <v>50</v>
      </c>
      <c r="D23" s="19">
        <v>16838958.77</v>
      </c>
      <c r="F23" s="20" t="s">
        <v>51</v>
      </c>
      <c r="G23" s="22">
        <v>8319004.5300000003</v>
      </c>
    </row>
    <row r="24" spans="2:7" ht="15.75" customHeight="1" x14ac:dyDescent="0.25">
      <c r="B24" s="2" t="s">
        <v>52</v>
      </c>
      <c r="C24" s="20" t="s">
        <v>53</v>
      </c>
      <c r="D24" s="22">
        <v>14485855.08</v>
      </c>
      <c r="F24" s="20" t="s">
        <v>54</v>
      </c>
      <c r="G24" s="22">
        <v>64321287.889999993</v>
      </c>
    </row>
    <row r="25" spans="2:7" ht="15.75" customHeight="1" x14ac:dyDescent="0.25">
      <c r="B25" s="2" t="s">
        <v>55</v>
      </c>
      <c r="C25" s="20" t="s">
        <v>56</v>
      </c>
      <c r="D25" s="22">
        <v>18001155.41</v>
      </c>
      <c r="F25" s="20" t="s">
        <v>372</v>
      </c>
      <c r="G25" s="22">
        <v>0</v>
      </c>
    </row>
    <row r="26" spans="2:7" ht="15.75" customHeight="1" x14ac:dyDescent="0.25">
      <c r="B26" s="2" t="s">
        <v>58</v>
      </c>
      <c r="C26" s="20" t="s">
        <v>59</v>
      </c>
      <c r="D26" s="22">
        <v>75907.97</v>
      </c>
      <c r="F26" s="20" t="s">
        <v>373</v>
      </c>
      <c r="G26" s="22">
        <v>15456420.939999999</v>
      </c>
    </row>
    <row r="27" spans="2:7" ht="15.75" customHeight="1" x14ac:dyDescent="0.25">
      <c r="B27" s="2" t="s">
        <v>61</v>
      </c>
      <c r="C27" s="20" t="s">
        <v>62</v>
      </c>
      <c r="D27" s="22">
        <v>2022063.37</v>
      </c>
      <c r="F27" s="24" t="s">
        <v>63</v>
      </c>
      <c r="G27" s="104">
        <v>2082098.74</v>
      </c>
    </row>
    <row r="28" spans="2:7" ht="15.75" customHeight="1" x14ac:dyDescent="0.25">
      <c r="B28" s="2" t="s">
        <v>64</v>
      </c>
      <c r="C28" s="20" t="s">
        <v>65</v>
      </c>
      <c r="D28" s="102">
        <f>+'[2]Detalle ER'!D28</f>
        <v>690638</v>
      </c>
      <c r="F28" s="90" t="s">
        <v>66</v>
      </c>
      <c r="G28" s="97">
        <f>SUM(G21:G27)</f>
        <v>147093437.36000001</v>
      </c>
    </row>
    <row r="29" spans="2:7" ht="15.75" customHeight="1" x14ac:dyDescent="0.25">
      <c r="B29" s="2" t="s">
        <v>67</v>
      </c>
      <c r="C29" s="24" t="s">
        <v>68</v>
      </c>
      <c r="D29" s="104">
        <v>733712.43</v>
      </c>
      <c r="F29" s="17" t="s">
        <v>69</v>
      </c>
      <c r="G29" s="19">
        <v>45136936.200000003</v>
      </c>
    </row>
    <row r="30" spans="2:7" ht="15.75" customHeight="1" x14ac:dyDescent="0.25">
      <c r="C30" s="90" t="s">
        <v>70</v>
      </c>
      <c r="D30" s="97">
        <f>SUM(D31:D35)</f>
        <v>304409625.96999997</v>
      </c>
      <c r="F30" s="20" t="s">
        <v>71</v>
      </c>
      <c r="G30" s="22">
        <v>144197102.24000001</v>
      </c>
    </row>
    <row r="31" spans="2:7" ht="15.75" customHeight="1" x14ac:dyDescent="0.25">
      <c r="B31" s="2" t="s">
        <v>72</v>
      </c>
      <c r="C31" s="17" t="s">
        <v>73</v>
      </c>
      <c r="D31" s="19">
        <v>174317039.19</v>
      </c>
      <c r="F31" s="20" t="s">
        <v>74</v>
      </c>
      <c r="G31" s="22">
        <v>32227669.629999999</v>
      </c>
    </row>
    <row r="32" spans="2:7" ht="15.75" customHeight="1" x14ac:dyDescent="0.25">
      <c r="B32" s="2" t="s">
        <v>75</v>
      </c>
      <c r="C32" s="20" t="s">
        <v>76</v>
      </c>
      <c r="D32" s="22">
        <v>42097225.57</v>
      </c>
      <c r="F32" s="24" t="s">
        <v>77</v>
      </c>
      <c r="G32" s="104">
        <v>2981736.13</v>
      </c>
    </row>
    <row r="33" spans="2:7" ht="15.75" customHeight="1" x14ac:dyDescent="0.25">
      <c r="B33" s="2" t="s">
        <v>78</v>
      </c>
      <c r="C33" s="20" t="s">
        <v>79</v>
      </c>
      <c r="D33" s="22">
        <v>55274308.810000002</v>
      </c>
      <c r="F33" s="90" t="s">
        <v>80</v>
      </c>
      <c r="G33" s="97">
        <f>SUM(G29:G32)</f>
        <v>224543444.19999999</v>
      </c>
    </row>
    <row r="34" spans="2:7" ht="15.75" customHeight="1" x14ac:dyDescent="0.25">
      <c r="B34" s="2" t="s">
        <v>81</v>
      </c>
      <c r="C34" s="20" t="s">
        <v>82</v>
      </c>
      <c r="D34" s="102">
        <f>+'[2]Detalle ER'!D35</f>
        <v>28375025</v>
      </c>
      <c r="F34" s="94" t="s">
        <v>83</v>
      </c>
      <c r="G34" s="101">
        <f>SUM(G35:G40)</f>
        <v>377135443.59000003</v>
      </c>
    </row>
    <row r="35" spans="2:7" ht="15.75" customHeight="1" x14ac:dyDescent="0.25">
      <c r="B35" s="2" t="s">
        <v>84</v>
      </c>
      <c r="C35" s="24" t="s">
        <v>85</v>
      </c>
      <c r="D35" s="104">
        <v>4346027.4000000004</v>
      </c>
      <c r="F35" s="17" t="s">
        <v>86</v>
      </c>
      <c r="G35" s="19">
        <v>23423714.75</v>
      </c>
    </row>
    <row r="36" spans="2:7" ht="15.75" customHeight="1" x14ac:dyDescent="0.25">
      <c r="C36" s="90" t="s">
        <v>87</v>
      </c>
      <c r="D36" s="97">
        <f>+D22+D30</f>
        <v>357257917</v>
      </c>
      <c r="F36" s="20" t="s">
        <v>88</v>
      </c>
      <c r="G36" s="22">
        <v>13084051.01</v>
      </c>
    </row>
    <row r="37" spans="2:7" ht="15.75" customHeight="1" x14ac:dyDescent="0.25">
      <c r="B37" s="2" t="s">
        <v>89</v>
      </c>
      <c r="C37" s="17" t="s">
        <v>374</v>
      </c>
      <c r="D37" s="19">
        <v>132644993.22</v>
      </c>
      <c r="F37" s="20" t="s">
        <v>91</v>
      </c>
      <c r="G37" s="22">
        <v>8364044.1900000004</v>
      </c>
    </row>
    <row r="38" spans="2:7" ht="15.75" customHeight="1" x14ac:dyDescent="0.25">
      <c r="B38" s="2" t="s">
        <v>92</v>
      </c>
      <c r="C38" s="20" t="s">
        <v>375</v>
      </c>
      <c r="D38" s="22">
        <v>23022902.27</v>
      </c>
      <c r="F38" s="20" t="s">
        <v>94</v>
      </c>
      <c r="G38" s="22">
        <v>23990278.390000001</v>
      </c>
    </row>
    <row r="39" spans="2:7" ht="15.75" customHeight="1" x14ac:dyDescent="0.25">
      <c r="B39" s="2" t="s">
        <v>95</v>
      </c>
      <c r="C39" s="20" t="s">
        <v>376</v>
      </c>
      <c r="D39" s="22">
        <v>34659012.630000003</v>
      </c>
      <c r="F39" s="20" t="s">
        <v>97</v>
      </c>
      <c r="G39" s="22">
        <v>50905639.399999999</v>
      </c>
    </row>
    <row r="40" spans="2:7" ht="15.75" customHeight="1" x14ac:dyDescent="0.25">
      <c r="B40" s="2" t="s">
        <v>98</v>
      </c>
      <c r="C40" s="20" t="s">
        <v>377</v>
      </c>
      <c r="D40" s="22">
        <v>25372479.690000001</v>
      </c>
      <c r="F40" s="24" t="s">
        <v>100</v>
      </c>
      <c r="G40" s="121">
        <f>+'[2]Detalle ER'!H19</f>
        <v>257367715.85000002</v>
      </c>
    </row>
    <row r="41" spans="2:7" ht="15.75" customHeight="1" x14ac:dyDescent="0.25">
      <c r="B41" s="2" t="s">
        <v>101</v>
      </c>
      <c r="C41" s="20" t="s">
        <v>378</v>
      </c>
      <c r="D41" s="22">
        <v>135919016.97999999</v>
      </c>
      <c r="F41" s="94" t="s">
        <v>103</v>
      </c>
      <c r="G41" s="101">
        <f>SUM(G42:G47)</f>
        <v>48868519.450000003</v>
      </c>
    </row>
    <row r="42" spans="2:7" ht="15.75" customHeight="1" x14ac:dyDescent="0.25">
      <c r="B42" s="2" t="s">
        <v>104</v>
      </c>
      <c r="C42" s="20" t="s">
        <v>379</v>
      </c>
      <c r="D42" s="22">
        <v>169396640.86000001</v>
      </c>
      <c r="F42" s="17" t="s">
        <v>106</v>
      </c>
      <c r="G42" s="19">
        <v>979162.59</v>
      </c>
    </row>
    <row r="43" spans="2:7" ht="15.75" customHeight="1" x14ac:dyDescent="0.25">
      <c r="B43" s="2" t="s">
        <v>107</v>
      </c>
      <c r="C43" s="20" t="s">
        <v>380</v>
      </c>
      <c r="D43" s="22">
        <v>101655653.72</v>
      </c>
      <c r="F43" s="20" t="s">
        <v>109</v>
      </c>
      <c r="G43" s="22">
        <v>323069.19</v>
      </c>
    </row>
    <row r="44" spans="2:7" ht="15.75" customHeight="1" x14ac:dyDescent="0.25">
      <c r="B44" s="2" t="s">
        <v>110</v>
      </c>
      <c r="C44" s="20" t="s">
        <v>381</v>
      </c>
      <c r="D44" s="22">
        <v>5383125.0899999999</v>
      </c>
      <c r="F44" s="20" t="s">
        <v>112</v>
      </c>
      <c r="G44" s="22">
        <v>27182033.850000001</v>
      </c>
    </row>
    <row r="45" spans="2:7" ht="15.75" customHeight="1" x14ac:dyDescent="0.25">
      <c r="B45" s="2" t="s">
        <v>113</v>
      </c>
      <c r="C45" s="20" t="s">
        <v>114</v>
      </c>
      <c r="D45" s="22">
        <v>145364.63</v>
      </c>
      <c r="F45" s="20" t="s">
        <v>115</v>
      </c>
      <c r="G45" s="22">
        <v>1657676.83</v>
      </c>
    </row>
    <row r="46" spans="2:7" ht="15.75" customHeight="1" x14ac:dyDescent="0.25">
      <c r="B46" s="2" t="s">
        <v>116</v>
      </c>
      <c r="C46" s="20" t="s">
        <v>117</v>
      </c>
      <c r="D46" s="102">
        <f>+'[2]Detalle ER'!D49</f>
        <v>252359522.43000001</v>
      </c>
      <c r="F46" s="20" t="s">
        <v>118</v>
      </c>
      <c r="G46" s="22">
        <v>10859012.52</v>
      </c>
    </row>
    <row r="47" spans="2:7" ht="15.75" customHeight="1" x14ac:dyDescent="0.25">
      <c r="B47" s="2" t="s">
        <v>119</v>
      </c>
      <c r="C47" s="24" t="s">
        <v>382</v>
      </c>
      <c r="D47" s="104">
        <v>12425346.17</v>
      </c>
      <c r="F47" s="20" t="s">
        <v>121</v>
      </c>
      <c r="G47" s="112">
        <f>+'[2]Detalle ER'!H29</f>
        <v>7867564.4699999988</v>
      </c>
    </row>
    <row r="48" spans="2:7" ht="15.75" customHeight="1" x14ac:dyDescent="0.25">
      <c r="C48" s="90" t="s">
        <v>122</v>
      </c>
      <c r="D48" s="97">
        <f>SUM(D37:D47)</f>
        <v>892984057.68999994</v>
      </c>
      <c r="F48" s="24" t="s">
        <v>123</v>
      </c>
      <c r="G48" s="104">
        <v>6248016.9699999997</v>
      </c>
    </row>
    <row r="49" spans="2:7" ht="15.75" customHeight="1" x14ac:dyDescent="0.25">
      <c r="C49" s="94" t="s">
        <v>124</v>
      </c>
      <c r="D49" s="98"/>
      <c r="F49" s="90" t="s">
        <v>125</v>
      </c>
      <c r="G49" s="97">
        <f>+G34+G41+G48</f>
        <v>432251980.01000005</v>
      </c>
    </row>
    <row r="50" spans="2:7" ht="15.75" customHeight="1" x14ac:dyDescent="0.25">
      <c r="B50" s="2" t="s">
        <v>126</v>
      </c>
      <c r="C50" s="28" t="s">
        <v>127</v>
      </c>
      <c r="D50" s="19">
        <v>0</v>
      </c>
      <c r="F50" s="28" t="s">
        <v>128</v>
      </c>
      <c r="G50" s="19">
        <v>93424.66</v>
      </c>
    </row>
    <row r="51" spans="2:7" ht="15.75" customHeight="1" x14ac:dyDescent="0.25">
      <c r="B51" s="2" t="s">
        <v>129</v>
      </c>
      <c r="C51" s="20" t="s">
        <v>124</v>
      </c>
      <c r="D51" s="102">
        <f>+'[2]Detalle ER'!D58</f>
        <v>1376758.9</v>
      </c>
      <c r="F51" s="20" t="s">
        <v>130</v>
      </c>
      <c r="G51" s="22">
        <v>99239612.25</v>
      </c>
    </row>
    <row r="52" spans="2:7" ht="15.75" customHeight="1" x14ac:dyDescent="0.25">
      <c r="B52" s="2" t="s">
        <v>131</v>
      </c>
      <c r="C52" s="24" t="s">
        <v>383</v>
      </c>
      <c r="D52" s="104">
        <v>3909.71</v>
      </c>
      <c r="F52" s="20" t="s">
        <v>133</v>
      </c>
      <c r="G52" s="22">
        <v>1331008.6200000001</v>
      </c>
    </row>
    <row r="53" spans="2:7" ht="15.75" customHeight="1" x14ac:dyDescent="0.25">
      <c r="C53" s="90" t="s">
        <v>134</v>
      </c>
      <c r="D53" s="97">
        <f>SUM(D50:D52)</f>
        <v>1380668.6099999999</v>
      </c>
      <c r="F53" s="20" t="s">
        <v>135</v>
      </c>
      <c r="G53" s="22">
        <v>5715961.6900000004</v>
      </c>
    </row>
    <row r="54" spans="2:7" ht="15.75" customHeight="1" x14ac:dyDescent="0.25">
      <c r="C54" s="75" t="s">
        <v>136</v>
      </c>
      <c r="D54" s="103">
        <f>D21+D36+D48+D53</f>
        <v>4701267902.7299995</v>
      </c>
      <c r="F54" s="20" t="s">
        <v>137</v>
      </c>
      <c r="G54" s="22">
        <v>30357152.719999999</v>
      </c>
    </row>
    <row r="55" spans="2:7" ht="15.75" customHeight="1" x14ac:dyDescent="0.25">
      <c r="C55" s="29"/>
      <c r="F55" s="20" t="s">
        <v>138</v>
      </c>
      <c r="G55" s="22">
        <v>4062851.75</v>
      </c>
    </row>
    <row r="56" spans="2:7" ht="15.75" customHeight="1" x14ac:dyDescent="0.25">
      <c r="C56" s="94" t="s">
        <v>139</v>
      </c>
      <c r="D56" s="98"/>
      <c r="F56" s="20" t="s">
        <v>140</v>
      </c>
      <c r="G56" s="112">
        <f>+'[2]Detalle ER'!H40</f>
        <v>2680589.0300000003</v>
      </c>
    </row>
    <row r="57" spans="2:7" ht="15.75" customHeight="1" x14ac:dyDescent="0.25">
      <c r="B57" s="2" t="s">
        <v>141</v>
      </c>
      <c r="C57" s="28" t="s">
        <v>142</v>
      </c>
      <c r="D57" s="19">
        <v>0</v>
      </c>
      <c r="F57" s="24" t="s">
        <v>143</v>
      </c>
      <c r="G57" s="104">
        <v>1910345.17</v>
      </c>
    </row>
    <row r="58" spans="2:7" ht="15.75" customHeight="1" x14ac:dyDescent="0.25">
      <c r="B58" s="2" t="s">
        <v>144</v>
      </c>
      <c r="C58" s="20" t="s">
        <v>145</v>
      </c>
      <c r="D58" s="22">
        <v>0</v>
      </c>
      <c r="F58" s="90" t="s">
        <v>146</v>
      </c>
      <c r="G58" s="97">
        <f>SUM(G50:G57)</f>
        <v>145390945.88999999</v>
      </c>
    </row>
    <row r="59" spans="2:7" ht="15.75" customHeight="1" x14ac:dyDescent="0.25">
      <c r="B59" s="2" t="s">
        <v>147</v>
      </c>
      <c r="C59" s="20" t="s">
        <v>148</v>
      </c>
      <c r="D59" s="22">
        <v>0</v>
      </c>
      <c r="F59" s="28" t="s">
        <v>149</v>
      </c>
      <c r="G59" s="19">
        <v>197080327.69</v>
      </c>
    </row>
    <row r="60" spans="2:7" ht="15.75" customHeight="1" x14ac:dyDescent="0.25">
      <c r="B60" s="2" t="s">
        <v>150</v>
      </c>
      <c r="C60" s="24" t="s">
        <v>384</v>
      </c>
      <c r="D60" s="104">
        <v>0</v>
      </c>
      <c r="F60" s="20" t="s">
        <v>152</v>
      </c>
      <c r="G60" s="22">
        <v>26956966.57</v>
      </c>
    </row>
    <row r="61" spans="2:7" ht="15.75" customHeight="1" x14ac:dyDescent="0.25">
      <c r="C61" s="90" t="s">
        <v>385</v>
      </c>
      <c r="D61" s="97">
        <f>SUM(D57:D60)</f>
        <v>0</v>
      </c>
      <c r="F61" s="20" t="s">
        <v>154</v>
      </c>
      <c r="G61" s="22">
        <v>1365938.18</v>
      </c>
    </row>
    <row r="62" spans="2:7" ht="15.75" customHeight="1" x14ac:dyDescent="0.25">
      <c r="C62" s="119" t="s">
        <v>155</v>
      </c>
      <c r="D62" s="120">
        <f>D54+D61</f>
        <v>4701267902.7299995</v>
      </c>
      <c r="F62" s="20" t="s">
        <v>156</v>
      </c>
      <c r="G62" s="22">
        <v>0</v>
      </c>
    </row>
    <row r="63" spans="2:7" ht="15.75" customHeight="1" x14ac:dyDescent="0.25">
      <c r="B63" s="33"/>
      <c r="C63" s="34"/>
      <c r="D63" s="35"/>
      <c r="F63" s="20" t="s">
        <v>157</v>
      </c>
      <c r="G63" s="22"/>
    </row>
    <row r="64" spans="2:7" ht="15.75" customHeight="1" x14ac:dyDescent="0.25">
      <c r="B64" s="5"/>
      <c r="C64" s="34"/>
      <c r="D64" s="35"/>
      <c r="F64" s="20" t="s">
        <v>158</v>
      </c>
      <c r="G64" s="22">
        <v>122322152.5</v>
      </c>
    </row>
    <row r="65" spans="1:7" ht="15.75" customHeight="1" x14ac:dyDescent="0.25">
      <c r="B65" s="36" t="s">
        <v>159</v>
      </c>
      <c r="C65" s="34"/>
      <c r="D65" s="35"/>
      <c r="F65" s="20" t="s">
        <v>160</v>
      </c>
      <c r="G65" s="22">
        <v>3163931.14</v>
      </c>
    </row>
    <row r="66" spans="1:7" ht="15.75" customHeight="1" x14ac:dyDescent="0.25">
      <c r="B66" s="36" t="s">
        <v>161</v>
      </c>
      <c r="C66" s="34"/>
      <c r="D66" s="35"/>
      <c r="F66" s="20" t="s">
        <v>162</v>
      </c>
      <c r="G66" s="22">
        <v>1166294.94</v>
      </c>
    </row>
    <row r="67" spans="1:7" ht="15.75" customHeight="1" x14ac:dyDescent="0.25">
      <c r="B67" s="36" t="s">
        <v>163</v>
      </c>
      <c r="C67" s="34"/>
      <c r="D67" s="35"/>
      <c r="F67" s="20" t="s">
        <v>164</v>
      </c>
      <c r="G67" s="22">
        <v>43591432.43</v>
      </c>
    </row>
    <row r="68" spans="1:7" ht="15.75" customHeight="1" x14ac:dyDescent="0.25">
      <c r="B68" s="36" t="s">
        <v>165</v>
      </c>
      <c r="C68" s="34"/>
      <c r="D68" s="35"/>
      <c r="F68" s="20" t="s">
        <v>166</v>
      </c>
      <c r="G68" s="22">
        <v>18584730.010000002</v>
      </c>
    </row>
    <row r="69" spans="1:7" ht="15.75" customHeight="1" x14ac:dyDescent="0.25">
      <c r="B69" s="36" t="s">
        <v>167</v>
      </c>
      <c r="C69" s="34"/>
      <c r="D69" s="35"/>
      <c r="F69" s="20" t="s">
        <v>168</v>
      </c>
      <c r="G69" s="22">
        <v>2632092.63</v>
      </c>
    </row>
    <row r="70" spans="1:7" ht="15.75" customHeight="1" x14ac:dyDescent="0.25">
      <c r="B70" s="36" t="s">
        <v>169</v>
      </c>
      <c r="C70" s="34"/>
      <c r="D70" s="35"/>
      <c r="F70" s="20" t="s">
        <v>170</v>
      </c>
      <c r="G70" s="22">
        <v>3954660.9</v>
      </c>
    </row>
    <row r="71" spans="1:7" ht="15.75" customHeight="1" x14ac:dyDescent="0.25">
      <c r="B71" s="36" t="s">
        <v>171</v>
      </c>
      <c r="C71" s="34"/>
      <c r="D71" s="35"/>
      <c r="F71" s="20" t="s">
        <v>172</v>
      </c>
      <c r="G71" s="22">
        <v>2036247.72</v>
      </c>
    </row>
    <row r="72" spans="1:7" ht="15.75" customHeight="1" x14ac:dyDescent="0.25">
      <c r="B72" s="36" t="s">
        <v>173</v>
      </c>
      <c r="C72" s="34"/>
      <c r="D72" s="35"/>
      <c r="F72" s="20" t="s">
        <v>174</v>
      </c>
      <c r="G72" s="22"/>
    </row>
    <row r="73" spans="1:7" ht="15.75" customHeight="1" x14ac:dyDescent="0.25">
      <c r="B73" s="36" t="s">
        <v>175</v>
      </c>
      <c r="C73" s="34"/>
      <c r="D73" s="35"/>
      <c r="F73" s="20" t="s">
        <v>176</v>
      </c>
      <c r="G73" s="22">
        <v>7727209.7000000002</v>
      </c>
    </row>
    <row r="74" spans="1:7" ht="15.75" customHeight="1" x14ac:dyDescent="0.25">
      <c r="B74" s="36" t="s">
        <v>177</v>
      </c>
      <c r="C74" s="34"/>
      <c r="D74" s="35"/>
      <c r="F74" s="20" t="s">
        <v>178</v>
      </c>
      <c r="G74" s="22"/>
    </row>
    <row r="75" spans="1:7" ht="15.75" customHeight="1" x14ac:dyDescent="0.25">
      <c r="B75" s="36" t="s">
        <v>179</v>
      </c>
      <c r="C75" s="34"/>
      <c r="D75" s="35"/>
      <c r="F75" s="20" t="s">
        <v>180</v>
      </c>
      <c r="G75" s="22">
        <v>12301193.51</v>
      </c>
    </row>
    <row r="76" spans="1:7" ht="15.75" customHeight="1" x14ac:dyDescent="0.25">
      <c r="B76" s="36" t="s">
        <v>181</v>
      </c>
      <c r="C76" s="34"/>
      <c r="D76" s="35"/>
      <c r="F76" s="20" t="s">
        <v>182</v>
      </c>
      <c r="G76" s="22">
        <v>10573112.08</v>
      </c>
    </row>
    <row r="77" spans="1:7" ht="15.75" customHeight="1" x14ac:dyDescent="0.25">
      <c r="B77" s="36" t="s">
        <v>183</v>
      </c>
      <c r="C77" s="34"/>
      <c r="D77" s="35"/>
      <c r="F77" s="20" t="s">
        <v>184</v>
      </c>
      <c r="G77" s="22">
        <v>48874200.049999997</v>
      </c>
    </row>
    <row r="78" spans="1:7" ht="15.75" customHeight="1" x14ac:dyDescent="0.25">
      <c r="B78" s="36" t="s">
        <v>185</v>
      </c>
      <c r="C78" s="34"/>
      <c r="D78" s="35"/>
      <c r="F78" s="20" t="s">
        <v>186</v>
      </c>
      <c r="G78" s="112">
        <f>+'[2]Detalle ER'!H60</f>
        <v>80735963.030000001</v>
      </c>
    </row>
    <row r="79" spans="1:7" ht="15.75" customHeight="1" x14ac:dyDescent="0.25">
      <c r="B79" s="36"/>
      <c r="C79" s="34"/>
      <c r="D79" s="35"/>
      <c r="F79" s="24" t="s">
        <v>187</v>
      </c>
      <c r="G79" s="104">
        <v>8240783.7699999996</v>
      </c>
    </row>
    <row r="80" spans="1:7" ht="15.75" customHeight="1" x14ac:dyDescent="0.25">
      <c r="A80" s="37"/>
      <c r="B80" s="38"/>
      <c r="C80" s="34"/>
      <c r="D80" s="35"/>
      <c r="E80" s="39"/>
      <c r="F80" s="90" t="s">
        <v>188</v>
      </c>
      <c r="G80" s="97">
        <f>SUM(G59:G79)</f>
        <v>591307236.8499999</v>
      </c>
    </row>
    <row r="81" spans="2:7" ht="15.75" customHeight="1" x14ac:dyDescent="0.25">
      <c r="B81" s="36" t="s">
        <v>189</v>
      </c>
      <c r="C81" s="34"/>
      <c r="D81" s="35"/>
      <c r="F81" s="28" t="s">
        <v>190</v>
      </c>
      <c r="G81" s="19">
        <v>0</v>
      </c>
    </row>
    <row r="82" spans="2:7" ht="15.75" customHeight="1" x14ac:dyDescent="0.25">
      <c r="B82" s="36" t="s">
        <v>191</v>
      </c>
      <c r="C82" s="34"/>
      <c r="D82" s="35"/>
      <c r="F82" s="20" t="s">
        <v>192</v>
      </c>
      <c r="G82" s="22">
        <v>14641402.529999999</v>
      </c>
    </row>
    <row r="83" spans="2:7" ht="15.75" customHeight="1" x14ac:dyDescent="0.25">
      <c r="B83" s="36" t="s">
        <v>193</v>
      </c>
      <c r="C83" s="34"/>
      <c r="D83" s="35"/>
      <c r="F83" s="20" t="s">
        <v>194</v>
      </c>
      <c r="G83" s="22">
        <v>10890486.529999999</v>
      </c>
    </row>
    <row r="84" spans="2:7" ht="15.75" customHeight="1" x14ac:dyDescent="0.25">
      <c r="B84" s="36" t="s">
        <v>195</v>
      </c>
      <c r="C84" s="40"/>
      <c r="D84" s="41"/>
      <c r="F84" s="20" t="s">
        <v>196</v>
      </c>
      <c r="G84" s="22">
        <v>5027902.21</v>
      </c>
    </row>
    <row r="85" spans="2:7" ht="15.75" customHeight="1" x14ac:dyDescent="0.25">
      <c r="B85" s="36" t="s">
        <v>197</v>
      </c>
      <c r="C85" s="73" t="s">
        <v>198</v>
      </c>
      <c r="D85" s="116">
        <f>+D7</f>
        <v>2025</v>
      </c>
      <c r="F85" s="20" t="s">
        <v>199</v>
      </c>
      <c r="G85" s="22">
        <v>15470799.33</v>
      </c>
    </row>
    <row r="86" spans="2:7" ht="15.75" customHeight="1" x14ac:dyDescent="0.25">
      <c r="B86" s="36" t="s">
        <v>200</v>
      </c>
      <c r="C86" s="17" t="s">
        <v>201</v>
      </c>
      <c r="D86" s="19">
        <v>0</v>
      </c>
      <c r="F86" s="20" t="s">
        <v>202</v>
      </c>
      <c r="G86" s="22">
        <v>3645710.1</v>
      </c>
    </row>
    <row r="87" spans="2:7" ht="15.75" customHeight="1" x14ac:dyDescent="0.25">
      <c r="B87" s="36" t="s">
        <v>203</v>
      </c>
      <c r="C87" s="20" t="s">
        <v>204</v>
      </c>
      <c r="D87" s="22">
        <v>125193080.27</v>
      </c>
      <c r="F87" s="20" t="s">
        <v>205</v>
      </c>
      <c r="G87" s="22">
        <v>1072285.42</v>
      </c>
    </row>
    <row r="88" spans="2:7" ht="15.75" customHeight="1" x14ac:dyDescent="0.25">
      <c r="B88" s="36" t="s">
        <v>206</v>
      </c>
      <c r="C88" s="20" t="s">
        <v>35</v>
      </c>
      <c r="D88" s="22">
        <v>0</v>
      </c>
      <c r="F88" s="20" t="s">
        <v>207</v>
      </c>
      <c r="G88" s="22">
        <v>22107946.27</v>
      </c>
    </row>
    <row r="89" spans="2:7" ht="15.75" customHeight="1" x14ac:dyDescent="0.25">
      <c r="B89" s="36" t="s">
        <v>208</v>
      </c>
      <c r="C89" s="20" t="s">
        <v>386</v>
      </c>
      <c r="D89" s="22">
        <v>0</v>
      </c>
      <c r="F89" s="20" t="s">
        <v>210</v>
      </c>
      <c r="G89" s="22">
        <v>86843.63</v>
      </c>
    </row>
    <row r="90" spans="2:7" ht="15.75" customHeight="1" x14ac:dyDescent="0.25">
      <c r="B90" s="36" t="s">
        <v>211</v>
      </c>
      <c r="C90" s="20" t="s">
        <v>212</v>
      </c>
      <c r="D90" s="22">
        <v>5854284.7400000002</v>
      </c>
      <c r="F90" s="20" t="s">
        <v>213</v>
      </c>
      <c r="G90" s="22">
        <v>23790863.34</v>
      </c>
    </row>
    <row r="91" spans="2:7" ht="15.75" customHeight="1" x14ac:dyDescent="0.25">
      <c r="B91" s="36" t="s">
        <v>214</v>
      </c>
      <c r="C91" s="20" t="s">
        <v>215</v>
      </c>
      <c r="D91" s="22">
        <v>0</v>
      </c>
      <c r="F91" s="20" t="s">
        <v>216</v>
      </c>
      <c r="G91" s="22">
        <v>0</v>
      </c>
    </row>
    <row r="92" spans="2:7" ht="15.75" customHeight="1" x14ac:dyDescent="0.25">
      <c r="B92" s="36" t="s">
        <v>217</v>
      </c>
      <c r="C92" s="20" t="s">
        <v>218</v>
      </c>
      <c r="D92" s="22">
        <v>0</v>
      </c>
      <c r="F92" s="20" t="s">
        <v>219</v>
      </c>
      <c r="G92" s="22">
        <v>0</v>
      </c>
    </row>
    <row r="93" spans="2:7" ht="15.75" customHeight="1" x14ac:dyDescent="0.25">
      <c r="B93" s="36"/>
      <c r="C93" s="20" t="s">
        <v>387</v>
      </c>
      <c r="D93" s="22">
        <v>1020298.66</v>
      </c>
      <c r="F93" s="20" t="s">
        <v>221</v>
      </c>
      <c r="G93" s="22">
        <v>0</v>
      </c>
    </row>
    <row r="94" spans="2:7" ht="15.75" customHeight="1" x14ac:dyDescent="0.25">
      <c r="C94" s="20" t="s">
        <v>222</v>
      </c>
      <c r="D94" s="22">
        <v>0</v>
      </c>
      <c r="F94" s="20" t="s">
        <v>223</v>
      </c>
      <c r="G94" s="102">
        <f>+'[2]Detalle ER'!H72</f>
        <v>2504846.67</v>
      </c>
    </row>
    <row r="95" spans="2:7" ht="15.75" customHeight="1" x14ac:dyDescent="0.25">
      <c r="C95" s="24" t="s">
        <v>388</v>
      </c>
      <c r="D95" s="104">
        <v>1913403.67</v>
      </c>
      <c r="F95" s="24" t="s">
        <v>225</v>
      </c>
      <c r="G95" s="104">
        <v>1373707.52</v>
      </c>
    </row>
    <row r="96" spans="2:7" ht="15.75" customHeight="1" x14ac:dyDescent="0.25">
      <c r="C96" s="90" t="s">
        <v>226</v>
      </c>
      <c r="D96" s="97">
        <f>SUM(D86:D95)</f>
        <v>133981067.33999999</v>
      </c>
      <c r="F96" s="90" t="s">
        <v>227</v>
      </c>
      <c r="G96" s="97">
        <f>SUM(G81:G95)</f>
        <v>100612793.55</v>
      </c>
    </row>
    <row r="97" spans="2:7" ht="15.75" customHeight="1" x14ac:dyDescent="0.25">
      <c r="C97" s="17" t="s">
        <v>216</v>
      </c>
      <c r="D97" s="19">
        <v>11613468.34</v>
      </c>
      <c r="F97" s="28" t="s">
        <v>228</v>
      </c>
      <c r="G97" s="19">
        <v>683648.83</v>
      </c>
    </row>
    <row r="98" spans="2:7" ht="15.75" customHeight="1" x14ac:dyDescent="0.25">
      <c r="C98" s="20" t="s">
        <v>219</v>
      </c>
      <c r="D98" s="22">
        <v>3445274.58</v>
      </c>
      <c r="F98" s="20" t="s">
        <v>229</v>
      </c>
      <c r="G98" s="22">
        <v>7226821.25</v>
      </c>
    </row>
    <row r="99" spans="2:7" ht="15.75" customHeight="1" x14ac:dyDescent="0.25">
      <c r="C99" s="24" t="s">
        <v>230</v>
      </c>
      <c r="D99" s="104">
        <v>209416.84</v>
      </c>
      <c r="F99" s="20" t="s">
        <v>231</v>
      </c>
      <c r="G99" s="22">
        <v>152423.25</v>
      </c>
    </row>
    <row r="100" spans="2:7" ht="15.75" customHeight="1" x14ac:dyDescent="0.25">
      <c r="C100" s="90" t="s">
        <v>232</v>
      </c>
      <c r="D100" s="97">
        <f>SUM(D97:D99)</f>
        <v>15268159.76</v>
      </c>
      <c r="F100" s="20" t="s">
        <v>233</v>
      </c>
      <c r="G100" s="114">
        <f>+'[2]Detalle ER'!H84</f>
        <v>10381967.18</v>
      </c>
    </row>
    <row r="101" spans="2:7" ht="15.75" customHeight="1" x14ac:dyDescent="0.25">
      <c r="C101" s="17" t="s">
        <v>190</v>
      </c>
      <c r="D101" s="19">
        <v>10807081.68</v>
      </c>
      <c r="F101" s="24" t="s">
        <v>234</v>
      </c>
      <c r="G101" s="104">
        <v>296812.40999999997</v>
      </c>
    </row>
    <row r="102" spans="2:7" ht="15.75" customHeight="1" x14ac:dyDescent="0.25">
      <c r="C102" s="20" t="s">
        <v>235</v>
      </c>
      <c r="D102" s="22">
        <v>6093682</v>
      </c>
      <c r="F102" s="90" t="s">
        <v>236</v>
      </c>
      <c r="G102" s="97">
        <f>SUM(G97:G101)</f>
        <v>18741672.919999998</v>
      </c>
    </row>
    <row r="103" spans="2:7" ht="15.75" customHeight="1" x14ac:dyDescent="0.25">
      <c r="C103" s="20" t="s">
        <v>192</v>
      </c>
      <c r="D103" s="22">
        <v>12594525.640000001</v>
      </c>
      <c r="F103" s="90" t="s">
        <v>237</v>
      </c>
      <c r="G103" s="97">
        <f>+'[2]Detalle ER'!H98</f>
        <v>32872723</v>
      </c>
    </row>
    <row r="104" spans="2:7" ht="15.75" customHeight="1" x14ac:dyDescent="0.25">
      <c r="C104" s="20" t="s">
        <v>196</v>
      </c>
      <c r="D104" s="22">
        <v>1339476.31</v>
      </c>
      <c r="F104" s="28" t="s">
        <v>238</v>
      </c>
      <c r="G104" s="19">
        <v>0</v>
      </c>
    </row>
    <row r="105" spans="2:7" ht="15.75" customHeight="1" x14ac:dyDescent="0.25">
      <c r="C105" s="20" t="s">
        <v>199</v>
      </c>
      <c r="D105" s="22">
        <v>1986073.95</v>
      </c>
      <c r="F105" s="24" t="s">
        <v>239</v>
      </c>
      <c r="G105" s="104">
        <v>0</v>
      </c>
    </row>
    <row r="106" spans="2:7" ht="15.75" customHeight="1" x14ac:dyDescent="0.25">
      <c r="C106" s="20" t="s">
        <v>202</v>
      </c>
      <c r="D106" s="22">
        <v>351412.55</v>
      </c>
      <c r="F106" s="90" t="s">
        <v>240</v>
      </c>
      <c r="G106" s="97">
        <f>SUM(G104:G105)</f>
        <v>0</v>
      </c>
    </row>
    <row r="107" spans="2:7" ht="15.75" customHeight="1" x14ac:dyDescent="0.25">
      <c r="C107" s="20" t="s">
        <v>205</v>
      </c>
      <c r="D107" s="22">
        <v>112299.12</v>
      </c>
      <c r="F107" s="79" t="s">
        <v>241</v>
      </c>
      <c r="G107" s="115">
        <f>G20+G28+G33+G49+G58+G80+G96+G102+G103+G106</f>
        <v>4418623880.5900002</v>
      </c>
    </row>
    <row r="108" spans="2:7" ht="15.75" customHeight="1" x14ac:dyDescent="0.25">
      <c r="C108" s="20" t="s">
        <v>242</v>
      </c>
      <c r="D108" s="22">
        <v>7024605.4800000004</v>
      </c>
      <c r="F108" s="14"/>
      <c r="G108" s="46"/>
    </row>
    <row r="109" spans="2:7" ht="15.75" customHeight="1" x14ac:dyDescent="0.25">
      <c r="C109" s="20" t="s">
        <v>243</v>
      </c>
      <c r="D109" s="22">
        <v>16152874.16</v>
      </c>
      <c r="F109" s="79" t="s">
        <v>244</v>
      </c>
      <c r="G109" s="80">
        <f>D62-G107</f>
        <v>282644022.13999939</v>
      </c>
    </row>
    <row r="110" spans="2:7" ht="15.75" customHeight="1" x14ac:dyDescent="0.25">
      <c r="C110" s="20" t="s">
        <v>223</v>
      </c>
      <c r="D110" s="102">
        <f>+'[2]Detalle ER'!D72</f>
        <v>6434377.9900000002</v>
      </c>
      <c r="F110" s="40"/>
      <c r="G110" s="47"/>
    </row>
    <row r="111" spans="2:7" ht="15.75" customHeight="1" x14ac:dyDescent="0.25">
      <c r="C111" s="24" t="s">
        <v>389</v>
      </c>
      <c r="D111" s="104">
        <v>846377.05</v>
      </c>
      <c r="F111" s="40"/>
      <c r="G111" s="41"/>
    </row>
    <row r="112" spans="2:7" ht="15.75" customHeight="1" x14ac:dyDescent="0.25">
      <c r="B112" s="2" t="s">
        <v>246</v>
      </c>
      <c r="C112" s="90" t="s">
        <v>227</v>
      </c>
      <c r="D112" s="97">
        <f>SUM(D101:D111)</f>
        <v>63742785.93</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+'[2]Detalle ER'!D84</f>
        <v>5682912.6299999999</v>
      </c>
      <c r="F114" s="40"/>
      <c r="G114" s="41"/>
    </row>
    <row r="115" spans="2:7" ht="15.75" customHeight="1" x14ac:dyDescent="0.25">
      <c r="B115" s="2" t="s">
        <v>249</v>
      </c>
      <c r="C115" s="24" t="s">
        <v>250</v>
      </c>
      <c r="D115" s="104">
        <v>68939.19</v>
      </c>
      <c r="F115" s="40"/>
      <c r="G115" s="41"/>
    </row>
    <row r="116" spans="2:7" ht="15.75" customHeight="1" x14ac:dyDescent="0.25">
      <c r="B116" s="2" t="s">
        <v>251</v>
      </c>
      <c r="C116" s="90" t="s">
        <v>236</v>
      </c>
      <c r="D116" s="97">
        <f>SUM(D113:D115)</f>
        <v>5751851.8200000003</v>
      </c>
      <c r="F116" s="40"/>
      <c r="G116" s="41"/>
    </row>
    <row r="117" spans="2:7" ht="15.75" customHeight="1" x14ac:dyDescent="0.25">
      <c r="B117" s="2" t="s">
        <v>252</v>
      </c>
      <c r="C117" s="90" t="s">
        <v>253</v>
      </c>
      <c r="D117" s="97">
        <f>+'[2]Detalle ER'!D96</f>
        <v>4652081</v>
      </c>
      <c r="F117" s="40"/>
      <c r="G117" s="41"/>
    </row>
    <row r="118" spans="2:7" ht="15.75" customHeight="1" x14ac:dyDescent="0.25">
      <c r="B118" s="2" t="s">
        <v>254</v>
      </c>
      <c r="C118" s="17" t="s">
        <v>255</v>
      </c>
      <c r="D118" s="19">
        <v>6663469</v>
      </c>
      <c r="F118" s="40"/>
      <c r="G118" s="41"/>
    </row>
    <row r="119" spans="2:7" ht="15.75" customHeight="1" x14ac:dyDescent="0.25">
      <c r="B119" s="2" t="s">
        <v>256</v>
      </c>
      <c r="C119" s="20" t="s">
        <v>257</v>
      </c>
      <c r="D119" s="22">
        <v>62407</v>
      </c>
      <c r="F119" s="40"/>
      <c r="G119" s="41"/>
    </row>
    <row r="120" spans="2:7" ht="15.75" customHeight="1" x14ac:dyDescent="0.25">
      <c r="B120" s="2" t="s">
        <v>258</v>
      </c>
      <c r="C120" s="20" t="s">
        <v>390</v>
      </c>
      <c r="D120" s="22">
        <v>7477080.9800000004</v>
      </c>
      <c r="F120" s="40"/>
      <c r="G120" s="41"/>
    </row>
    <row r="121" spans="2:7" ht="15.75" customHeight="1" x14ac:dyDescent="0.25">
      <c r="B121" s="2" t="s">
        <v>260</v>
      </c>
      <c r="C121" s="24" t="s">
        <v>261</v>
      </c>
      <c r="D121" s="104">
        <v>59118.03</v>
      </c>
      <c r="F121" s="40"/>
      <c r="G121" s="41"/>
    </row>
    <row r="122" spans="2:7" ht="15.75" customHeight="1" x14ac:dyDescent="0.25">
      <c r="C122" s="90" t="s">
        <v>262</v>
      </c>
      <c r="D122" s="97">
        <f>SUM(D118:D121)</f>
        <v>14262075.01</v>
      </c>
      <c r="F122" s="40"/>
      <c r="G122" s="41"/>
    </row>
    <row r="123" spans="2:7" ht="15.75" customHeight="1" x14ac:dyDescent="0.25">
      <c r="B123" s="2" t="s">
        <v>263</v>
      </c>
      <c r="C123" s="17" t="s">
        <v>264</v>
      </c>
      <c r="D123" s="19">
        <v>0</v>
      </c>
      <c r="F123" s="40"/>
      <c r="G123" s="41"/>
    </row>
    <row r="124" spans="2:7" ht="15.75" customHeight="1" x14ac:dyDescent="0.25">
      <c r="B124" s="2" t="s">
        <v>265</v>
      </c>
      <c r="C124" s="20" t="s">
        <v>266</v>
      </c>
      <c r="D124" s="102">
        <f>+'[2]Detalle ER'!D106</f>
        <v>0</v>
      </c>
      <c r="F124" s="40"/>
      <c r="G124" s="41"/>
    </row>
    <row r="125" spans="2:7" ht="15.75" customHeight="1" x14ac:dyDescent="0.25">
      <c r="B125" s="2" t="s">
        <v>267</v>
      </c>
      <c r="C125" s="24" t="s">
        <v>268</v>
      </c>
      <c r="D125" s="104">
        <v>0</v>
      </c>
      <c r="F125" s="40"/>
      <c r="G125" s="41"/>
    </row>
    <row r="126" spans="2:7" ht="15.75" customHeight="1" x14ac:dyDescent="0.25">
      <c r="C126" s="90" t="s">
        <v>391</v>
      </c>
      <c r="D126" s="97">
        <f>SUM(D123:D125)</f>
        <v>0</v>
      </c>
      <c r="F126" s="40"/>
      <c r="G126" s="41"/>
    </row>
    <row r="127" spans="2:7" ht="15.75" customHeight="1" x14ac:dyDescent="0.25">
      <c r="C127" s="79" t="s">
        <v>270</v>
      </c>
      <c r="D127" s="115">
        <f>D96+D100+D112+D116+D117+D122+D126</f>
        <v>237658020.85999998</v>
      </c>
      <c r="F127" s="40"/>
      <c r="G127" s="41"/>
    </row>
    <row r="128" spans="2:7" ht="15.75" customHeight="1" x14ac:dyDescent="0.25">
      <c r="F128" s="40"/>
      <c r="G128" s="41"/>
    </row>
    <row r="129" spans="2:7" ht="15.75" customHeight="1" x14ac:dyDescent="0.25">
      <c r="B129" s="2" t="s">
        <v>271</v>
      </c>
      <c r="C129" s="79" t="s">
        <v>272</v>
      </c>
      <c r="D129" s="80">
        <f>G109-D127</f>
        <v>44986001.279999405</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323002.59999999998</v>
      </c>
      <c r="F132" s="17" t="s">
        <v>278</v>
      </c>
      <c r="G132" s="19">
        <v>48461.04</v>
      </c>
    </row>
    <row r="133" spans="2:7" ht="15.75" customHeight="1" x14ac:dyDescent="0.25">
      <c r="B133" s="2" t="s">
        <v>279</v>
      </c>
      <c r="C133" s="20" t="s">
        <v>280</v>
      </c>
      <c r="D133" s="22">
        <v>0</v>
      </c>
      <c r="F133" s="20" t="s">
        <v>281</v>
      </c>
      <c r="G133" s="22">
        <v>0</v>
      </c>
    </row>
    <row r="134" spans="2:7" ht="15.75" customHeight="1" x14ac:dyDescent="0.25">
      <c r="B134" s="2" t="s">
        <v>282</v>
      </c>
      <c r="C134" s="20" t="s">
        <v>283</v>
      </c>
      <c r="D134" s="22">
        <v>0</v>
      </c>
      <c r="F134" s="20" t="s">
        <v>284</v>
      </c>
      <c r="G134" s="22">
        <v>187.07</v>
      </c>
    </row>
    <row r="135" spans="2:7" ht="15.75" customHeight="1" x14ac:dyDescent="0.25">
      <c r="B135" s="2" t="s">
        <v>285</v>
      </c>
      <c r="C135" s="20" t="s">
        <v>286</v>
      </c>
      <c r="D135" s="22">
        <v>7158661.3200000003</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9445</v>
      </c>
      <c r="F137" s="20" t="s">
        <v>293</v>
      </c>
      <c r="G137" s="22">
        <v>0</v>
      </c>
    </row>
    <row r="138" spans="2:7" ht="15.75" customHeight="1" x14ac:dyDescent="0.25">
      <c r="B138" s="2" t="s">
        <v>294</v>
      </c>
      <c r="C138" s="20" t="s">
        <v>295</v>
      </c>
      <c r="D138" s="22">
        <v>2559894.71</v>
      </c>
      <c r="F138" s="20" t="s">
        <v>296</v>
      </c>
      <c r="G138" s="22">
        <v>0</v>
      </c>
    </row>
    <row r="139" spans="2:7" ht="15.75" customHeight="1" x14ac:dyDescent="0.25">
      <c r="B139" s="2" t="s">
        <v>297</v>
      </c>
      <c r="C139" s="20" t="s">
        <v>298</v>
      </c>
      <c r="D139" s="22">
        <v>0</v>
      </c>
      <c r="F139" s="20" t="s">
        <v>299</v>
      </c>
      <c r="G139" s="22">
        <v>68751478.799999997</v>
      </c>
    </row>
    <row r="140" spans="2:7" ht="15.75" customHeight="1" x14ac:dyDescent="0.25">
      <c r="C140" s="20" t="s">
        <v>393</v>
      </c>
      <c r="D140" s="22">
        <v>9954439.4600000009</v>
      </c>
      <c r="F140" s="20" t="s">
        <v>301</v>
      </c>
      <c r="G140" s="112">
        <f>+'[2]Detalle ER'!H123</f>
        <v>0</v>
      </c>
    </row>
    <row r="141" spans="2:7" ht="15.75" customHeight="1" x14ac:dyDescent="0.25">
      <c r="B141" s="2" t="s">
        <v>302</v>
      </c>
      <c r="C141" s="20" t="s">
        <v>303</v>
      </c>
      <c r="D141" s="102">
        <f>+'[2]Detalle ER'!D123</f>
        <v>16548023.310000001</v>
      </c>
      <c r="F141" s="24" t="s">
        <v>304</v>
      </c>
      <c r="G141" s="104">
        <v>0</v>
      </c>
    </row>
    <row r="142" spans="2:7" ht="15.75" customHeight="1" x14ac:dyDescent="0.25">
      <c r="B142" s="2" t="s">
        <v>305</v>
      </c>
      <c r="C142" s="24" t="s">
        <v>306</v>
      </c>
      <c r="D142" s="104">
        <v>272340.77</v>
      </c>
      <c r="F142" s="90" t="s">
        <v>307</v>
      </c>
      <c r="G142" s="97">
        <f>SUM(G132:G141)</f>
        <v>68800126.909999996</v>
      </c>
    </row>
    <row r="143" spans="2:7" ht="15.75" customHeight="1" x14ac:dyDescent="0.25">
      <c r="B143" s="2" t="s">
        <v>308</v>
      </c>
      <c r="C143" s="90" t="s">
        <v>309</v>
      </c>
      <c r="D143" s="97">
        <f>SUM(D132:D142)</f>
        <v>36825807.170000002</v>
      </c>
      <c r="F143" s="17" t="s">
        <v>310</v>
      </c>
      <c r="G143" s="19">
        <v>50963406.270000003</v>
      </c>
    </row>
    <row r="144" spans="2:7" ht="15.75" customHeight="1" x14ac:dyDescent="0.25">
      <c r="C144" s="17" t="s">
        <v>311</v>
      </c>
      <c r="D144" s="19">
        <v>0</v>
      </c>
      <c r="F144" s="20" t="s">
        <v>312</v>
      </c>
      <c r="G144" s="22">
        <v>8890230.75</v>
      </c>
    </row>
    <row r="145" spans="2:7" ht="15.75" customHeight="1" x14ac:dyDescent="0.25">
      <c r="C145" s="20" t="s">
        <v>313</v>
      </c>
      <c r="D145" s="22">
        <v>2193726.2200000002</v>
      </c>
      <c r="F145" s="20" t="s">
        <v>314</v>
      </c>
      <c r="G145" s="22">
        <v>0</v>
      </c>
    </row>
    <row r="146" spans="2:7" ht="15.75" customHeight="1" x14ac:dyDescent="0.25">
      <c r="B146" s="2" t="s">
        <v>315</v>
      </c>
      <c r="C146" s="20" t="s">
        <v>316</v>
      </c>
      <c r="D146" s="22">
        <v>0</v>
      </c>
      <c r="F146" s="20" t="s">
        <v>317</v>
      </c>
      <c r="G146" s="22">
        <v>0</v>
      </c>
    </row>
    <row r="147" spans="2:7" ht="15.75" customHeight="1" x14ac:dyDescent="0.25">
      <c r="B147" s="2" t="s">
        <v>318</v>
      </c>
      <c r="C147" s="20" t="s">
        <v>319</v>
      </c>
      <c r="D147" s="22">
        <v>0</v>
      </c>
      <c r="F147" s="20" t="s">
        <v>320</v>
      </c>
      <c r="G147" s="22">
        <v>3236443.63</v>
      </c>
    </row>
    <row r="148" spans="2:7" ht="15.75" customHeight="1" x14ac:dyDescent="0.25">
      <c r="B148" s="2" t="s">
        <v>321</v>
      </c>
      <c r="C148" s="20" t="s">
        <v>394</v>
      </c>
      <c r="D148" s="22">
        <v>0</v>
      </c>
      <c r="F148" s="20" t="s">
        <v>323</v>
      </c>
      <c r="G148" s="22">
        <v>534038.43999999994</v>
      </c>
    </row>
    <row r="149" spans="2:7" ht="15.75" customHeight="1" x14ac:dyDescent="0.25">
      <c r="B149" s="2" t="s">
        <v>324</v>
      </c>
      <c r="C149" s="20" t="s">
        <v>325</v>
      </c>
      <c r="D149" s="22">
        <v>14115744.98</v>
      </c>
      <c r="F149" s="20" t="s">
        <v>326</v>
      </c>
      <c r="G149" s="22">
        <v>7909371.1699999999</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5896994.3200000003</v>
      </c>
      <c r="F153" s="20" t="s">
        <v>337</v>
      </c>
      <c r="G153" s="22">
        <v>0</v>
      </c>
    </row>
    <row r="154" spans="2:7" ht="15.75" customHeight="1" x14ac:dyDescent="0.25">
      <c r="C154" s="20" t="s">
        <v>338</v>
      </c>
      <c r="D154" s="22">
        <v>1401949.95</v>
      </c>
      <c r="F154" s="20" t="s">
        <v>339</v>
      </c>
      <c r="G154" s="112">
        <f>+'[2]Detalle ER'!H141</f>
        <v>0</v>
      </c>
    </row>
    <row r="155" spans="2:7" ht="15.75" customHeight="1" x14ac:dyDescent="0.25">
      <c r="C155" s="20" t="s">
        <v>340</v>
      </c>
      <c r="D155" s="22">
        <v>0</v>
      </c>
      <c r="F155" s="24" t="s">
        <v>341</v>
      </c>
      <c r="G155" s="104">
        <v>1422040.37</v>
      </c>
    </row>
    <row r="156" spans="2:7" ht="15.75" customHeight="1" x14ac:dyDescent="0.25">
      <c r="C156" s="20" t="s">
        <v>342</v>
      </c>
      <c r="D156" s="22">
        <v>0</v>
      </c>
      <c r="F156" s="90" t="s">
        <v>343</v>
      </c>
      <c r="G156" s="97">
        <f>SUM(G143:G155)</f>
        <v>72955530.63000001</v>
      </c>
    </row>
    <row r="157" spans="2:7" ht="15.75" customHeight="1" x14ac:dyDescent="0.25">
      <c r="C157" s="20" t="s">
        <v>344</v>
      </c>
      <c r="D157" s="102">
        <f>+'[2]Detalle ER'!D141</f>
        <v>4083155.5700000003</v>
      </c>
      <c r="E157" s="2"/>
      <c r="F157" s="79" t="s">
        <v>345</v>
      </c>
      <c r="G157" s="115">
        <f>G142-G156</f>
        <v>-4155403.7200000137</v>
      </c>
    </row>
    <row r="158" spans="2:7" ht="15.75" customHeight="1" x14ac:dyDescent="0.25">
      <c r="C158" s="48" t="s">
        <v>346</v>
      </c>
      <c r="D158" s="110">
        <v>383251.02</v>
      </c>
      <c r="E158" s="2"/>
    </row>
    <row r="159" spans="2:7" ht="15.75" customHeight="1" x14ac:dyDescent="0.25">
      <c r="C159" s="90" t="s">
        <v>347</v>
      </c>
      <c r="D159" s="97">
        <f>SUM(D144:D158)</f>
        <v>28074822.060000002</v>
      </c>
      <c r="E159" s="2"/>
      <c r="F159" s="79" t="s">
        <v>348</v>
      </c>
      <c r="G159" s="80">
        <f>+D129+D160+G157</f>
        <v>49581582.669999391</v>
      </c>
    </row>
    <row r="160" spans="2:7" ht="15.75" customHeight="1" x14ac:dyDescent="0.25">
      <c r="C160" s="75" t="s">
        <v>349</v>
      </c>
      <c r="D160" s="103">
        <f>D143-D159</f>
        <v>8750985.1099999994</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49581582.669999391</v>
      </c>
    </row>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allowBlank="1" showInputMessage="1" showErrorMessage="1" sqref="D62 G156" xr:uid="{0144F9D9-BE3F-4EF1-A76E-5B5E61595C44}">
      <formula1>OR(D62=0, D62&gt;50)</formula1>
    </dataValidation>
    <dataValidation type="custom" operator="greaterThan" showInputMessage="1" showErrorMessage="1" errorTitle="eee" sqref="D61" xr:uid="{DA3AD33F-B91C-4975-A247-CDEC84084A40}">
      <formula1>OR(D61=0, D61&lt;0)</formula1>
    </dataValidation>
    <dataValidation type="custom" operator="greaterThan" showInputMessage="1" showErrorMessage="1" errorTitle="eee" sqref="D86:D95 D97:D99 D101:D109 D111 D113 D125 D118:D121 D123 D115 G143:G153 G141 G132:G139 G155" xr:uid="{D357BB63-BDE8-4688-8801-3D74B3AF5833}">
      <formula1>OR(D86=0,D86&gt; 50)</formula1>
    </dataValidation>
    <dataValidation type="custom" operator="greaterThan" showInputMessage="1" showErrorMessage="1" errorTitle="eee" sqref="D14:D48 D50:D54" xr:uid="{5148CF71-2EA6-49EB-99C4-9D1F78288C82}">
      <formula1>OR(D14=0,D14&gt;50)</formula1>
    </dataValidation>
    <dataValidation operator="greaterThan" showInputMessage="1" showErrorMessage="1" errorTitle="eee" sqref="G109 G157 G159 D129 D160" xr:uid="{811BE772-3482-41FE-A70F-38533538A7D5}"/>
    <dataValidation allowBlank="1" sqref="G231" xr:uid="{A9AD53FA-80AB-4BAB-802D-1DC8FD283B7E}">
      <formula1>0</formula1>
      <formula2>0</formula2>
    </dataValidation>
    <dataValidation type="custom" operator="greaterThan" showInputMessage="1" showErrorMessage="1" errorTitle="eee" sqref="D57:D60" xr:uid="{B9E709CB-3CD7-4C70-B7D4-57ECE58520F7}">
      <formula1>OR(D57=0, D57&lt;50)</formula1>
    </dataValidation>
    <dataValidation operator="greaterThanOrEqual" allowBlank="1" errorTitle="Error de datos" error="Debe ingresar un valor entero positivo" sqref="C8:C11 C14:C48 F230 C141:C160 F161:F165 F7:F109 C129 C131:C139 C50:C127 F111:F157" xr:uid="{DBD5E8CA-9786-4374-B33E-7BA2584FAA02}">
      <formula1>0</formula1>
      <formula2>0</formula2>
    </dataValidation>
    <dataValidation allowBlank="1" errorTitle="Error de datos" error="Debe introducir una fecha válida" sqref="F4" xr:uid="{A082C04F-D70B-42CC-A70F-E09883609EE8}">
      <formula1>0</formula1>
      <formula2>0</formula2>
    </dataValidation>
    <dataValidation type="custom" operator="greaterThan" showInputMessage="1" showErrorMessage="1" errorTitle="eee" sqref="D49 D55:D56 G140 G154 G8:G108 D114 D124 D85 D96 D100 D110 D112 D63:D83 D122 D126:D128 D131:D159 D116:D117" xr:uid="{21FF96EC-8FED-44C4-9A2E-F7AE6EE056CD}">
      <formula1>OR(D8=0, D8&gt;50)</formula1>
    </dataValidation>
    <dataValidation type="custom" operator="greaterThan" showInputMessage="1" showErrorMessage="1" errorTitle="eee" error="Valores mayores a $50" sqref="D8:D13" xr:uid="{F19BD567-D349-43A4-B5AE-6B43276A3FF0}">
      <formula1>OR(D8=0,D8&gt;50)</formula1>
    </dataValidation>
    <dataValidation type="custom" operator="greaterThan" showInputMessage="1" showErrorMessage="1" errorTitle="eee" sqref="G127" xr:uid="{24E69494-48A3-43FA-8BF6-CD0C10F5E679}">
      <formula1>OR(D139=0, D139&gt;50)</formula1>
      <formula2>0</formula2>
    </dataValidation>
    <dataValidation type="custom" operator="greaterThan" showInputMessage="1" showErrorMessage="1" errorTitle="eee" sqref="G117:G126" xr:uid="{82ED2E3D-11D3-49FA-9E7D-896457F35DDC}">
      <formula1>OR(D131=0, D131&gt;50)</formula1>
      <formula2>0</formula2>
    </dataValidation>
    <dataValidation type="custom" operator="greaterThan" showInputMessage="1" showErrorMessage="1" errorTitle="eee" sqref="G128" xr:uid="{D25BD21E-C5F9-42F5-ADC2-FBA3357969F5}">
      <formula1>OR(D136=0, D136&gt;50)</formula1>
      <formula2>0</formula2>
    </dataValidation>
    <dataValidation type="custom" operator="greaterThan" showInputMessage="1" showErrorMessage="1" errorTitle="eee" sqref="G129" xr:uid="{ECB7DF09-F6F0-49B4-AC9D-45235ECB1817}">
      <formula1>OR(D134=0, D134&gt;50)</formula1>
      <formula2>0</formula2>
    </dataValidation>
    <dataValidation type="custom" operator="greaterThan" showInputMessage="1" showErrorMessage="1" errorTitle="eee" sqref="G130" xr:uid="{3CD44477-9A43-4C83-A6DC-85DCE2A0FD46}">
      <formula1>OR(D132=0, D132&gt;50)</formula1>
      <formula2>0</formula2>
    </dataValidation>
    <dataValidation type="custom" operator="greaterThan" showInputMessage="1" showErrorMessage="1" errorTitle="eee" sqref="G161 G166" xr:uid="{5A28E2BC-DDA7-4EFB-8648-8955B4ACDB18}">
      <formula1>OR(D200=0, D200&gt;50)</formula1>
      <formula2>0</formula2>
    </dataValidation>
    <dataValidation type="custom" operator="greaterThan" showInputMessage="1" showErrorMessage="1" errorTitle="eee" sqref="G111:G116" xr:uid="{F6893C62-96CB-42A5-B32F-8C85449FA0DD}">
      <formula1>OR(D132=0, D132&gt;50)</formula1>
      <formula2>0</formula2>
    </dataValidation>
    <dataValidation type="custom" operator="greaterThan" showInputMessage="1" showErrorMessage="1" errorTitle="eee" sqref="D84" xr:uid="{5FE141F6-B685-4424-8BE8-5DAD58060403}">
      <formula1>OR(#REF!=0,#REF!&gt; 50)</formula1>
      <formula2>0</formula2>
    </dataValidation>
    <dataValidation type="custom" operator="greaterThan" showInputMessage="1" showErrorMessage="1" errorTitle="eee" sqref="G197" xr:uid="{3D276A4E-B643-4048-94CD-C66711A7E3BD}">
      <formula1>OR(D196=0, D196&gt;50)</formula1>
      <formula2>0</formula2>
    </dataValidation>
    <dataValidation type="custom" operator="greaterThan" showInputMessage="1" showErrorMessage="1" errorTitle="eee" sqref="G142" xr:uid="{E0F7605A-9573-4416-8514-CD5854A5EE79}">
      <formula1>OR(D180=0, D180&gt;50)</formula1>
      <formula2>0</formula2>
    </dataValidation>
  </dataValidations>
  <pageMargins left="0.7" right="0.7" top="0.75" bottom="0.75" header="0.3" footer="0.3"/>
  <ignoredErrors>
    <ignoredError sqref="G10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AEB9-8804-43BA-93DA-57B2B60FD1EE}">
  <dimension ref="A1:H222"/>
  <sheetViews>
    <sheetView showGridLines="0" topLeftCell="A19" zoomScaleNormal="100" workbookViewId="0">
      <selection activeCell="G41" sqref="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+[21]Presentación!C4</f>
        <v>COMEF - IAMPP</v>
      </c>
      <c r="G2" s="9"/>
    </row>
    <row r="3" spans="2:7" x14ac:dyDescent="0.25">
      <c r="C3" s="123" t="s">
        <v>1</v>
      </c>
      <c r="D3" s="123"/>
      <c r="E3" s="54"/>
      <c r="F3" s="10" t="str">
        <f>+[21]Presentación!C5</f>
        <v>Florida</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+[21]ESP!D7</f>
        <v>2025</v>
      </c>
      <c r="F7" s="73" t="s">
        <v>5</v>
      </c>
      <c r="G7" s="74">
        <f>+D7</f>
        <v>2025</v>
      </c>
    </row>
    <row r="8" spans="2:7" ht="15.75" customHeight="1" x14ac:dyDescent="0.25">
      <c r="B8" s="2" t="s">
        <v>6</v>
      </c>
      <c r="C8" s="17" t="s">
        <v>7</v>
      </c>
      <c r="D8" s="18">
        <f>29132766.22+155825</f>
        <v>29288591.219999999</v>
      </c>
      <c r="F8" s="17" t="s">
        <v>8</v>
      </c>
      <c r="G8" s="18">
        <v>14539000.560000001</v>
      </c>
    </row>
    <row r="9" spans="2:7" ht="15.75" customHeight="1" x14ac:dyDescent="0.25">
      <c r="B9" s="2" t="s">
        <v>9</v>
      </c>
      <c r="C9" s="20" t="s">
        <v>10</v>
      </c>
      <c r="D9" s="21">
        <f>56289654.31+304880</f>
        <v>56594534.310000002</v>
      </c>
      <c r="F9" s="20" t="s">
        <v>362</v>
      </c>
      <c r="G9" s="21">
        <v>76951046.849999994</v>
      </c>
    </row>
    <row r="10" spans="2:7" ht="15.75" customHeight="1" x14ac:dyDescent="0.25">
      <c r="B10" s="2" t="s">
        <v>12</v>
      </c>
      <c r="C10" s="20" t="s">
        <v>363</v>
      </c>
      <c r="D10" s="21">
        <f>1236593024+6903240</f>
        <v>1243496264</v>
      </c>
      <c r="F10" s="20" t="s">
        <v>364</v>
      </c>
      <c r="G10" s="21">
        <v>32516056.530000001</v>
      </c>
    </row>
    <row r="11" spans="2:7" ht="15.75" customHeight="1" x14ac:dyDescent="0.25">
      <c r="B11" s="2" t="s">
        <v>15</v>
      </c>
      <c r="C11" s="20" t="s">
        <v>365</v>
      </c>
      <c r="D11" s="21">
        <f>115421442+491938</f>
        <v>115913380</v>
      </c>
      <c r="F11" s="20" t="s">
        <v>366</v>
      </c>
      <c r="G11" s="21">
        <v>274173297.20999998</v>
      </c>
    </row>
    <row r="12" spans="2:7" ht="15.75" customHeight="1" x14ac:dyDescent="0.25">
      <c r="B12" s="2" t="s">
        <v>18</v>
      </c>
      <c r="C12" s="20" t="s">
        <v>19</v>
      </c>
      <c r="D12" s="21">
        <f>30505048+167079</f>
        <v>30672127</v>
      </c>
      <c r="F12" s="20" t="s">
        <v>367</v>
      </c>
      <c r="G12" s="21">
        <v>70988038.640000001</v>
      </c>
    </row>
    <row r="13" spans="2:7" ht="15.75" customHeight="1" x14ac:dyDescent="0.25">
      <c r="B13" s="2" t="s">
        <v>21</v>
      </c>
      <c r="C13" s="20" t="s">
        <v>22</v>
      </c>
      <c r="D13" s="21">
        <v>15294702</v>
      </c>
      <c r="F13" s="20" t="s">
        <v>368</v>
      </c>
      <c r="G13" s="21">
        <v>73981910.930000007</v>
      </c>
    </row>
    <row r="14" spans="2:7" ht="15.75" customHeight="1" x14ac:dyDescent="0.25">
      <c r="B14" s="2" t="s">
        <v>24</v>
      </c>
      <c r="C14" s="20" t="s">
        <v>25</v>
      </c>
      <c r="D14" s="21">
        <v>0</v>
      </c>
      <c r="F14" s="20" t="s">
        <v>369</v>
      </c>
      <c r="G14" s="21">
        <v>33304164.079999998</v>
      </c>
    </row>
    <row r="15" spans="2:7" ht="15.75" customHeight="1" x14ac:dyDescent="0.25">
      <c r="B15" s="2" t="s">
        <v>27</v>
      </c>
      <c r="C15" s="20" t="s">
        <v>28</v>
      </c>
      <c r="D15" s="21">
        <v>8218504</v>
      </c>
      <c r="F15" s="20" t="s">
        <v>29</v>
      </c>
      <c r="G15" s="21">
        <v>260280035.18000001</v>
      </c>
    </row>
    <row r="16" spans="2:7" ht="15.75" customHeight="1" x14ac:dyDescent="0.25">
      <c r="B16" s="2" t="s">
        <v>30</v>
      </c>
      <c r="C16" s="20" t="s">
        <v>31</v>
      </c>
      <c r="D16" s="21">
        <v>0</v>
      </c>
      <c r="F16" s="20" t="s">
        <v>32</v>
      </c>
      <c r="G16" s="21">
        <v>120310280.27</v>
      </c>
    </row>
    <row r="17" spans="2:7" ht="15.75" customHeight="1" x14ac:dyDescent="0.25">
      <c r="B17" s="2" t="s">
        <v>33</v>
      </c>
      <c r="C17" s="20" t="s">
        <v>370</v>
      </c>
      <c r="D17" s="21">
        <v>0</v>
      </c>
      <c r="F17" s="20" t="s">
        <v>35</v>
      </c>
      <c r="G17" s="21">
        <v>68553392.620000005</v>
      </c>
    </row>
    <row r="18" spans="2:7" ht="15.75" customHeight="1" x14ac:dyDescent="0.25">
      <c r="B18" s="2" t="s">
        <v>36</v>
      </c>
      <c r="C18" s="20" t="s">
        <v>37</v>
      </c>
      <c r="D18" s="21">
        <v>0</v>
      </c>
      <c r="F18" s="20" t="s">
        <v>38</v>
      </c>
      <c r="G18" s="21">
        <f>957853.17+198710.03</f>
        <v>1156563.2</v>
      </c>
    </row>
    <row r="19" spans="2:7" ht="15.75" customHeight="1" x14ac:dyDescent="0.25">
      <c r="B19" s="2" t="s">
        <v>39</v>
      </c>
      <c r="C19" s="20" t="s">
        <v>40</v>
      </c>
      <c r="D19" s="23">
        <f>+'[21]Detalle ER'!D21</f>
        <v>3522067</v>
      </c>
      <c r="F19" s="24" t="s">
        <v>41</v>
      </c>
      <c r="G19" s="25">
        <v>14574270</v>
      </c>
    </row>
    <row r="20" spans="2:7" ht="15.75" customHeight="1" x14ac:dyDescent="0.25">
      <c r="B20" s="2" t="s">
        <v>42</v>
      </c>
      <c r="C20" s="20" t="s">
        <v>371</v>
      </c>
      <c r="D20" s="25">
        <v>21156484</v>
      </c>
      <c r="F20" s="90" t="s">
        <v>44</v>
      </c>
      <c r="G20" s="91">
        <f>SUM(G8:G19)</f>
        <v>1041328056.0700001</v>
      </c>
    </row>
    <row r="21" spans="2:7" ht="15.75" customHeight="1" x14ac:dyDescent="0.25">
      <c r="C21" s="88" t="s">
        <v>45</v>
      </c>
      <c r="D21" s="89">
        <f>SUM(D8:D20)</f>
        <v>1524156653.53</v>
      </c>
      <c r="F21" s="17" t="s">
        <v>46</v>
      </c>
      <c r="G21" s="18">
        <v>806646.65</v>
      </c>
    </row>
    <row r="22" spans="2:7" ht="15.75" customHeight="1" x14ac:dyDescent="0.25">
      <c r="C22" s="90" t="s">
        <v>47</v>
      </c>
      <c r="D22" s="91">
        <f>SUM(D23:D29)</f>
        <v>18971824.280000005</v>
      </c>
      <c r="F22" s="20" t="s">
        <v>48</v>
      </c>
      <c r="G22" s="21">
        <f>26437647.77+33282.98</f>
        <v>26470930.75</v>
      </c>
    </row>
    <row r="23" spans="2:7" ht="15.75" customHeight="1" x14ac:dyDescent="0.25">
      <c r="B23" s="2" t="s">
        <v>49</v>
      </c>
      <c r="C23" s="17" t="s">
        <v>50</v>
      </c>
      <c r="D23" s="18">
        <v>8409533.9399999995</v>
      </c>
      <c r="F23" s="20" t="s">
        <v>51</v>
      </c>
      <c r="G23" s="21">
        <v>4587775.42</v>
      </c>
    </row>
    <row r="24" spans="2:7" ht="15.75" customHeight="1" x14ac:dyDescent="0.25">
      <c r="B24" s="2" t="s">
        <v>52</v>
      </c>
      <c r="C24" s="20" t="s">
        <v>53</v>
      </c>
      <c r="D24" s="21">
        <v>274449.71999999997</v>
      </c>
      <c r="F24" s="20" t="s">
        <v>54</v>
      </c>
      <c r="G24" s="21">
        <f>19232741.58+1354469.51</f>
        <v>20587211.09</v>
      </c>
    </row>
    <row r="25" spans="2:7" ht="15.75" customHeight="1" x14ac:dyDescent="0.25">
      <c r="B25" s="2" t="s">
        <v>55</v>
      </c>
      <c r="C25" s="20" t="s">
        <v>56</v>
      </c>
      <c r="D25" s="21">
        <v>6717073.7800000003</v>
      </c>
      <c r="F25" s="20" t="s">
        <v>372</v>
      </c>
      <c r="G25" s="21">
        <v>765166.5</v>
      </c>
    </row>
    <row r="26" spans="2:7" ht="15.75" customHeight="1" x14ac:dyDescent="0.25">
      <c r="B26" s="2" t="s">
        <v>58</v>
      </c>
      <c r="C26" s="20" t="s">
        <v>59</v>
      </c>
      <c r="D26" s="21">
        <v>2807586.33</v>
      </c>
      <c r="F26" s="20" t="s">
        <v>373</v>
      </c>
      <c r="G26" s="21">
        <v>4918755.93</v>
      </c>
    </row>
    <row r="27" spans="2:7" ht="15.75" customHeight="1" x14ac:dyDescent="0.25">
      <c r="B27" s="2" t="s">
        <v>61</v>
      </c>
      <c r="C27" s="20" t="s">
        <v>62</v>
      </c>
      <c r="D27" s="21">
        <v>509012.51</v>
      </c>
      <c r="F27" s="24" t="s">
        <v>63</v>
      </c>
      <c r="G27" s="25">
        <v>844644</v>
      </c>
    </row>
    <row r="28" spans="2:7" ht="15.75" customHeight="1" x14ac:dyDescent="0.25">
      <c r="B28" s="2" t="s">
        <v>64</v>
      </c>
      <c r="C28" s="20" t="s">
        <v>65</v>
      </c>
      <c r="D28" s="23">
        <f>+'[21]Detalle ER'!D28</f>
        <v>0</v>
      </c>
      <c r="F28" s="90" t="s">
        <v>66</v>
      </c>
      <c r="G28" s="91">
        <f>SUM(G21:G27)</f>
        <v>58981130.339999996</v>
      </c>
    </row>
    <row r="29" spans="2:7" ht="15.75" customHeight="1" x14ac:dyDescent="0.25">
      <c r="B29" s="2" t="s">
        <v>67</v>
      </c>
      <c r="C29" s="24" t="s">
        <v>68</v>
      </c>
      <c r="D29" s="25">
        <v>254168</v>
      </c>
      <c r="F29" s="17" t="s">
        <v>69</v>
      </c>
      <c r="G29" s="18">
        <v>73606526.579999998</v>
      </c>
    </row>
    <row r="30" spans="2:7" ht="15.75" customHeight="1" x14ac:dyDescent="0.25">
      <c r="C30" s="90" t="s">
        <v>70</v>
      </c>
      <c r="D30" s="91">
        <f>SUM(D31:D35)</f>
        <v>127949859.95</v>
      </c>
      <c r="F30" s="20" t="s">
        <v>71</v>
      </c>
      <c r="G30" s="21">
        <v>51859385.07</v>
      </c>
    </row>
    <row r="31" spans="2:7" ht="15.75" customHeight="1" x14ac:dyDescent="0.25">
      <c r="B31" s="2" t="s">
        <v>72</v>
      </c>
      <c r="C31" s="17" t="s">
        <v>73</v>
      </c>
      <c r="D31" s="18">
        <v>103815426.48</v>
      </c>
      <c r="F31" s="20" t="s">
        <v>74</v>
      </c>
      <c r="G31" s="21">
        <v>0</v>
      </c>
    </row>
    <row r="32" spans="2:7" ht="15.75" customHeight="1" x14ac:dyDescent="0.25">
      <c r="B32" s="2" t="s">
        <v>75</v>
      </c>
      <c r="C32" s="20" t="s">
        <v>76</v>
      </c>
      <c r="D32" s="21">
        <v>9597531.5600000005</v>
      </c>
      <c r="F32" s="24" t="s">
        <v>77</v>
      </c>
      <c r="G32" s="25">
        <v>1709738</v>
      </c>
    </row>
    <row r="33" spans="2:7" ht="15.75" customHeight="1" x14ac:dyDescent="0.25">
      <c r="B33" s="2" t="s">
        <v>78</v>
      </c>
      <c r="C33" s="20" t="s">
        <v>79</v>
      </c>
      <c r="D33" s="21">
        <v>12790339.91</v>
      </c>
      <c r="F33" s="90" t="s">
        <v>80</v>
      </c>
      <c r="G33" s="91">
        <f>SUM(G29:G32)</f>
        <v>127175649.65000001</v>
      </c>
    </row>
    <row r="34" spans="2:7" ht="15.75" customHeight="1" x14ac:dyDescent="0.25">
      <c r="B34" s="2" t="s">
        <v>81</v>
      </c>
      <c r="C34" s="20" t="s">
        <v>82</v>
      </c>
      <c r="D34" s="23">
        <f>+'[21]Detalle ER'!D35</f>
        <v>0</v>
      </c>
      <c r="F34" s="94" t="s">
        <v>83</v>
      </c>
      <c r="G34" s="101">
        <f>SUM(G35:G40)</f>
        <v>122533451.41000216</v>
      </c>
    </row>
    <row r="35" spans="2:7" ht="15.75" customHeight="1" x14ac:dyDescent="0.25">
      <c r="B35" s="2" t="s">
        <v>84</v>
      </c>
      <c r="C35" s="24" t="s">
        <v>85</v>
      </c>
      <c r="D35" s="25">
        <v>1746562</v>
      </c>
      <c r="F35" s="17" t="s">
        <v>86</v>
      </c>
      <c r="G35" s="18">
        <v>6417508.1399999997</v>
      </c>
    </row>
    <row r="36" spans="2:7" ht="15.75" customHeight="1" x14ac:dyDescent="0.25">
      <c r="C36" s="90" t="s">
        <v>87</v>
      </c>
      <c r="D36" s="91">
        <f>+D22+D30</f>
        <v>146921684.23000002</v>
      </c>
      <c r="F36" s="20" t="s">
        <v>88</v>
      </c>
      <c r="G36" s="21">
        <v>1314299.54</v>
      </c>
    </row>
    <row r="37" spans="2:7" ht="15.75" customHeight="1" x14ac:dyDescent="0.25">
      <c r="B37" s="2" t="s">
        <v>89</v>
      </c>
      <c r="C37" s="17" t="s">
        <v>374</v>
      </c>
      <c r="D37" s="18">
        <f>279960.84+607885+2705341.81</f>
        <v>3593187.6500000004</v>
      </c>
      <c r="F37" s="20" t="s">
        <v>91</v>
      </c>
      <c r="G37" s="21">
        <v>2668359.89</v>
      </c>
    </row>
    <row r="38" spans="2:7" ht="15.75" customHeight="1" x14ac:dyDescent="0.25">
      <c r="B38" s="2" t="s">
        <v>92</v>
      </c>
      <c r="C38" s="20" t="s">
        <v>375</v>
      </c>
      <c r="D38" s="21">
        <v>5570509</v>
      </c>
      <c r="F38" s="20" t="s">
        <v>94</v>
      </c>
      <c r="G38" s="21">
        <v>8503097.5999999996</v>
      </c>
    </row>
    <row r="39" spans="2:7" ht="15.75" customHeight="1" x14ac:dyDescent="0.25">
      <c r="B39" s="2" t="s">
        <v>95</v>
      </c>
      <c r="C39" s="20" t="s">
        <v>376</v>
      </c>
      <c r="D39" s="21">
        <v>0</v>
      </c>
      <c r="F39" s="20" t="s">
        <v>97</v>
      </c>
      <c r="G39" s="21">
        <v>13229497.75</v>
      </c>
    </row>
    <row r="40" spans="2:7" ht="15.75" customHeight="1" x14ac:dyDescent="0.25">
      <c r="B40" s="2" t="s">
        <v>98</v>
      </c>
      <c r="C40" s="20" t="s">
        <v>377</v>
      </c>
      <c r="D40" s="21">
        <v>0</v>
      </c>
      <c r="F40" s="24" t="s">
        <v>100</v>
      </c>
      <c r="G40" s="26">
        <f>+'[21]Detalle ER'!H19</f>
        <v>90400688.490002155</v>
      </c>
    </row>
    <row r="41" spans="2:7" ht="15.75" customHeight="1" x14ac:dyDescent="0.25">
      <c r="B41" s="2" t="s">
        <v>101</v>
      </c>
      <c r="C41" s="20" t="s">
        <v>378</v>
      </c>
      <c r="D41" s="21">
        <v>1425892.35</v>
      </c>
      <c r="F41" s="94" t="s">
        <v>103</v>
      </c>
      <c r="G41" s="101">
        <f>SUM(G42:G47)</f>
        <v>26281248.710000001</v>
      </c>
    </row>
    <row r="42" spans="2:7" ht="15.75" customHeight="1" x14ac:dyDescent="0.25">
      <c r="B42" s="2" t="s">
        <v>104</v>
      </c>
      <c r="C42" s="20" t="s">
        <v>379</v>
      </c>
      <c r="D42" s="21">
        <f>62027700+10364198</f>
        <v>72391898</v>
      </c>
      <c r="F42" s="17" t="s">
        <v>106</v>
      </c>
      <c r="G42" s="18">
        <v>6690222.8700000001</v>
      </c>
    </row>
    <row r="43" spans="2:7" ht="15.75" customHeight="1" x14ac:dyDescent="0.25">
      <c r="B43" s="2" t="s">
        <v>107</v>
      </c>
      <c r="C43" s="20" t="s">
        <v>380</v>
      </c>
      <c r="D43" s="21">
        <f>121213855-607885-5570509-2705341.81-10364198</f>
        <v>101965921.19</v>
      </c>
      <c r="F43" s="20" t="s">
        <v>109</v>
      </c>
      <c r="G43" s="21">
        <v>6826.28</v>
      </c>
    </row>
    <row r="44" spans="2:7" ht="15.75" customHeight="1" x14ac:dyDescent="0.25">
      <c r="B44" s="2" t="s">
        <v>110</v>
      </c>
      <c r="C44" s="20" t="s">
        <v>381</v>
      </c>
      <c r="D44" s="21">
        <v>0</v>
      </c>
      <c r="F44" s="20" t="s">
        <v>112</v>
      </c>
      <c r="G44" s="21">
        <v>2090675.03</v>
      </c>
    </row>
    <row r="45" spans="2:7" ht="15.75" customHeight="1" x14ac:dyDescent="0.25">
      <c r="B45" s="2" t="s">
        <v>113</v>
      </c>
      <c r="C45" s="20" t="s">
        <v>114</v>
      </c>
      <c r="D45" s="21">
        <v>0</v>
      </c>
      <c r="F45" s="20" t="s">
        <v>115</v>
      </c>
      <c r="G45" s="21">
        <v>834959.35</v>
      </c>
    </row>
    <row r="46" spans="2:7" ht="15.75" customHeight="1" x14ac:dyDescent="0.25">
      <c r="B46" s="2" t="s">
        <v>116</v>
      </c>
      <c r="C46" s="20" t="s">
        <v>117</v>
      </c>
      <c r="D46" s="23">
        <f>+'[21]Detalle ER'!D49</f>
        <v>37081713.240000002</v>
      </c>
      <c r="F46" s="20" t="s">
        <v>118</v>
      </c>
      <c r="G46" s="21">
        <v>1603089.18</v>
      </c>
    </row>
    <row r="47" spans="2:7" ht="15.75" customHeight="1" x14ac:dyDescent="0.25">
      <c r="B47" s="2" t="s">
        <v>119</v>
      </c>
      <c r="C47" s="24" t="s">
        <v>382</v>
      </c>
      <c r="D47" s="25">
        <v>3026716</v>
      </c>
      <c r="F47" s="20" t="s">
        <v>121</v>
      </c>
      <c r="G47" s="27">
        <f>+'[21]Detalle ER'!H29</f>
        <v>15055476</v>
      </c>
    </row>
    <row r="48" spans="2:7" ht="15.75" customHeight="1" x14ac:dyDescent="0.25">
      <c r="C48" s="90" t="s">
        <v>122</v>
      </c>
      <c r="D48" s="91">
        <f>SUM(D37:D47)</f>
        <v>225055837.43000001</v>
      </c>
      <c r="F48" s="24" t="s">
        <v>123</v>
      </c>
      <c r="G48" s="25">
        <v>2048916</v>
      </c>
    </row>
    <row r="49" spans="2:7" ht="15.75" customHeight="1" x14ac:dyDescent="0.25">
      <c r="C49" s="94" t="s">
        <v>124</v>
      </c>
      <c r="D49" s="98"/>
      <c r="F49" s="90" t="s">
        <v>125</v>
      </c>
      <c r="G49" s="91">
        <f>+G34+G41+G48</f>
        <v>150863616.12000215</v>
      </c>
    </row>
    <row r="50" spans="2:7" ht="15.75" customHeight="1" x14ac:dyDescent="0.25">
      <c r="B50" s="2" t="s">
        <v>126</v>
      </c>
      <c r="C50" s="28" t="s">
        <v>127</v>
      </c>
      <c r="D50" s="18">
        <v>0</v>
      </c>
      <c r="F50" s="28" t="s">
        <v>128</v>
      </c>
      <c r="G50" s="18">
        <v>19151327.449999999</v>
      </c>
    </row>
    <row r="51" spans="2:7" ht="15.75" customHeight="1" x14ac:dyDescent="0.25">
      <c r="B51" s="2" t="s">
        <v>129</v>
      </c>
      <c r="C51" s="20" t="s">
        <v>124</v>
      </c>
      <c r="D51" s="23">
        <f>+'[21]Detalle ER'!D58</f>
        <v>0</v>
      </c>
      <c r="F51" s="20" t="s">
        <v>130</v>
      </c>
      <c r="G51" s="21">
        <f>48912300.27+11385635.72</f>
        <v>60297935.990000002</v>
      </c>
    </row>
    <row r="52" spans="2:7" ht="15.75" customHeight="1" x14ac:dyDescent="0.25">
      <c r="B52" s="2" t="s">
        <v>131</v>
      </c>
      <c r="C52" s="24" t="s">
        <v>383</v>
      </c>
      <c r="D52" s="25">
        <v>0</v>
      </c>
      <c r="F52" s="20" t="s">
        <v>133</v>
      </c>
      <c r="G52" s="21">
        <v>1093258.1100000001</v>
      </c>
    </row>
    <row r="53" spans="2:7" ht="15.75" customHeight="1" x14ac:dyDescent="0.25">
      <c r="C53" s="90" t="s">
        <v>134</v>
      </c>
      <c r="D53" s="91">
        <f>SUM(D50:D52)</f>
        <v>0</v>
      </c>
      <c r="F53" s="20" t="s">
        <v>135</v>
      </c>
      <c r="G53" s="21">
        <v>2449508.48</v>
      </c>
    </row>
    <row r="54" spans="2:7" ht="15.75" customHeight="1" x14ac:dyDescent="0.25">
      <c r="C54" s="75" t="s">
        <v>136</v>
      </c>
      <c r="D54" s="76">
        <f>D21+D36+D48+D53</f>
        <v>1896134175.1900001</v>
      </c>
      <c r="F54" s="20" t="s">
        <v>137</v>
      </c>
      <c r="G54" s="21">
        <v>9075594.4000000004</v>
      </c>
    </row>
    <row r="55" spans="2:7" ht="15.75" customHeight="1" x14ac:dyDescent="0.25">
      <c r="C55" s="29"/>
      <c r="F55" s="20" t="s">
        <v>138</v>
      </c>
      <c r="G55" s="21">
        <v>837252.83</v>
      </c>
    </row>
    <row r="56" spans="2:7" ht="15.75" customHeight="1" x14ac:dyDescent="0.25">
      <c r="C56" s="94" t="s">
        <v>139</v>
      </c>
      <c r="D56" s="98"/>
      <c r="F56" s="20" t="s">
        <v>140</v>
      </c>
      <c r="G56" s="27">
        <f>+'[21]Detalle ER'!H40</f>
        <v>2372543.91</v>
      </c>
    </row>
    <row r="57" spans="2:7" ht="15.75" customHeight="1" x14ac:dyDescent="0.25">
      <c r="B57" s="2" t="s">
        <v>141</v>
      </c>
      <c r="C57" s="30" t="s">
        <v>142</v>
      </c>
      <c r="D57" s="18">
        <v>0</v>
      </c>
      <c r="F57" s="24" t="s">
        <v>143</v>
      </c>
      <c r="G57" s="25">
        <v>1310353</v>
      </c>
    </row>
    <row r="58" spans="2:7" ht="15.75" customHeight="1" x14ac:dyDescent="0.25">
      <c r="B58" s="2" t="s">
        <v>144</v>
      </c>
      <c r="C58" s="31" t="s">
        <v>145</v>
      </c>
      <c r="D58" s="21">
        <v>0</v>
      </c>
      <c r="F58" s="90" t="s">
        <v>146</v>
      </c>
      <c r="G58" s="91">
        <f>SUM(G50:G57)</f>
        <v>96587774.170000002</v>
      </c>
    </row>
    <row r="59" spans="2:7" ht="15.75" customHeight="1" x14ac:dyDescent="0.25">
      <c r="B59" s="2" t="s">
        <v>147</v>
      </c>
      <c r="C59" s="31" t="s">
        <v>148</v>
      </c>
      <c r="D59" s="21">
        <v>0</v>
      </c>
      <c r="F59" s="28" t="s">
        <v>149</v>
      </c>
      <c r="G59" s="18">
        <f>8569644.93+1206708.8</f>
        <v>9776353.7300000004</v>
      </c>
    </row>
    <row r="60" spans="2:7" ht="15.75" customHeight="1" x14ac:dyDescent="0.25">
      <c r="B60" s="2" t="s">
        <v>150</v>
      </c>
      <c r="C60" s="32" t="s">
        <v>384</v>
      </c>
      <c r="D60" s="25">
        <v>0</v>
      </c>
      <c r="F60" s="20" t="s">
        <v>152</v>
      </c>
      <c r="G60" s="21">
        <v>23127059.920000002</v>
      </c>
    </row>
    <row r="61" spans="2:7" ht="15.75" customHeight="1" x14ac:dyDescent="0.25">
      <c r="C61" s="90" t="s">
        <v>385</v>
      </c>
      <c r="D61" s="91">
        <f>SUM(D57:D60)</f>
        <v>0</v>
      </c>
      <c r="F61" s="20" t="s">
        <v>154</v>
      </c>
      <c r="G61" s="21">
        <v>6207728.04</v>
      </c>
    </row>
    <row r="62" spans="2:7" ht="15.75" customHeight="1" x14ac:dyDescent="0.25">
      <c r="C62" s="77" t="s">
        <v>155</v>
      </c>
      <c r="D62" s="78">
        <f>D54+D61</f>
        <v>1896134175.1900001</v>
      </c>
      <c r="F62" s="20" t="s">
        <v>156</v>
      </c>
      <c r="G62" s="21">
        <v>15080233.76</v>
      </c>
    </row>
    <row r="63" spans="2:7" ht="15.75" customHeight="1" x14ac:dyDescent="0.25">
      <c r="B63" s="33"/>
      <c r="C63" s="34"/>
      <c r="D63" s="35"/>
      <c r="F63" s="20" t="s">
        <v>157</v>
      </c>
      <c r="G63" s="21">
        <v>0</v>
      </c>
    </row>
    <row r="64" spans="2:7" ht="15.75" customHeight="1" x14ac:dyDescent="0.25">
      <c r="B64" s="5"/>
      <c r="C64" s="34"/>
      <c r="D64" s="35"/>
      <c r="F64" s="20" t="s">
        <v>158</v>
      </c>
      <c r="G64" s="21">
        <v>9018920.2899999991</v>
      </c>
    </row>
    <row r="65" spans="1:7" ht="15.75" customHeight="1" x14ac:dyDescent="0.25">
      <c r="B65" s="36" t="s">
        <v>159</v>
      </c>
      <c r="C65" s="34"/>
      <c r="D65" s="35"/>
      <c r="F65" s="20" t="s">
        <v>160</v>
      </c>
      <c r="G65" s="21">
        <v>5651367.3600000003</v>
      </c>
    </row>
    <row r="66" spans="1:7" ht="15.75" customHeight="1" x14ac:dyDescent="0.25">
      <c r="B66" s="36" t="s">
        <v>161</v>
      </c>
      <c r="C66" s="34"/>
      <c r="D66" s="35"/>
      <c r="F66" s="20" t="s">
        <v>162</v>
      </c>
      <c r="G66" s="21">
        <v>3704075.74</v>
      </c>
    </row>
    <row r="67" spans="1:7" ht="15.75" customHeight="1" x14ac:dyDescent="0.25">
      <c r="B67" s="36" t="s">
        <v>163</v>
      </c>
      <c r="C67" s="34"/>
      <c r="D67" s="35"/>
      <c r="F67" s="20" t="s">
        <v>164</v>
      </c>
      <c r="G67" s="21">
        <v>10764812.130000001</v>
      </c>
    </row>
    <row r="68" spans="1:7" ht="15.75" customHeight="1" x14ac:dyDescent="0.25">
      <c r="B68" s="36" t="s">
        <v>165</v>
      </c>
      <c r="C68" s="34"/>
      <c r="D68" s="35"/>
      <c r="F68" s="20" t="s">
        <v>166</v>
      </c>
      <c r="G68" s="21">
        <v>905365.86</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939225.3</v>
      </c>
    </row>
    <row r="71" spans="1:7" ht="15.75" customHeight="1" x14ac:dyDescent="0.25">
      <c r="B71" s="36" t="s">
        <v>171</v>
      </c>
      <c r="C71" s="34"/>
      <c r="D71" s="35"/>
      <c r="F71" s="20" t="s">
        <v>172</v>
      </c>
      <c r="G71" s="21">
        <v>374469</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0</v>
      </c>
    </row>
    <row r="74" spans="1:7" ht="15.75" customHeight="1" x14ac:dyDescent="0.25">
      <c r="B74" s="36" t="s">
        <v>177</v>
      </c>
      <c r="C74" s="34"/>
      <c r="D74" s="35"/>
      <c r="F74" s="20" t="s">
        <v>178</v>
      </c>
      <c r="G74" s="21">
        <v>14549.17</v>
      </c>
    </row>
    <row r="75" spans="1:7" ht="15.75" customHeight="1" x14ac:dyDescent="0.25">
      <c r="B75" s="36" t="s">
        <v>179</v>
      </c>
      <c r="C75" s="34"/>
      <c r="D75" s="35"/>
      <c r="F75" s="20" t="s">
        <v>180</v>
      </c>
      <c r="G75" s="21">
        <v>695646.53</v>
      </c>
    </row>
    <row r="76" spans="1:7" ht="15.75" customHeight="1" x14ac:dyDescent="0.25">
      <c r="B76" s="36" t="s">
        <v>181</v>
      </c>
      <c r="C76" s="34"/>
      <c r="D76" s="35"/>
      <c r="F76" s="20" t="s">
        <v>182</v>
      </c>
      <c r="G76" s="21">
        <f>6946471+25540402.2</f>
        <v>32486873.199999999</v>
      </c>
    </row>
    <row r="77" spans="1:7" ht="15.75" customHeight="1" x14ac:dyDescent="0.25">
      <c r="B77" s="36" t="s">
        <v>183</v>
      </c>
      <c r="C77" s="34"/>
      <c r="D77" s="35"/>
      <c r="F77" s="20" t="s">
        <v>184</v>
      </c>
      <c r="G77" s="21">
        <v>15780361.800000001</v>
      </c>
    </row>
    <row r="78" spans="1:7" ht="15.75" customHeight="1" x14ac:dyDescent="0.25">
      <c r="B78" s="36" t="s">
        <v>185</v>
      </c>
      <c r="C78" s="34"/>
      <c r="D78" s="35"/>
      <c r="F78" s="20" t="s">
        <v>186</v>
      </c>
      <c r="G78" s="27">
        <f>+'[21]Detalle ER'!H60</f>
        <v>22952274.759999998</v>
      </c>
    </row>
    <row r="79" spans="1:7" ht="15.75" customHeight="1" x14ac:dyDescent="0.25">
      <c r="B79" s="36"/>
      <c r="C79" s="34"/>
      <c r="D79" s="35"/>
      <c r="F79" s="24" t="s">
        <v>187</v>
      </c>
      <c r="G79" s="25">
        <v>2286263</v>
      </c>
    </row>
    <row r="80" spans="1:7" ht="15.75" customHeight="1" x14ac:dyDescent="0.25">
      <c r="A80" s="37"/>
      <c r="B80" s="38"/>
      <c r="C80" s="34"/>
      <c r="D80" s="35"/>
      <c r="E80" s="39"/>
      <c r="F80" s="90" t="s">
        <v>188</v>
      </c>
      <c r="G80" s="91">
        <f>SUM(G59:G79)</f>
        <v>159765579.59</v>
      </c>
    </row>
    <row r="81" spans="2:7" ht="15.75" customHeight="1" x14ac:dyDescent="0.25">
      <c r="B81" s="36" t="s">
        <v>189</v>
      </c>
      <c r="C81" s="34"/>
      <c r="D81" s="35"/>
      <c r="F81" s="28" t="s">
        <v>190</v>
      </c>
      <c r="G81" s="18">
        <v>1263178.28</v>
      </c>
    </row>
    <row r="82" spans="2:7" ht="15.75" customHeight="1" x14ac:dyDescent="0.25">
      <c r="B82" s="36" t="s">
        <v>191</v>
      </c>
      <c r="C82" s="34"/>
      <c r="D82" s="35"/>
      <c r="F82" s="20" t="s">
        <v>192</v>
      </c>
      <c r="G82" s="21">
        <v>3890206.94</v>
      </c>
    </row>
    <row r="83" spans="2:7" ht="15.75" customHeight="1" x14ac:dyDescent="0.25">
      <c r="B83" s="36" t="s">
        <v>193</v>
      </c>
      <c r="C83" s="34"/>
      <c r="D83" s="35"/>
      <c r="F83" s="20" t="s">
        <v>194</v>
      </c>
      <c r="G83" s="21">
        <v>2394101.7200000002</v>
      </c>
    </row>
    <row r="84" spans="2:7" ht="15.75" customHeight="1" x14ac:dyDescent="0.25">
      <c r="B84" s="36" t="s">
        <v>195</v>
      </c>
      <c r="C84" s="40"/>
      <c r="D84" s="41"/>
      <c r="F84" s="20" t="s">
        <v>196</v>
      </c>
      <c r="G84" s="21">
        <v>1997208.06</v>
      </c>
    </row>
    <row r="85" spans="2:7" ht="15.75" customHeight="1" x14ac:dyDescent="0.25">
      <c r="B85" s="36" t="s">
        <v>197</v>
      </c>
      <c r="C85" s="73" t="s">
        <v>198</v>
      </c>
      <c r="D85" s="74">
        <f>+D7</f>
        <v>2025</v>
      </c>
      <c r="F85" s="20" t="s">
        <v>199</v>
      </c>
      <c r="G85" s="21">
        <v>8381299.6699999999</v>
      </c>
    </row>
    <row r="86" spans="2:7" ht="15.75" customHeight="1" x14ac:dyDescent="0.25">
      <c r="B86" s="36" t="s">
        <v>200</v>
      </c>
      <c r="C86" s="42" t="s">
        <v>201</v>
      </c>
      <c r="D86" s="18">
        <v>7238213.9400000004</v>
      </c>
      <c r="F86" s="20" t="s">
        <v>202</v>
      </c>
      <c r="G86" s="21">
        <v>818840.88</v>
      </c>
    </row>
    <row r="87" spans="2:7" ht="15.75" customHeight="1" x14ac:dyDescent="0.25">
      <c r="B87" s="36" t="s">
        <v>203</v>
      </c>
      <c r="C87" s="43" t="s">
        <v>204</v>
      </c>
      <c r="D87" s="21">
        <v>62395893.609999999</v>
      </c>
      <c r="F87" s="20" t="s">
        <v>205</v>
      </c>
      <c r="G87" s="21">
        <f>77393.95+1125829.2</f>
        <v>1203223.1499999999</v>
      </c>
    </row>
    <row r="88" spans="2:7" ht="15.75" customHeight="1" x14ac:dyDescent="0.25">
      <c r="B88" s="36" t="s">
        <v>206</v>
      </c>
      <c r="C88" s="43" t="s">
        <v>35</v>
      </c>
      <c r="D88" s="21">
        <v>13744587.9</v>
      </c>
      <c r="F88" s="20" t="s">
        <v>207</v>
      </c>
      <c r="G88" s="21">
        <v>7905900.8399999999</v>
      </c>
    </row>
    <row r="89" spans="2:7" ht="15.75" customHeight="1" x14ac:dyDescent="0.25">
      <c r="B89" s="36" t="s">
        <v>208</v>
      </c>
      <c r="C89" s="43" t="s">
        <v>386</v>
      </c>
      <c r="D89" s="21">
        <v>315342.69</v>
      </c>
      <c r="F89" s="20" t="s">
        <v>210</v>
      </c>
      <c r="G89" s="21">
        <v>2689990.45</v>
      </c>
    </row>
    <row r="90" spans="2:7" ht="15.75" customHeight="1" x14ac:dyDescent="0.25">
      <c r="B90" s="36" t="s">
        <v>211</v>
      </c>
      <c r="C90" s="43" t="s">
        <v>212</v>
      </c>
      <c r="D90" s="21">
        <f>239024.03+2667772.24</f>
        <v>2906796.27</v>
      </c>
      <c r="F90" s="20" t="s">
        <v>213</v>
      </c>
      <c r="G90" s="21">
        <v>53216734.93</v>
      </c>
    </row>
    <row r="91" spans="2:7" ht="15.75" customHeight="1" x14ac:dyDescent="0.25">
      <c r="B91" s="36" t="s">
        <v>214</v>
      </c>
      <c r="C91" s="43" t="s">
        <v>215</v>
      </c>
      <c r="D91" s="21">
        <v>588065.80000000005</v>
      </c>
      <c r="F91" s="20" t="s">
        <v>216</v>
      </c>
      <c r="G91" s="21">
        <v>2528037</v>
      </c>
    </row>
    <row r="92" spans="2:7" ht="15.75" customHeight="1" x14ac:dyDescent="0.25">
      <c r="B92" s="36" t="s">
        <v>217</v>
      </c>
      <c r="C92" s="43" t="s">
        <v>218</v>
      </c>
      <c r="D92" s="21">
        <v>0</v>
      </c>
      <c r="F92" s="20" t="s">
        <v>219</v>
      </c>
      <c r="G92" s="21">
        <v>804960.05</v>
      </c>
    </row>
    <row r="93" spans="2:7" ht="15.75" customHeight="1" x14ac:dyDescent="0.25">
      <c r="B93" s="36"/>
      <c r="C93" s="43" t="s">
        <v>387</v>
      </c>
      <c r="D93" s="21">
        <v>868015.43</v>
      </c>
      <c r="F93" s="20" t="s">
        <v>221</v>
      </c>
      <c r="G93" s="21">
        <v>141496.09</v>
      </c>
    </row>
    <row r="94" spans="2:7" ht="15.75" customHeight="1" x14ac:dyDescent="0.25">
      <c r="C94" s="43" t="s">
        <v>222</v>
      </c>
      <c r="D94" s="21">
        <v>771185.04</v>
      </c>
      <c r="F94" s="20" t="s">
        <v>223</v>
      </c>
      <c r="G94" s="23">
        <f>+'[21]Detalle ER'!H72</f>
        <v>0</v>
      </c>
    </row>
    <row r="95" spans="2:7" ht="15.75" customHeight="1" x14ac:dyDescent="0.25">
      <c r="C95" s="44" t="s">
        <v>388</v>
      </c>
      <c r="D95" s="25">
        <v>1281206</v>
      </c>
      <c r="F95" s="24" t="s">
        <v>225</v>
      </c>
      <c r="G95" s="25">
        <v>1175568</v>
      </c>
    </row>
    <row r="96" spans="2:7" ht="15.75" customHeight="1" x14ac:dyDescent="0.25">
      <c r="C96" s="90" t="s">
        <v>226</v>
      </c>
      <c r="D96" s="91">
        <f>SUM(D86:D95)</f>
        <v>90109306.680000007</v>
      </c>
      <c r="F96" s="90" t="s">
        <v>227</v>
      </c>
      <c r="G96" s="91">
        <f>SUM(G81:G95)</f>
        <v>88410746.060000002</v>
      </c>
    </row>
    <row r="97" spans="2:7" ht="15.75" customHeight="1" x14ac:dyDescent="0.25">
      <c r="C97" s="42" t="s">
        <v>216</v>
      </c>
      <c r="D97" s="18">
        <v>2609183.2000000002</v>
      </c>
      <c r="F97" s="28" t="s">
        <v>228</v>
      </c>
      <c r="G97" s="18">
        <f>3032346.84+834734</f>
        <v>3867080.84</v>
      </c>
    </row>
    <row r="98" spans="2:7" ht="15.75" customHeight="1" x14ac:dyDescent="0.25">
      <c r="C98" s="43" t="s">
        <v>219</v>
      </c>
      <c r="D98" s="21">
        <v>0</v>
      </c>
      <c r="F98" s="20" t="s">
        <v>229</v>
      </c>
      <c r="G98" s="21">
        <v>4632740.0999999996</v>
      </c>
    </row>
    <row r="99" spans="2:7" ht="15.75" customHeight="1" x14ac:dyDescent="0.25">
      <c r="C99" s="44" t="s">
        <v>230</v>
      </c>
      <c r="D99" s="25">
        <v>49875</v>
      </c>
      <c r="F99" s="20" t="s">
        <v>231</v>
      </c>
      <c r="G99" s="21">
        <v>1766018.3</v>
      </c>
    </row>
    <row r="100" spans="2:7" ht="15.75" customHeight="1" x14ac:dyDescent="0.25">
      <c r="C100" s="90" t="s">
        <v>232</v>
      </c>
      <c r="D100" s="91">
        <f>SUM(D97:D99)</f>
        <v>2659058.2000000002</v>
      </c>
      <c r="F100" s="20" t="s">
        <v>233</v>
      </c>
      <c r="G100" s="45">
        <f>+'[21]Detalle ER'!H84</f>
        <v>871600.2</v>
      </c>
    </row>
    <row r="101" spans="2:7" ht="15.75" customHeight="1" x14ac:dyDescent="0.25">
      <c r="C101" s="42" t="s">
        <v>190</v>
      </c>
      <c r="D101" s="18">
        <v>2543894.19</v>
      </c>
      <c r="F101" s="24" t="s">
        <v>234</v>
      </c>
      <c r="G101" s="25">
        <v>179764</v>
      </c>
    </row>
    <row r="102" spans="2:7" ht="15.75" customHeight="1" x14ac:dyDescent="0.25">
      <c r="C102" s="43" t="s">
        <v>235</v>
      </c>
      <c r="D102" s="21">
        <f>1181600.74+571763.31</f>
        <v>1753364.05</v>
      </c>
      <c r="F102" s="90" t="s">
        <v>236</v>
      </c>
      <c r="G102" s="91">
        <f>SUM(G97:G101)</f>
        <v>11317203.439999999</v>
      </c>
    </row>
    <row r="103" spans="2:7" ht="15.75" customHeight="1" x14ac:dyDescent="0.25">
      <c r="C103" s="43" t="s">
        <v>192</v>
      </c>
      <c r="D103" s="21">
        <v>847015.46</v>
      </c>
      <c r="F103" s="90" t="s">
        <v>237</v>
      </c>
      <c r="G103" s="91">
        <f>+'[21]Detalle ER'!H98</f>
        <v>24388603</v>
      </c>
    </row>
    <row r="104" spans="2:7" ht="15.75" customHeight="1" x14ac:dyDescent="0.25">
      <c r="C104" s="43" t="s">
        <v>196</v>
      </c>
      <c r="D104" s="21">
        <v>351722.28</v>
      </c>
      <c r="F104" s="28" t="s">
        <v>238</v>
      </c>
      <c r="G104" s="18">
        <v>0</v>
      </c>
    </row>
    <row r="105" spans="2:7" ht="15.75" customHeight="1" x14ac:dyDescent="0.25">
      <c r="C105" s="43" t="s">
        <v>199</v>
      </c>
      <c r="D105" s="21">
        <v>1479061.57</v>
      </c>
      <c r="F105" s="24" t="s">
        <v>239</v>
      </c>
      <c r="G105" s="25">
        <v>0</v>
      </c>
    </row>
    <row r="106" spans="2:7" ht="15.75" customHeight="1" x14ac:dyDescent="0.25">
      <c r="C106" s="43" t="s">
        <v>202</v>
      </c>
      <c r="D106" s="21">
        <v>139081.72</v>
      </c>
      <c r="F106" s="90" t="s">
        <v>240</v>
      </c>
      <c r="G106" s="91">
        <f>SUM(G104:G105)</f>
        <v>0</v>
      </c>
    </row>
    <row r="107" spans="2:7" ht="15.75" customHeight="1" x14ac:dyDescent="0.25">
      <c r="C107" s="43" t="s">
        <v>205</v>
      </c>
      <c r="D107" s="21">
        <v>0</v>
      </c>
      <c r="F107" s="79" t="s">
        <v>241</v>
      </c>
      <c r="G107" s="80">
        <f>G20+G28+G33+G49+G58+G80+G96+G102+G103+G106</f>
        <v>1758818358.4400022</v>
      </c>
    </row>
    <row r="108" spans="2:7" ht="15.75" customHeight="1" x14ac:dyDescent="0.25">
      <c r="C108" s="43" t="s">
        <v>242</v>
      </c>
      <c r="D108" s="21">
        <v>1428999.67</v>
      </c>
      <c r="F108" s="14"/>
      <c r="G108" s="46"/>
    </row>
    <row r="109" spans="2:7" ht="15.75" customHeight="1" x14ac:dyDescent="0.25">
      <c r="C109" s="43" t="s">
        <v>243</v>
      </c>
      <c r="D109" s="21">
        <v>10210676.060000001</v>
      </c>
      <c r="F109" s="79" t="s">
        <v>244</v>
      </c>
      <c r="G109" s="80">
        <f>D62-G107</f>
        <v>137315816.74999785</v>
      </c>
    </row>
    <row r="110" spans="2:7" ht="15.75" customHeight="1" x14ac:dyDescent="0.25">
      <c r="C110" s="43" t="s">
        <v>223</v>
      </c>
      <c r="D110" s="23">
        <f>+'[21]Detalle ER'!D72</f>
        <v>25397938.590000004</v>
      </c>
      <c r="F110" s="40"/>
      <c r="G110" s="47"/>
    </row>
    <row r="111" spans="2:7" ht="15.75" customHeight="1" x14ac:dyDescent="0.25">
      <c r="C111" s="44" t="s">
        <v>389</v>
      </c>
      <c r="D111" s="25">
        <v>627509</v>
      </c>
      <c r="F111" s="40"/>
      <c r="G111" s="41"/>
    </row>
    <row r="112" spans="2:7" ht="15.75" customHeight="1" x14ac:dyDescent="0.25">
      <c r="B112" s="2" t="s">
        <v>246</v>
      </c>
      <c r="C112" s="90" t="s">
        <v>227</v>
      </c>
      <c r="D112" s="91">
        <f>SUM(D101:D111)</f>
        <v>44779262.590000004</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+'[21]Detalle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+'[21]Detalle ER'!D96</f>
        <v>1756138</v>
      </c>
      <c r="F117" s="40"/>
      <c r="G117" s="41"/>
    </row>
    <row r="118" spans="2:7" ht="15.75" customHeight="1" x14ac:dyDescent="0.25">
      <c r="B118" s="2" t="s">
        <v>254</v>
      </c>
      <c r="C118" s="42" t="s">
        <v>255</v>
      </c>
      <c r="D118" s="18">
        <v>678281</v>
      </c>
      <c r="F118" s="40"/>
      <c r="G118" s="41"/>
    </row>
    <row r="119" spans="2:7" ht="15.75" customHeight="1" x14ac:dyDescent="0.25">
      <c r="B119" s="2" t="s">
        <v>256</v>
      </c>
      <c r="C119" s="43" t="s">
        <v>257</v>
      </c>
      <c r="D119" s="21">
        <v>317072.82</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15399</v>
      </c>
      <c r="F121" s="40"/>
      <c r="G121" s="41"/>
    </row>
    <row r="122" spans="2:7" ht="15.75" customHeight="1" x14ac:dyDescent="0.25">
      <c r="C122" s="90" t="s">
        <v>262</v>
      </c>
      <c r="D122" s="91">
        <f>SUM(D118:D121)</f>
        <v>1010752.8200000001</v>
      </c>
      <c r="F122" s="40"/>
      <c r="G122" s="41"/>
    </row>
    <row r="123" spans="2:7" ht="15.75" customHeight="1" x14ac:dyDescent="0.25">
      <c r="B123" s="2" t="s">
        <v>263</v>
      </c>
      <c r="C123" s="42" t="s">
        <v>264</v>
      </c>
      <c r="D123" s="18">
        <f>864439.5+1610.9</f>
        <v>866050.4</v>
      </c>
      <c r="F123" s="40"/>
      <c r="G123" s="41"/>
    </row>
    <row r="124" spans="2:7" ht="15.75" customHeight="1" x14ac:dyDescent="0.25">
      <c r="B124" s="2" t="s">
        <v>265</v>
      </c>
      <c r="C124" s="43" t="s">
        <v>266</v>
      </c>
      <c r="D124" s="23">
        <f>+'[21]Detalle ER'!D106</f>
        <v>0</v>
      </c>
      <c r="F124" s="40"/>
      <c r="G124" s="41"/>
    </row>
    <row r="125" spans="2:7" ht="15.75" customHeight="1" x14ac:dyDescent="0.25">
      <c r="B125" s="2" t="s">
        <v>267</v>
      </c>
      <c r="C125" s="44" t="s">
        <v>268</v>
      </c>
      <c r="D125" s="25">
        <v>14887</v>
      </c>
      <c r="F125" s="40"/>
      <c r="G125" s="41"/>
    </row>
    <row r="126" spans="2:7" ht="15.75" customHeight="1" x14ac:dyDescent="0.25">
      <c r="C126" s="90" t="s">
        <v>391</v>
      </c>
      <c r="D126" s="91">
        <f>SUM(D123:D125)</f>
        <v>880937.4</v>
      </c>
      <c r="F126" s="40"/>
      <c r="G126" s="41"/>
    </row>
    <row r="127" spans="2:7" ht="15.75" customHeight="1" x14ac:dyDescent="0.25">
      <c r="C127" s="79" t="s">
        <v>270</v>
      </c>
      <c r="D127" s="80">
        <f>D96+D100+D112+D116+D117+D122+D126</f>
        <v>141195455.69000003</v>
      </c>
      <c r="F127" s="40"/>
      <c r="G127" s="41"/>
    </row>
    <row r="128" spans="2:7" ht="15.75" customHeight="1" x14ac:dyDescent="0.25">
      <c r="F128" s="40"/>
      <c r="G128" s="41"/>
    </row>
    <row r="129" spans="2:7" ht="15.75" customHeight="1" x14ac:dyDescent="0.25">
      <c r="B129" s="2" t="s">
        <v>271</v>
      </c>
      <c r="C129" s="79" t="s">
        <v>272</v>
      </c>
      <c r="D129" s="80">
        <f>G109-D127</f>
        <v>-3879638.9400021732</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1959758.46</v>
      </c>
    </row>
    <row r="133" spans="2:7" ht="15.75" customHeight="1" x14ac:dyDescent="0.25">
      <c r="B133" s="2" t="s">
        <v>279</v>
      </c>
      <c r="C133" s="20" t="s">
        <v>280</v>
      </c>
      <c r="D133" s="21">
        <v>0</v>
      </c>
      <c r="F133" s="20" t="s">
        <v>281</v>
      </c>
      <c r="G133" s="21">
        <f>5396339+2721</f>
        <v>5399060</v>
      </c>
    </row>
    <row r="134" spans="2:7" ht="15.75" customHeight="1" x14ac:dyDescent="0.25">
      <c r="B134" s="2" t="s">
        <v>282</v>
      </c>
      <c r="C134" s="20" t="s">
        <v>283</v>
      </c>
      <c r="D134" s="21">
        <v>4621442.1399999997</v>
      </c>
      <c r="F134" s="20" t="s">
        <v>284</v>
      </c>
      <c r="G134" s="21">
        <v>2213713.4</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2102518.5299999998</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1311564.6499999999</v>
      </c>
      <c r="F139" s="20" t="s">
        <v>299</v>
      </c>
      <c r="G139" s="21">
        <v>7721179</v>
      </c>
    </row>
    <row r="140" spans="2:7" ht="15.75" customHeight="1" x14ac:dyDescent="0.25">
      <c r="C140" s="20" t="s">
        <v>393</v>
      </c>
      <c r="D140" s="21">
        <v>1784607</v>
      </c>
      <c r="F140" s="20" t="s">
        <v>301</v>
      </c>
      <c r="G140" s="27">
        <f>+'[21]Detalle ER'!H123</f>
        <v>0</v>
      </c>
    </row>
    <row r="141" spans="2:7" ht="15.75" customHeight="1" x14ac:dyDescent="0.25">
      <c r="B141" s="2" t="s">
        <v>302</v>
      </c>
      <c r="C141" s="20" t="s">
        <v>303</v>
      </c>
      <c r="D141" s="23">
        <f>+'[21]Detalle ER'!D123</f>
        <v>822263.03999999992</v>
      </c>
      <c r="F141" s="24" t="s">
        <v>304</v>
      </c>
      <c r="G141" s="25">
        <v>108483</v>
      </c>
    </row>
    <row r="142" spans="2:7" ht="15.75" customHeight="1" x14ac:dyDescent="0.25">
      <c r="B142" s="2" t="s">
        <v>305</v>
      </c>
      <c r="C142" s="24" t="s">
        <v>306</v>
      </c>
      <c r="D142" s="25">
        <v>95247</v>
      </c>
      <c r="F142" s="90" t="s">
        <v>307</v>
      </c>
      <c r="G142" s="91">
        <f>SUM(G132:G141)</f>
        <v>17402193.859999999</v>
      </c>
    </row>
    <row r="143" spans="2:7" ht="15.75" customHeight="1" x14ac:dyDescent="0.25">
      <c r="B143" s="2" t="s">
        <v>308</v>
      </c>
      <c r="C143" s="90" t="s">
        <v>309</v>
      </c>
      <c r="D143" s="91">
        <f>SUM(D132:D142)</f>
        <v>10737642.359999999</v>
      </c>
      <c r="F143" s="17" t="s">
        <v>310</v>
      </c>
      <c r="G143" s="18">
        <v>541392.21</v>
      </c>
    </row>
    <row r="144" spans="2:7" ht="15.75" customHeight="1" x14ac:dyDescent="0.25">
      <c r="C144" s="17" t="s">
        <v>311</v>
      </c>
      <c r="D144" s="18">
        <v>123842</v>
      </c>
      <c r="F144" s="20" t="s">
        <v>312</v>
      </c>
      <c r="G144" s="21">
        <v>5206564</v>
      </c>
    </row>
    <row r="145" spans="2:7" ht="15.75" customHeight="1" x14ac:dyDescent="0.25">
      <c r="C145" s="20" t="s">
        <v>313</v>
      </c>
      <c r="D145" s="21">
        <v>64594</v>
      </c>
      <c r="F145" s="20" t="s">
        <v>314</v>
      </c>
      <c r="G145" s="21">
        <v>0</v>
      </c>
    </row>
    <row r="146" spans="2:7" ht="15.75" customHeight="1" x14ac:dyDescent="0.25">
      <c r="B146" s="2" t="s">
        <v>315</v>
      </c>
      <c r="C146" s="20" t="s">
        <v>316</v>
      </c>
      <c r="D146" s="21">
        <v>2547422.2999999998</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443890.73</v>
      </c>
      <c r="F149" s="20" t="s">
        <v>326</v>
      </c>
      <c r="G149" s="21">
        <v>3323973</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503125.3</v>
      </c>
      <c r="F154" s="20" t="s">
        <v>339</v>
      </c>
      <c r="G154" s="27">
        <f>+'[21]Detalle ER'!H141</f>
        <v>0</v>
      </c>
    </row>
    <row r="155" spans="2:7" ht="15.75" customHeight="1" x14ac:dyDescent="0.25">
      <c r="C155" s="20" t="s">
        <v>340</v>
      </c>
      <c r="D155" s="21">
        <v>0</v>
      </c>
      <c r="F155" s="24" t="s">
        <v>341</v>
      </c>
      <c r="G155" s="25">
        <v>162313</v>
      </c>
    </row>
    <row r="156" spans="2:7" ht="15.75" customHeight="1" x14ac:dyDescent="0.25">
      <c r="C156" s="20" t="s">
        <v>342</v>
      </c>
      <c r="D156" s="21">
        <v>200376.24</v>
      </c>
      <c r="F156" s="90" t="s">
        <v>343</v>
      </c>
      <c r="G156" s="91">
        <f>SUM(G143:G155)</f>
        <v>9234242.2100000009</v>
      </c>
    </row>
    <row r="157" spans="2:7" ht="15.75" customHeight="1" x14ac:dyDescent="0.25">
      <c r="C157" s="20" t="s">
        <v>344</v>
      </c>
      <c r="D157" s="23">
        <f>+'[21]Detalle ER'!D141</f>
        <v>2915637.6999999997</v>
      </c>
      <c r="E157" s="2"/>
      <c r="F157" s="79" t="s">
        <v>345</v>
      </c>
      <c r="G157" s="80">
        <f>G142-G156</f>
        <v>8167951.6499999985</v>
      </c>
    </row>
    <row r="158" spans="2:7" ht="15.75" customHeight="1" x14ac:dyDescent="0.25">
      <c r="C158" s="48" t="s">
        <v>346</v>
      </c>
      <c r="D158" s="49">
        <v>57469</v>
      </c>
      <c r="E158" s="2"/>
    </row>
    <row r="159" spans="2:7" ht="15.75" customHeight="1" x14ac:dyDescent="0.25">
      <c r="C159" s="90" t="s">
        <v>347</v>
      </c>
      <c r="D159" s="91">
        <f>SUM(D144:D158)</f>
        <v>6856357.2699999996</v>
      </c>
      <c r="E159" s="2"/>
      <c r="F159" s="79" t="s">
        <v>348</v>
      </c>
      <c r="G159" s="80">
        <f>+D129+D160+G157</f>
        <v>8169597.7999978252</v>
      </c>
    </row>
    <row r="160" spans="2:7" ht="15.75" customHeight="1" x14ac:dyDescent="0.25">
      <c r="C160" s="75" t="s">
        <v>349</v>
      </c>
      <c r="D160" s="76">
        <f>D143-D159</f>
        <v>3881285.09</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8169597.7999978252</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21" stopIfTrue="1" operator="between">
      <formula>-0.1</formula>
      <formula>-50</formula>
    </cfRule>
    <cfRule type="cellIs" priority="22" stopIfTrue="1" operator="between">
      <formula>0.1</formula>
      <formula>50</formula>
    </cfRule>
  </conditionalFormatting>
  <conditionalFormatting sqref="D50:D53">
    <cfRule type="cellIs" priority="19" stopIfTrue="1" operator="between">
      <formula>-0.1</formula>
      <formula>-50</formula>
    </cfRule>
    <cfRule type="cellIs" priority="20" stopIfTrue="1" operator="between">
      <formula>0.1</formula>
      <formula>50</formula>
    </cfRule>
  </conditionalFormatting>
  <conditionalFormatting sqref="D55 G111:G130 G197">
    <cfRule type="cellIs" priority="25" stopIfTrue="1" operator="between">
      <formula>-0.1</formula>
      <formula>-50</formula>
    </cfRule>
    <cfRule type="cellIs" priority="26" stopIfTrue="1" operator="between">
      <formula>0.1</formula>
      <formula>50</formula>
    </cfRule>
  </conditionalFormatting>
  <conditionalFormatting sqref="D57:D61">
    <cfRule type="cellIs" priority="17" stopIfTrue="1" operator="between">
      <formula>-0.1</formula>
      <formula>-50</formula>
    </cfRule>
    <cfRule type="cellIs" priority="18" stopIfTrue="1" operator="between">
      <formula>0.1</formula>
      <formula>50</formula>
    </cfRule>
  </conditionalFormatting>
  <conditionalFormatting sqref="D86:D126">
    <cfRule type="cellIs" priority="9" stopIfTrue="1" operator="between">
      <formula>-0.1</formula>
      <formula>-50</formula>
    </cfRule>
    <cfRule type="cellIs" priority="10" stopIfTrue="1" operator="between">
      <formula>0.1</formula>
      <formula>50</formula>
    </cfRule>
  </conditionalFormatting>
  <conditionalFormatting sqref="D128">
    <cfRule type="cellIs" priority="29" stopIfTrue="1" operator="between">
      <formula>-0.1</formula>
      <formula>-50</formula>
    </cfRule>
    <cfRule type="cellIs" priority="30" stopIfTrue="1" operator="between">
      <formula>0.1</formula>
      <formula>50</formula>
    </cfRule>
  </conditionalFormatting>
  <conditionalFormatting sqref="D130">
    <cfRule type="cellIs" priority="23" stopIfTrue="1" operator="between">
      <formula>-0.1</formula>
      <formula>-50</formula>
    </cfRule>
    <cfRule type="cellIs" priority="24" stopIfTrue="1" operator="between">
      <formula>0.1</formula>
      <formula>50</formula>
    </cfRule>
  </conditionalFormatting>
  <conditionalFormatting sqref="D132:D159">
    <cfRule type="cellIs" priority="7" stopIfTrue="1" operator="between">
      <formula>-0.1</formula>
      <formula>-50</formula>
    </cfRule>
    <cfRule type="cellIs" priority="8" stopIfTrue="1" operator="between">
      <formula>0.1</formula>
      <formula>50</formula>
    </cfRule>
  </conditionalFormatting>
  <conditionalFormatting sqref="G8:G33">
    <cfRule type="cellIs" priority="11" stopIfTrue="1" operator="between">
      <formula>-0.1</formula>
      <formula>-50</formula>
    </cfRule>
    <cfRule type="cellIs" priority="12" stopIfTrue="1" operator="between">
      <formula>0.1</formula>
      <formula>50</formula>
    </cfRule>
  </conditionalFormatting>
  <conditionalFormatting sqref="G35:G40">
    <cfRule type="cellIs" priority="13" stopIfTrue="1" operator="between">
      <formula>-0.1</formula>
      <formula>-50</formula>
    </cfRule>
    <cfRule type="cellIs" priority="14" stopIfTrue="1" operator="between">
      <formula>0.1</formula>
      <formula>50</formula>
    </cfRule>
  </conditionalFormatting>
  <conditionalFormatting sqref="G42:G106">
    <cfRule type="cellIs" priority="15" stopIfTrue="1" operator="between">
      <formula>-0.1</formula>
      <formula>-50</formula>
    </cfRule>
    <cfRule type="cellIs" priority="16" stopIfTrue="1" operator="between">
      <formula>0.1</formula>
      <formula>50</formula>
    </cfRule>
  </conditionalFormatting>
  <conditionalFormatting sqref="G108">
    <cfRule type="cellIs" priority="27" stopIfTrue="1" operator="between">
      <formula>-0.1</formula>
      <formula>-50</formula>
    </cfRule>
    <cfRule type="cellIs" priority="28" stopIfTrue="1" operator="between">
      <formula>0.1</formula>
      <formula>50</formula>
    </cfRule>
  </conditionalFormatting>
  <conditionalFormatting sqref="G132:G156">
    <cfRule type="cellIs" priority="3" stopIfTrue="1" operator="between">
      <formula>-0.1</formula>
      <formula>-50</formula>
    </cfRule>
    <cfRule type="cellIs" priority="4" stopIfTrue="1" operator="between">
      <formula>0.1</formula>
      <formula>50</formula>
    </cfRule>
  </conditionalFormatting>
  <conditionalFormatting sqref="G162:G166">
    <cfRule type="cellIs" priority="5" stopIfTrue="1" operator="between">
      <formula>-0.1</formula>
      <formula>-50</formula>
    </cfRule>
    <cfRule type="cellIs" priority="6" stopIfTrue="1" operator="between">
      <formula>0.1</formula>
      <formula>50</formula>
    </cfRule>
  </conditionalFormatting>
  <dataValidations count="21">
    <dataValidation type="custom" operator="greaterThan" showInputMessage="1" showErrorMessage="1" errorTitle="eee" sqref="G127" xr:uid="{1612963C-9038-4D96-B080-1F597C642B44}">
      <formula1>OR(D139=0, D139&gt;50)</formula1>
      <formula2>0</formula2>
    </dataValidation>
    <dataValidation type="custom" operator="greaterThan" showInputMessage="1" showErrorMessage="1" errorTitle="eee" sqref="G117:G126" xr:uid="{16F58797-28C6-487B-B4F9-5F9F47B2A3A0}">
      <formula1>OR(D131=0, D131&gt;50)</formula1>
      <formula2>0</formula2>
    </dataValidation>
    <dataValidation type="custom" operator="greaterThan" showInputMessage="1" showErrorMessage="1" errorTitle="eee" sqref="G128" xr:uid="{EF0830ED-AF60-444E-B9E1-39B873F0896D}">
      <formula1>OR(D136=0, D136&gt;50)</formula1>
      <formula2>0</formula2>
    </dataValidation>
    <dataValidation type="custom" operator="greaterThan" showInputMessage="1" showErrorMessage="1" errorTitle="eee" sqref="G129" xr:uid="{FAA8F222-E583-4682-8F5F-A39AFAD6AF94}">
      <formula1>OR(D134=0, D134&gt;50)</formula1>
      <formula2>0</formula2>
    </dataValidation>
    <dataValidation type="custom" operator="greaterThan" showInputMessage="1" showErrorMessage="1" errorTitle="eee" sqref="G130" xr:uid="{82228B28-5CC1-44D2-B07F-695E1C76FCAC}">
      <formula1>OR(D132=0, D132&gt;50)</formula1>
      <formula2>0</formula2>
    </dataValidation>
    <dataValidation type="custom" operator="greaterThan" showInputMessage="1" showErrorMessage="1" errorTitle="eee" sqref="G161 G166" xr:uid="{368A4280-8965-4EAD-AA16-BFE01F107151}">
      <formula1>OR(D200=0, D200&gt;50)</formula1>
      <formula2>0</formula2>
    </dataValidation>
    <dataValidation type="custom" allowBlank="1" showInputMessage="1" showErrorMessage="1" sqref="D62 G156" xr:uid="{F1A9DF65-FF7B-4784-AA61-D16F52DC2F82}">
      <formula1>OR(D62=0, D62&gt;50)</formula1>
    </dataValidation>
    <dataValidation type="custom" operator="greaterThan" showInputMessage="1" showErrorMessage="1" errorTitle="eee" sqref="D61" xr:uid="{DE1E3DA1-FCB3-4B88-AAA4-E412EA3D19BD}">
      <formula1>OR(D61=0, D61&lt;0)</formula1>
    </dataValidation>
    <dataValidation type="custom" operator="greaterThan" showInputMessage="1" showErrorMessage="1" errorTitle="eee" sqref="D14:D29 D30 D50:D54 D31:D48" xr:uid="{5C507542-66A6-4D45-8674-D5E40355F086}">
      <formula1>OR(D14=0,D14&gt;50)</formula1>
    </dataValidation>
    <dataValidation operator="greaterThan" showInputMessage="1" showErrorMessage="1" errorTitle="eee" sqref="G109 G157 G159 D129 D160" xr:uid="{5A636B05-232D-4692-837C-5214BBE90DC7}"/>
    <dataValidation type="custom" operator="greaterThan" showInputMessage="1" showErrorMessage="1" errorTitle="eee" sqref="G111:G116" xr:uid="{CBE2A585-3BCF-4505-B452-097FD9D47A1A}">
      <formula1>OR(D132=0, D132&gt;50)</formula1>
      <formula2>0</formula2>
    </dataValidation>
    <dataValidation type="custom" operator="greaterThan" showInputMessage="1" showErrorMessage="1" errorTitle="eee" sqref="G197" xr:uid="{0914D36D-734E-41B7-AD3E-D9EA9C26243D}">
      <formula1>OR(D196=0, D196&gt;50)</formula1>
      <formula2>0</formula2>
    </dataValidation>
    <dataValidation type="custom" operator="greaterThan" showInputMessage="1" showErrorMessage="1" errorTitle="eee" sqref="G142" xr:uid="{85BD8C63-1D40-4575-AE86-FA9E8ED961EF}">
      <formula1>OR(D180=0, D180&gt;50)</formula1>
      <formula2>0</formula2>
    </dataValidation>
    <dataValidation allowBlank="1" sqref="G231" xr:uid="{0366965A-45E3-4233-9503-913DC092D1C8}">
      <formula1>0</formula1>
      <formula2>0</formula2>
    </dataValidation>
    <dataValidation type="custom" operator="greaterThan" showInputMessage="1" showErrorMessage="1" errorTitle="eee" sqref="D57:D60" xr:uid="{381357A0-BF4E-4D29-9182-CAB298E0E72F}">
      <formula1>OR(D57=0, D57&lt;50)</formula1>
    </dataValidation>
    <dataValidation allowBlank="1" errorTitle="Error de datos" error="Debe introducir una fecha válida" sqref="F4" xr:uid="{EE0AEC2D-A616-4825-B86D-B16B2C79BB52}">
      <formula1>0</formula1>
      <formula2>0</formula2>
    </dataValidation>
    <dataValidation type="custom" operator="greaterThan" showInputMessage="1" showErrorMessage="1" errorTitle="eee" error="Valores mayores a $50" sqref="D8:D13" xr:uid="{D6C3BC72-58E0-4311-A97C-B389B60023BF}">
      <formula1>OR(D8=0,D8&gt;50)</formula1>
    </dataValidation>
    <dataValidation type="custom" operator="greaterThan" showInputMessage="1" showErrorMessage="1" errorTitle="eee" sqref="D86:D95 D97:D99 D101:D109 D111 D113 D125 D118:D121 D123 D115 G143:G153 G141 G132:G139 G155" xr:uid="{577CF0E1-3469-4904-BBFD-72D26BE8A2BE}">
      <formula1>OR(D86=0,D86&gt; 50)</formula1>
    </dataValidation>
    <dataValidation operator="greaterThanOrEqual" allowBlank="1" errorTitle="Error de datos" error="Debe ingresar un valor entero positivo" sqref="C8:C11 C14:C48 F230 C141:C160 F161:F165 F7:F109 C129 C131:C139 C50:C127 F111:F157" xr:uid="{4B9C1D08-3ECF-4916-92C7-005D186D4C7B}">
      <formula1>0</formula1>
      <formula2>0</formula2>
    </dataValidation>
    <dataValidation type="custom" operator="greaterThan" showInputMessage="1" showErrorMessage="1" errorTitle="eee" sqref="D49 D55:D56 G140 G154 G8:G108 D114 D124 D85 D96 D100 D110 D112 D63:D83 D122 D126:D128 D131:D159 D116:D117" xr:uid="{B8EEDEF5-26E9-44F9-AE86-1B6FD0DCC792}">
      <formula1>OR(D8=0, D8&gt;50)</formula1>
    </dataValidation>
    <dataValidation type="custom" operator="greaterThan" showInputMessage="1" showErrorMessage="1" errorTitle="eee" sqref="D84" xr:uid="{A48BD7B6-04ED-493F-AC94-53EDC1F6CA76}">
      <formula1>OR(#REF!=0,#REF!&gt; 50)</formula1>
      <formula2>0</formula2>
    </dataValidation>
  </dataValidations>
  <pageMargins left="0.7" right="0.7" top="0.75" bottom="0.75" header="0.3" footer="0.3"/>
  <ignoredErrors>
    <ignoredError sqref="D8:D13 D37:D43 D90:D102 D123 G18:G24 G51:G59 G76:G100 G13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AE7C-7431-4121-A73A-592047A463DA}">
  <dimension ref="A1:H222"/>
  <sheetViews>
    <sheetView showGridLines="0" topLeftCell="A7"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15.28515625" style="3" customWidth="1"/>
    <col min="5" max="5" width="2.28515625" style="5" customWidth="1"/>
    <col min="6" max="6" width="52.85546875" style="3" customWidth="1"/>
    <col min="7" max="7" width="15" style="3" customWidth="1"/>
    <col min="8" max="8" width="1.85546875" customWidth="1"/>
    <col min="9" max="16384" width="0" style="6" hidden="1"/>
  </cols>
  <sheetData>
    <row r="1" spans="2:7" x14ac:dyDescent="0.25"/>
    <row r="2" spans="2:7" x14ac:dyDescent="0.25">
      <c r="B2" s="7"/>
      <c r="C2" s="123" t="s">
        <v>0</v>
      </c>
      <c r="D2" s="123"/>
      <c r="E2" s="54"/>
      <c r="F2" s="8" t="str">
        <f>+[22]Presentación!C4</f>
        <v>CAMDEL - IAMPP</v>
      </c>
      <c r="G2" s="8"/>
    </row>
    <row r="3" spans="2:7" x14ac:dyDescent="0.25">
      <c r="C3" s="123" t="s">
        <v>1</v>
      </c>
      <c r="D3" s="123"/>
      <c r="E3" s="54"/>
      <c r="F3" s="10" t="str">
        <f>+[22]Presentación!C5</f>
        <v>Lavalleja</v>
      </c>
      <c r="G3" s="56"/>
    </row>
    <row r="4" spans="2:7" x14ac:dyDescent="0.25">
      <c r="C4" s="123" t="s">
        <v>2</v>
      </c>
      <c r="D4" s="123"/>
      <c r="E4" s="54"/>
      <c r="F4" s="12" t="s">
        <v>361</v>
      </c>
      <c r="G4" s="56"/>
    </row>
    <row r="5" spans="2:7" x14ac:dyDescent="0.25">
      <c r="C5" s="123" t="s">
        <v>3</v>
      </c>
      <c r="D5" s="123"/>
      <c r="E5" s="54"/>
      <c r="F5" s="13"/>
      <c r="G5" s="56"/>
    </row>
    <row r="6" spans="2:7" x14ac:dyDescent="0.25">
      <c r="C6" s="14"/>
      <c r="D6" s="57"/>
      <c r="E6" s="7"/>
      <c r="F6" s="7"/>
      <c r="G6" s="7"/>
    </row>
    <row r="7" spans="2:7" ht="15.75" customHeight="1" x14ac:dyDescent="0.25">
      <c r="C7" s="71" t="s">
        <v>4</v>
      </c>
      <c r="D7" s="82">
        <f>+[22]ESP!D7</f>
        <v>2025</v>
      </c>
      <c r="F7" s="73" t="s">
        <v>5</v>
      </c>
      <c r="G7" s="83">
        <f>+D7</f>
        <v>2025</v>
      </c>
    </row>
    <row r="8" spans="2:7" ht="15.75" customHeight="1" x14ac:dyDescent="0.25">
      <c r="B8" s="2" t="s">
        <v>6</v>
      </c>
      <c r="C8" s="17" t="s">
        <v>7</v>
      </c>
      <c r="D8" s="58">
        <v>33538714</v>
      </c>
      <c r="F8" s="17" t="s">
        <v>8</v>
      </c>
      <c r="G8" s="58">
        <v>5014071</v>
      </c>
    </row>
    <row r="9" spans="2:7" ht="15.75" customHeight="1" x14ac:dyDescent="0.25">
      <c r="B9" s="2" t="s">
        <v>9</v>
      </c>
      <c r="C9" s="20" t="s">
        <v>10</v>
      </c>
      <c r="D9" s="59">
        <v>77838739</v>
      </c>
      <c r="F9" s="20" t="s">
        <v>362</v>
      </c>
      <c r="G9" s="59">
        <v>150495621</v>
      </c>
    </row>
    <row r="10" spans="2:7" ht="15.75" customHeight="1" x14ac:dyDescent="0.25">
      <c r="B10" s="2" t="s">
        <v>12</v>
      </c>
      <c r="C10" s="20" t="s">
        <v>363</v>
      </c>
      <c r="D10" s="59">
        <v>1238422645</v>
      </c>
      <c r="F10" s="20" t="s">
        <v>364</v>
      </c>
      <c r="G10" s="59">
        <v>0</v>
      </c>
    </row>
    <row r="11" spans="2:7" ht="15.75" customHeight="1" x14ac:dyDescent="0.25">
      <c r="B11" s="2" t="s">
        <v>15</v>
      </c>
      <c r="C11" s="20" t="s">
        <v>365</v>
      </c>
      <c r="D11" s="59">
        <v>110727168</v>
      </c>
      <c r="F11" s="20" t="s">
        <v>366</v>
      </c>
      <c r="G11" s="59">
        <v>284546395</v>
      </c>
    </row>
    <row r="12" spans="2:7" ht="15.75" customHeight="1" x14ac:dyDescent="0.25">
      <c r="B12" s="2" t="s">
        <v>18</v>
      </c>
      <c r="C12" s="20" t="s">
        <v>19</v>
      </c>
      <c r="D12" s="59">
        <v>32486965</v>
      </c>
      <c r="F12" s="20" t="s">
        <v>367</v>
      </c>
      <c r="G12" s="59">
        <v>0</v>
      </c>
    </row>
    <row r="13" spans="2:7" ht="15.75" customHeight="1" x14ac:dyDescent="0.25">
      <c r="B13" s="2" t="s">
        <v>21</v>
      </c>
      <c r="C13" s="20" t="s">
        <v>22</v>
      </c>
      <c r="D13" s="59">
        <v>17607826</v>
      </c>
      <c r="F13" s="20" t="s">
        <v>368</v>
      </c>
      <c r="G13" s="59">
        <v>101623834</v>
      </c>
    </row>
    <row r="14" spans="2:7" ht="15.75" customHeight="1" x14ac:dyDescent="0.25">
      <c r="B14" s="2" t="s">
        <v>24</v>
      </c>
      <c r="C14" s="20" t="s">
        <v>25</v>
      </c>
      <c r="D14" s="59">
        <v>0</v>
      </c>
      <c r="F14" s="20" t="s">
        <v>369</v>
      </c>
      <c r="G14" s="59">
        <v>0</v>
      </c>
    </row>
    <row r="15" spans="2:7" ht="15.75" customHeight="1" x14ac:dyDescent="0.25">
      <c r="B15" s="2" t="s">
        <v>27</v>
      </c>
      <c r="C15" s="20" t="s">
        <v>28</v>
      </c>
      <c r="D15" s="59">
        <v>0</v>
      </c>
      <c r="F15" s="20" t="s">
        <v>29</v>
      </c>
      <c r="G15" s="59">
        <v>248515693</v>
      </c>
    </row>
    <row r="16" spans="2:7" ht="15.75" customHeight="1" x14ac:dyDescent="0.25">
      <c r="B16" s="2" t="s">
        <v>30</v>
      </c>
      <c r="C16" s="20" t="s">
        <v>31</v>
      </c>
      <c r="D16" s="59">
        <v>0</v>
      </c>
      <c r="F16" s="20" t="s">
        <v>32</v>
      </c>
      <c r="G16" s="59">
        <v>104297133</v>
      </c>
    </row>
    <row r="17" spans="2:7" ht="15.75" customHeight="1" x14ac:dyDescent="0.25">
      <c r="B17" s="2" t="s">
        <v>33</v>
      </c>
      <c r="C17" s="20" t="s">
        <v>370</v>
      </c>
      <c r="D17" s="59">
        <v>0</v>
      </c>
      <c r="F17" s="20" t="s">
        <v>35</v>
      </c>
      <c r="G17" s="59">
        <v>61257976</v>
      </c>
    </row>
    <row r="18" spans="2:7" ht="15.75" customHeight="1" x14ac:dyDescent="0.25">
      <c r="B18" s="2" t="s">
        <v>36</v>
      </c>
      <c r="C18" s="20" t="s">
        <v>37</v>
      </c>
      <c r="D18" s="59">
        <v>0</v>
      </c>
      <c r="F18" s="20" t="s">
        <v>38</v>
      </c>
      <c r="G18" s="59">
        <v>0</v>
      </c>
    </row>
    <row r="19" spans="2:7" ht="15.75" customHeight="1" x14ac:dyDescent="0.25">
      <c r="B19" s="2" t="s">
        <v>39</v>
      </c>
      <c r="C19" s="20" t="s">
        <v>40</v>
      </c>
      <c r="D19" s="60">
        <f>+'[22]Detalle ER'!D21</f>
        <v>0</v>
      </c>
      <c r="F19" s="24" t="s">
        <v>41</v>
      </c>
      <c r="G19" s="62">
        <v>13685898</v>
      </c>
    </row>
    <row r="20" spans="2:7" ht="15.75" customHeight="1" x14ac:dyDescent="0.25">
      <c r="B20" s="2" t="s">
        <v>42</v>
      </c>
      <c r="C20" s="20" t="s">
        <v>371</v>
      </c>
      <c r="D20" s="62">
        <v>20766414</v>
      </c>
      <c r="F20" s="90" t="s">
        <v>44</v>
      </c>
      <c r="G20" s="93">
        <f>SUM(G8:G19)</f>
        <v>969436621</v>
      </c>
    </row>
    <row r="21" spans="2:7" ht="15.75" customHeight="1" x14ac:dyDescent="0.25">
      <c r="C21" s="88" t="s">
        <v>45</v>
      </c>
      <c r="D21" s="92">
        <f>SUM(D8:D20)</f>
        <v>1531388471</v>
      </c>
      <c r="F21" s="17" t="s">
        <v>46</v>
      </c>
      <c r="G21" s="58">
        <v>250999</v>
      </c>
    </row>
    <row r="22" spans="2:7" ht="15.75" customHeight="1" x14ac:dyDescent="0.25">
      <c r="C22" s="90" t="s">
        <v>47</v>
      </c>
      <c r="D22" s="93">
        <f>SUM(D23:D29)</f>
        <v>23023736</v>
      </c>
      <c r="F22" s="20" t="s">
        <v>48</v>
      </c>
      <c r="G22" s="59">
        <v>21777722</v>
      </c>
    </row>
    <row r="23" spans="2:7" ht="15.75" customHeight="1" x14ac:dyDescent="0.25">
      <c r="B23" s="2" t="s">
        <v>49</v>
      </c>
      <c r="C23" s="17" t="s">
        <v>50</v>
      </c>
      <c r="D23" s="58">
        <v>15423095</v>
      </c>
      <c r="F23" s="20" t="s">
        <v>51</v>
      </c>
      <c r="G23" s="59">
        <v>5087177</v>
      </c>
    </row>
    <row r="24" spans="2:7" ht="15.75" customHeight="1" x14ac:dyDescent="0.25">
      <c r="B24" s="2" t="s">
        <v>52</v>
      </c>
      <c r="C24" s="20" t="s">
        <v>53</v>
      </c>
      <c r="D24" s="59">
        <v>199204</v>
      </c>
      <c r="F24" s="20" t="s">
        <v>54</v>
      </c>
      <c r="G24" s="59">
        <v>20727927</v>
      </c>
    </row>
    <row r="25" spans="2:7" ht="15.75" customHeight="1" x14ac:dyDescent="0.25">
      <c r="B25" s="2" t="s">
        <v>55</v>
      </c>
      <c r="C25" s="20" t="s">
        <v>56</v>
      </c>
      <c r="D25" s="59">
        <v>4291832</v>
      </c>
      <c r="F25" s="20" t="s">
        <v>372</v>
      </c>
      <c r="G25" s="59">
        <v>0</v>
      </c>
    </row>
    <row r="26" spans="2:7" ht="15.75" customHeight="1" x14ac:dyDescent="0.25">
      <c r="B26" s="2" t="s">
        <v>58</v>
      </c>
      <c r="C26" s="20" t="s">
        <v>59</v>
      </c>
      <c r="D26" s="59">
        <v>1578083</v>
      </c>
      <c r="F26" s="20" t="s">
        <v>373</v>
      </c>
      <c r="G26" s="59">
        <v>3652625.45</v>
      </c>
    </row>
    <row r="27" spans="2:7" ht="15.75" customHeight="1" x14ac:dyDescent="0.25">
      <c r="B27" s="2" t="s">
        <v>61</v>
      </c>
      <c r="C27" s="20" t="s">
        <v>62</v>
      </c>
      <c r="D27" s="59">
        <v>1217729</v>
      </c>
      <c r="F27" s="24" t="s">
        <v>63</v>
      </c>
      <c r="G27" s="62">
        <v>710514.15</v>
      </c>
    </row>
    <row r="28" spans="2:7" ht="15.75" customHeight="1" x14ac:dyDescent="0.25">
      <c r="B28" s="2" t="s">
        <v>64</v>
      </c>
      <c r="C28" s="20" t="s">
        <v>65</v>
      </c>
      <c r="D28" s="60">
        <f>+'[22]Detalle ER'!D28</f>
        <v>0</v>
      </c>
      <c r="F28" s="90" t="s">
        <v>66</v>
      </c>
      <c r="G28" s="93">
        <f>SUM(G21:G27)</f>
        <v>52206964.600000001</v>
      </c>
    </row>
    <row r="29" spans="2:7" ht="15.75" customHeight="1" x14ac:dyDescent="0.25">
      <c r="B29" s="2" t="s">
        <v>67</v>
      </c>
      <c r="C29" s="24" t="s">
        <v>68</v>
      </c>
      <c r="D29" s="62">
        <v>313793</v>
      </c>
      <c r="F29" s="17" t="s">
        <v>69</v>
      </c>
      <c r="G29" s="58">
        <v>139115014</v>
      </c>
    </row>
    <row r="30" spans="2:7" ht="15.75" customHeight="1" x14ac:dyDescent="0.25">
      <c r="C30" s="90" t="s">
        <v>70</v>
      </c>
      <c r="D30" s="93">
        <f>SUM(D31:D35)</f>
        <v>128323195</v>
      </c>
      <c r="F30" s="20" t="s">
        <v>71</v>
      </c>
      <c r="G30" s="59">
        <v>0</v>
      </c>
    </row>
    <row r="31" spans="2:7" ht="15.75" customHeight="1" x14ac:dyDescent="0.25">
      <c r="B31" s="2" t="s">
        <v>72</v>
      </c>
      <c r="C31" s="17" t="s">
        <v>73</v>
      </c>
      <c r="D31" s="58">
        <v>106109732</v>
      </c>
      <c r="F31" s="20" t="s">
        <v>74</v>
      </c>
      <c r="G31" s="59">
        <v>12677738</v>
      </c>
    </row>
    <row r="32" spans="2:7" ht="15.75" customHeight="1" x14ac:dyDescent="0.25">
      <c r="B32" s="2" t="s">
        <v>75</v>
      </c>
      <c r="C32" s="20" t="s">
        <v>76</v>
      </c>
      <c r="D32" s="59">
        <v>13157027</v>
      </c>
      <c r="F32" s="24" t="s">
        <v>77</v>
      </c>
      <c r="G32" s="62">
        <v>2017485</v>
      </c>
    </row>
    <row r="33" spans="2:7" ht="15.75" customHeight="1" x14ac:dyDescent="0.25">
      <c r="B33" s="2" t="s">
        <v>78</v>
      </c>
      <c r="C33" s="20" t="s">
        <v>79</v>
      </c>
      <c r="D33" s="59">
        <v>6891699</v>
      </c>
      <c r="F33" s="90" t="s">
        <v>80</v>
      </c>
      <c r="G33" s="93">
        <f>SUM(G29:G32)</f>
        <v>153810237</v>
      </c>
    </row>
    <row r="34" spans="2:7" ht="15.75" customHeight="1" x14ac:dyDescent="0.25">
      <c r="B34" s="2" t="s">
        <v>81</v>
      </c>
      <c r="C34" s="20" t="s">
        <v>82</v>
      </c>
      <c r="D34" s="60">
        <f>+'[22]Detalle ER'!D35</f>
        <v>0</v>
      </c>
      <c r="F34" s="94" t="s">
        <v>83</v>
      </c>
      <c r="G34" s="101">
        <f>SUM(G35:G40)</f>
        <v>127381825</v>
      </c>
    </row>
    <row r="35" spans="2:7" ht="15.75" customHeight="1" x14ac:dyDescent="0.25">
      <c r="B35" s="2" t="s">
        <v>84</v>
      </c>
      <c r="C35" s="24" t="s">
        <v>85</v>
      </c>
      <c r="D35" s="62">
        <v>2164737</v>
      </c>
      <c r="F35" s="17" t="s">
        <v>86</v>
      </c>
      <c r="G35" s="58">
        <v>10849384</v>
      </c>
    </row>
    <row r="36" spans="2:7" ht="15.75" customHeight="1" x14ac:dyDescent="0.25">
      <c r="C36" s="90" t="s">
        <v>87</v>
      </c>
      <c r="D36" s="93">
        <f>+D22+D30</f>
        <v>151346931</v>
      </c>
      <c r="F36" s="20" t="s">
        <v>88</v>
      </c>
      <c r="G36" s="59">
        <v>1782673</v>
      </c>
    </row>
    <row r="37" spans="2:7" ht="15.75" customHeight="1" x14ac:dyDescent="0.25">
      <c r="B37" s="2" t="s">
        <v>89</v>
      </c>
      <c r="C37" s="17" t="s">
        <v>374</v>
      </c>
      <c r="D37" s="58">
        <v>21425072</v>
      </c>
      <c r="F37" s="20" t="s">
        <v>91</v>
      </c>
      <c r="G37" s="59">
        <v>1955026</v>
      </c>
    </row>
    <row r="38" spans="2:7" ht="15.75" customHeight="1" x14ac:dyDescent="0.25">
      <c r="B38" s="2" t="s">
        <v>92</v>
      </c>
      <c r="C38" s="20" t="s">
        <v>375</v>
      </c>
      <c r="D38" s="59">
        <v>3681123</v>
      </c>
      <c r="F38" s="20" t="s">
        <v>94</v>
      </c>
      <c r="G38" s="59">
        <v>5261287</v>
      </c>
    </row>
    <row r="39" spans="2:7" ht="15.75" customHeight="1" x14ac:dyDescent="0.25">
      <c r="B39" s="2" t="s">
        <v>95</v>
      </c>
      <c r="C39" s="20" t="s">
        <v>376</v>
      </c>
      <c r="D39" s="59">
        <v>29705297</v>
      </c>
      <c r="F39" s="20" t="s">
        <v>97</v>
      </c>
      <c r="G39" s="59">
        <v>12818408</v>
      </c>
    </row>
    <row r="40" spans="2:7" ht="15.75" customHeight="1" x14ac:dyDescent="0.25">
      <c r="B40" s="2" t="s">
        <v>98</v>
      </c>
      <c r="C40" s="20" t="s">
        <v>377</v>
      </c>
      <c r="D40" s="59">
        <v>0</v>
      </c>
      <c r="F40" s="24" t="s">
        <v>100</v>
      </c>
      <c r="G40" s="63">
        <f>+'[22]Detalle ER'!H19</f>
        <v>94715047</v>
      </c>
    </row>
    <row r="41" spans="2:7" ht="15.75" customHeight="1" x14ac:dyDescent="0.25">
      <c r="B41" s="2" t="s">
        <v>101</v>
      </c>
      <c r="C41" s="20" t="s">
        <v>378</v>
      </c>
      <c r="D41" s="59">
        <v>8029027</v>
      </c>
      <c r="F41" s="94" t="s">
        <v>103</v>
      </c>
      <c r="G41" s="101">
        <f>SUM(G42:G47)</f>
        <v>31689761</v>
      </c>
    </row>
    <row r="42" spans="2:7" ht="15.75" customHeight="1" x14ac:dyDescent="0.25">
      <c r="B42" s="2" t="s">
        <v>104</v>
      </c>
      <c r="C42" s="20" t="s">
        <v>379</v>
      </c>
      <c r="D42" s="59">
        <v>0</v>
      </c>
      <c r="F42" s="17" t="s">
        <v>106</v>
      </c>
      <c r="G42" s="58">
        <v>6591196</v>
      </c>
    </row>
    <row r="43" spans="2:7" ht="15.75" customHeight="1" x14ac:dyDescent="0.25">
      <c r="B43" s="2" t="s">
        <v>107</v>
      </c>
      <c r="C43" s="20" t="s">
        <v>380</v>
      </c>
      <c r="D43" s="59">
        <v>25032026</v>
      </c>
      <c r="F43" s="20" t="s">
        <v>109</v>
      </c>
      <c r="G43" s="59">
        <v>274904</v>
      </c>
    </row>
    <row r="44" spans="2:7" ht="15.75" customHeight="1" x14ac:dyDescent="0.25">
      <c r="B44" s="2" t="s">
        <v>110</v>
      </c>
      <c r="C44" s="20" t="s">
        <v>381</v>
      </c>
      <c r="D44" s="59">
        <v>0</v>
      </c>
      <c r="F44" s="20" t="s">
        <v>112</v>
      </c>
      <c r="G44" s="59">
        <v>2719420</v>
      </c>
    </row>
    <row r="45" spans="2:7" ht="15.75" customHeight="1" x14ac:dyDescent="0.25">
      <c r="B45" s="2" t="s">
        <v>113</v>
      </c>
      <c r="C45" s="20" t="s">
        <v>114</v>
      </c>
      <c r="D45" s="59">
        <v>0</v>
      </c>
      <c r="F45" s="20" t="s">
        <v>115</v>
      </c>
      <c r="G45" s="59">
        <v>1792697</v>
      </c>
    </row>
    <row r="46" spans="2:7" ht="15.75" customHeight="1" x14ac:dyDescent="0.25">
      <c r="B46" s="2" t="s">
        <v>116</v>
      </c>
      <c r="C46" s="20" t="s">
        <v>117</v>
      </c>
      <c r="D46" s="60">
        <f>+'[22]Detalle ER'!D49</f>
        <v>33322710</v>
      </c>
      <c r="F46" s="20" t="s">
        <v>118</v>
      </c>
      <c r="G46" s="59">
        <v>1166951</v>
      </c>
    </row>
    <row r="47" spans="2:7" ht="15.75" customHeight="1" x14ac:dyDescent="0.25">
      <c r="B47" s="2" t="s">
        <v>119</v>
      </c>
      <c r="C47" s="24" t="s">
        <v>382</v>
      </c>
      <c r="D47" s="62">
        <v>1016350</v>
      </c>
      <c r="F47" s="20" t="s">
        <v>121</v>
      </c>
      <c r="G47" s="64">
        <f>+'[22]Detalle ER'!H29</f>
        <v>19144593</v>
      </c>
    </row>
    <row r="48" spans="2:7" ht="15.75" customHeight="1" x14ac:dyDescent="0.25">
      <c r="C48" s="90" t="s">
        <v>122</v>
      </c>
      <c r="D48" s="93">
        <f>SUM(D37:D47)</f>
        <v>122211605</v>
      </c>
      <c r="F48" s="24" t="s">
        <v>123</v>
      </c>
      <c r="G48" s="62">
        <v>2189178</v>
      </c>
    </row>
    <row r="49" spans="2:7" ht="15.75" customHeight="1" x14ac:dyDescent="0.25">
      <c r="C49" s="94" t="s">
        <v>124</v>
      </c>
      <c r="D49" s="100"/>
      <c r="F49" s="90" t="s">
        <v>125</v>
      </c>
      <c r="G49" s="93">
        <f>+G34+G41+G48</f>
        <v>161260764</v>
      </c>
    </row>
    <row r="50" spans="2:7" ht="15.75" customHeight="1" x14ac:dyDescent="0.25">
      <c r="B50" s="2" t="s">
        <v>126</v>
      </c>
      <c r="C50" s="28" t="s">
        <v>127</v>
      </c>
      <c r="D50" s="58">
        <v>0</v>
      </c>
      <c r="F50" s="28" t="s">
        <v>128</v>
      </c>
      <c r="G50" s="58">
        <v>29001144</v>
      </c>
    </row>
    <row r="51" spans="2:7" ht="15.75" customHeight="1" x14ac:dyDescent="0.25">
      <c r="B51" s="2" t="s">
        <v>129</v>
      </c>
      <c r="C51" s="20" t="s">
        <v>124</v>
      </c>
      <c r="D51" s="60">
        <f>+'[22]Detalle ER'!D58</f>
        <v>0</v>
      </c>
      <c r="F51" s="20" t="s">
        <v>130</v>
      </c>
      <c r="G51" s="59">
        <v>49586435</v>
      </c>
    </row>
    <row r="52" spans="2:7" ht="15.75" customHeight="1" x14ac:dyDescent="0.25">
      <c r="B52" s="2" t="s">
        <v>131</v>
      </c>
      <c r="C52" s="24" t="s">
        <v>383</v>
      </c>
      <c r="D52" s="62">
        <v>0</v>
      </c>
      <c r="F52" s="20" t="s">
        <v>133</v>
      </c>
      <c r="G52" s="59">
        <v>2247740</v>
      </c>
    </row>
    <row r="53" spans="2:7" ht="15.75" customHeight="1" x14ac:dyDescent="0.25">
      <c r="C53" s="90" t="s">
        <v>134</v>
      </c>
      <c r="D53" s="93">
        <f>SUM(D50:D52)</f>
        <v>0</v>
      </c>
      <c r="F53" s="20" t="s">
        <v>135</v>
      </c>
      <c r="G53" s="59">
        <v>7557572</v>
      </c>
    </row>
    <row r="54" spans="2:7" ht="15.75" customHeight="1" x14ac:dyDescent="0.25">
      <c r="C54" s="75" t="s">
        <v>136</v>
      </c>
      <c r="D54" s="84">
        <f>D21+D36+D48+D53</f>
        <v>1804947007</v>
      </c>
      <c r="F54" s="20" t="s">
        <v>137</v>
      </c>
      <c r="G54" s="59">
        <v>9422256</v>
      </c>
    </row>
    <row r="55" spans="2:7" ht="15.75" customHeight="1" x14ac:dyDescent="0.25">
      <c r="C55" s="29"/>
      <c r="F55" s="20" t="s">
        <v>138</v>
      </c>
      <c r="G55" s="59">
        <v>1678389</v>
      </c>
    </row>
    <row r="56" spans="2:7" ht="15.75" customHeight="1" x14ac:dyDescent="0.25">
      <c r="C56" s="94" t="s">
        <v>139</v>
      </c>
      <c r="D56" s="100"/>
      <c r="F56" s="20" t="s">
        <v>140</v>
      </c>
      <c r="G56" s="64">
        <f>+'[22]Detalle ER'!H40</f>
        <v>1272413</v>
      </c>
    </row>
    <row r="57" spans="2:7" ht="15.75" customHeight="1" x14ac:dyDescent="0.25">
      <c r="B57" s="2" t="s">
        <v>141</v>
      </c>
      <c r="C57" s="30" t="s">
        <v>142</v>
      </c>
      <c r="D57" s="58">
        <v>0</v>
      </c>
      <c r="F57" s="24" t="s">
        <v>143</v>
      </c>
      <c r="G57" s="62">
        <v>1446167</v>
      </c>
    </row>
    <row r="58" spans="2:7" ht="15.75" customHeight="1" x14ac:dyDescent="0.25">
      <c r="B58" s="2" t="s">
        <v>144</v>
      </c>
      <c r="C58" s="31" t="s">
        <v>145</v>
      </c>
      <c r="D58" s="59">
        <v>0</v>
      </c>
      <c r="F58" s="90" t="s">
        <v>146</v>
      </c>
      <c r="G58" s="93">
        <f>SUM(G50:G57)</f>
        <v>102212116</v>
      </c>
    </row>
    <row r="59" spans="2:7" ht="15.75" customHeight="1" x14ac:dyDescent="0.25">
      <c r="B59" s="2" t="s">
        <v>147</v>
      </c>
      <c r="C59" s="31" t="s">
        <v>148</v>
      </c>
      <c r="D59" s="59">
        <v>0</v>
      </c>
      <c r="F59" s="28" t="s">
        <v>149</v>
      </c>
      <c r="G59" s="58">
        <v>0</v>
      </c>
    </row>
    <row r="60" spans="2:7" ht="15.75" customHeight="1" x14ac:dyDescent="0.25">
      <c r="B60" s="2" t="s">
        <v>150</v>
      </c>
      <c r="C60" s="32" t="s">
        <v>384</v>
      </c>
      <c r="D60" s="62">
        <v>0</v>
      </c>
      <c r="F60" s="20" t="s">
        <v>152</v>
      </c>
      <c r="G60" s="59">
        <v>5378097</v>
      </c>
    </row>
    <row r="61" spans="2:7" ht="15.75" customHeight="1" x14ac:dyDescent="0.25">
      <c r="C61" s="90" t="s">
        <v>385</v>
      </c>
      <c r="D61" s="93">
        <f>SUM(D57:D60)</f>
        <v>0</v>
      </c>
      <c r="F61" s="20" t="s">
        <v>154</v>
      </c>
      <c r="G61" s="59">
        <v>2003166</v>
      </c>
    </row>
    <row r="62" spans="2:7" ht="15.75" customHeight="1" x14ac:dyDescent="0.25">
      <c r="C62" s="77" t="s">
        <v>155</v>
      </c>
      <c r="D62" s="85">
        <f>D54+D61</f>
        <v>1804947007</v>
      </c>
      <c r="F62" s="20" t="s">
        <v>156</v>
      </c>
      <c r="G62" s="59">
        <v>148838</v>
      </c>
    </row>
    <row r="63" spans="2:7" ht="15.75" customHeight="1" x14ac:dyDescent="0.25">
      <c r="B63" s="33"/>
      <c r="C63" s="34"/>
      <c r="D63" s="34"/>
      <c r="F63" s="20" t="s">
        <v>157</v>
      </c>
      <c r="G63" s="59">
        <v>0</v>
      </c>
    </row>
    <row r="64" spans="2:7" ht="15.75" customHeight="1" x14ac:dyDescent="0.25">
      <c r="B64" s="5"/>
      <c r="C64" s="34"/>
      <c r="D64" s="34"/>
      <c r="F64" s="20" t="s">
        <v>158</v>
      </c>
      <c r="G64" s="59">
        <v>10571968</v>
      </c>
    </row>
    <row r="65" spans="1:7" ht="15.75" customHeight="1" x14ac:dyDescent="0.25">
      <c r="B65" s="36" t="s">
        <v>159</v>
      </c>
      <c r="C65" s="34"/>
      <c r="D65" s="34"/>
      <c r="F65" s="20" t="s">
        <v>160</v>
      </c>
      <c r="G65" s="59">
        <v>91672</v>
      </c>
    </row>
    <row r="66" spans="1:7" ht="15.75" customHeight="1" x14ac:dyDescent="0.25">
      <c r="B66" s="36" t="s">
        <v>161</v>
      </c>
      <c r="C66" s="34"/>
      <c r="D66" s="34"/>
      <c r="F66" s="20" t="s">
        <v>162</v>
      </c>
      <c r="G66" s="59">
        <v>4154327</v>
      </c>
    </row>
    <row r="67" spans="1:7" ht="15.75" customHeight="1" x14ac:dyDescent="0.25">
      <c r="B67" s="36" t="s">
        <v>163</v>
      </c>
      <c r="C67" s="34"/>
      <c r="D67" s="34"/>
      <c r="F67" s="20" t="s">
        <v>164</v>
      </c>
      <c r="G67" s="59">
        <v>13313870</v>
      </c>
    </row>
    <row r="68" spans="1:7" ht="15.75" customHeight="1" x14ac:dyDescent="0.25">
      <c r="B68" s="36" t="s">
        <v>165</v>
      </c>
      <c r="C68" s="34"/>
      <c r="D68" s="34"/>
      <c r="F68" s="20" t="s">
        <v>166</v>
      </c>
      <c r="G68" s="59">
        <v>1330831</v>
      </c>
    </row>
    <row r="69" spans="1:7" ht="15.75" customHeight="1" x14ac:dyDescent="0.25">
      <c r="B69" s="36" t="s">
        <v>167</v>
      </c>
      <c r="C69" s="34"/>
      <c r="D69" s="34"/>
      <c r="F69" s="20" t="s">
        <v>168</v>
      </c>
      <c r="G69" s="59">
        <v>0</v>
      </c>
    </row>
    <row r="70" spans="1:7" ht="15.75" customHeight="1" x14ac:dyDescent="0.25">
      <c r="B70" s="36" t="s">
        <v>169</v>
      </c>
      <c r="C70" s="34"/>
      <c r="D70" s="34"/>
      <c r="F70" s="20" t="s">
        <v>170</v>
      </c>
      <c r="G70" s="59">
        <v>0</v>
      </c>
    </row>
    <row r="71" spans="1:7" ht="15.75" customHeight="1" x14ac:dyDescent="0.25">
      <c r="B71" s="36" t="s">
        <v>171</v>
      </c>
      <c r="C71" s="34"/>
      <c r="D71" s="34"/>
      <c r="F71" s="20" t="s">
        <v>172</v>
      </c>
      <c r="G71" s="59">
        <v>35943</v>
      </c>
    </row>
    <row r="72" spans="1:7" ht="15.75" customHeight="1" x14ac:dyDescent="0.25">
      <c r="B72" s="36" t="s">
        <v>173</v>
      </c>
      <c r="C72" s="34"/>
      <c r="D72" s="34"/>
      <c r="F72" s="20" t="s">
        <v>174</v>
      </c>
      <c r="G72" s="59">
        <v>9620409</v>
      </c>
    </row>
    <row r="73" spans="1:7" ht="15.75" customHeight="1" x14ac:dyDescent="0.25">
      <c r="B73" s="36" t="s">
        <v>175</v>
      </c>
      <c r="C73" s="34"/>
      <c r="D73" s="34"/>
      <c r="F73" s="20" t="s">
        <v>176</v>
      </c>
      <c r="G73" s="59">
        <v>1401029</v>
      </c>
    </row>
    <row r="74" spans="1:7" ht="15.75" customHeight="1" x14ac:dyDescent="0.25">
      <c r="B74" s="36" t="s">
        <v>177</v>
      </c>
      <c r="C74" s="34"/>
      <c r="D74" s="34"/>
      <c r="F74" s="20" t="s">
        <v>178</v>
      </c>
      <c r="G74" s="59">
        <v>0</v>
      </c>
    </row>
    <row r="75" spans="1:7" ht="15.75" customHeight="1" x14ac:dyDescent="0.25">
      <c r="B75" s="36" t="s">
        <v>179</v>
      </c>
      <c r="C75" s="34"/>
      <c r="D75" s="34"/>
      <c r="F75" s="20" t="s">
        <v>180</v>
      </c>
      <c r="G75" s="59">
        <v>0</v>
      </c>
    </row>
    <row r="76" spans="1:7" ht="15.75" customHeight="1" x14ac:dyDescent="0.25">
      <c r="B76" s="36" t="s">
        <v>181</v>
      </c>
      <c r="C76" s="34"/>
      <c r="D76" s="34"/>
      <c r="F76" s="20" t="s">
        <v>182</v>
      </c>
      <c r="G76" s="59">
        <v>6591833</v>
      </c>
    </row>
    <row r="77" spans="1:7" ht="15.75" customHeight="1" x14ac:dyDescent="0.25">
      <c r="B77" s="36" t="s">
        <v>183</v>
      </c>
      <c r="C77" s="34"/>
      <c r="D77" s="34"/>
      <c r="F77" s="20" t="s">
        <v>184</v>
      </c>
      <c r="G77" s="59">
        <v>44656338</v>
      </c>
    </row>
    <row r="78" spans="1:7" ht="15.75" customHeight="1" x14ac:dyDescent="0.25">
      <c r="B78" s="36" t="s">
        <v>185</v>
      </c>
      <c r="C78" s="34"/>
      <c r="D78" s="34"/>
      <c r="F78" s="20" t="s">
        <v>186</v>
      </c>
      <c r="G78" s="64">
        <f>+'[22]Detalle ER'!H60</f>
        <v>75620362</v>
      </c>
    </row>
    <row r="79" spans="1:7" ht="15.75" customHeight="1" x14ac:dyDescent="0.25">
      <c r="B79" s="36"/>
      <c r="C79" s="34"/>
      <c r="D79" s="34"/>
      <c r="F79" s="24" t="s">
        <v>187</v>
      </c>
      <c r="G79" s="62">
        <v>2347230</v>
      </c>
    </row>
    <row r="80" spans="1:7" ht="15.75" customHeight="1" x14ac:dyDescent="0.25">
      <c r="A80" s="37"/>
      <c r="B80" s="38"/>
      <c r="C80" s="34"/>
      <c r="D80" s="34"/>
      <c r="E80" s="39"/>
      <c r="F80" s="90" t="s">
        <v>188</v>
      </c>
      <c r="G80" s="93">
        <f>SUM(G59:G79)</f>
        <v>177265913</v>
      </c>
    </row>
    <row r="81" spans="2:7" ht="15.75" customHeight="1" x14ac:dyDescent="0.25">
      <c r="B81" s="36" t="s">
        <v>189</v>
      </c>
      <c r="C81" s="34"/>
      <c r="D81" s="34"/>
      <c r="F81" s="28" t="s">
        <v>190</v>
      </c>
      <c r="G81" s="58">
        <v>0</v>
      </c>
    </row>
    <row r="82" spans="2:7" ht="15.75" customHeight="1" x14ac:dyDescent="0.25">
      <c r="B82" s="36" t="s">
        <v>191</v>
      </c>
      <c r="C82" s="34"/>
      <c r="D82" s="34"/>
      <c r="F82" s="20" t="s">
        <v>192</v>
      </c>
      <c r="G82" s="59">
        <v>12021383</v>
      </c>
    </row>
    <row r="83" spans="2:7" ht="15.75" customHeight="1" x14ac:dyDescent="0.25">
      <c r="B83" s="36" t="s">
        <v>193</v>
      </c>
      <c r="C83" s="34"/>
      <c r="D83" s="34"/>
      <c r="F83" s="20" t="s">
        <v>194</v>
      </c>
      <c r="G83" s="59">
        <v>5128269</v>
      </c>
    </row>
    <row r="84" spans="2:7" ht="15.75" customHeight="1" x14ac:dyDescent="0.25">
      <c r="B84" s="36" t="s">
        <v>195</v>
      </c>
      <c r="C84" s="40"/>
      <c r="D84" s="65"/>
      <c r="F84" s="20" t="s">
        <v>196</v>
      </c>
      <c r="G84" s="59">
        <v>5194380</v>
      </c>
    </row>
    <row r="85" spans="2:7" ht="15.75" customHeight="1" x14ac:dyDescent="0.25">
      <c r="B85" s="36" t="s">
        <v>197</v>
      </c>
      <c r="C85" s="73" t="s">
        <v>198</v>
      </c>
      <c r="D85" s="83">
        <f>+D7</f>
        <v>2025</v>
      </c>
      <c r="F85" s="20" t="s">
        <v>199</v>
      </c>
      <c r="G85" s="59">
        <v>8329671</v>
      </c>
    </row>
    <row r="86" spans="2:7" ht="15.75" customHeight="1" x14ac:dyDescent="0.25">
      <c r="B86" s="36" t="s">
        <v>200</v>
      </c>
      <c r="C86" s="42" t="s">
        <v>201</v>
      </c>
      <c r="D86" s="58">
        <v>0</v>
      </c>
      <c r="F86" s="20" t="s">
        <v>202</v>
      </c>
      <c r="G86" s="59">
        <v>1346749</v>
      </c>
    </row>
    <row r="87" spans="2:7" ht="15.75" customHeight="1" x14ac:dyDescent="0.25">
      <c r="B87" s="36" t="s">
        <v>203</v>
      </c>
      <c r="C87" s="43" t="s">
        <v>204</v>
      </c>
      <c r="D87" s="59">
        <v>57070091</v>
      </c>
      <c r="F87" s="20" t="s">
        <v>205</v>
      </c>
      <c r="G87" s="59">
        <v>1347015</v>
      </c>
    </row>
    <row r="88" spans="2:7" ht="15.75" customHeight="1" x14ac:dyDescent="0.25">
      <c r="B88" s="36" t="s">
        <v>206</v>
      </c>
      <c r="C88" s="43" t="s">
        <v>35</v>
      </c>
      <c r="D88" s="59">
        <v>0</v>
      </c>
      <c r="F88" s="20" t="s">
        <v>207</v>
      </c>
      <c r="G88" s="59">
        <v>1487703</v>
      </c>
    </row>
    <row r="89" spans="2:7" ht="15.75" customHeight="1" x14ac:dyDescent="0.25">
      <c r="B89" s="36" t="s">
        <v>208</v>
      </c>
      <c r="C89" s="43" t="s">
        <v>386</v>
      </c>
      <c r="D89" s="59">
        <v>0</v>
      </c>
      <c r="F89" s="20" t="s">
        <v>210</v>
      </c>
      <c r="G89" s="59">
        <v>0</v>
      </c>
    </row>
    <row r="90" spans="2:7" ht="15.75" customHeight="1" x14ac:dyDescent="0.25">
      <c r="B90" s="36" t="s">
        <v>211</v>
      </c>
      <c r="C90" s="43" t="s">
        <v>212</v>
      </c>
      <c r="D90" s="59">
        <v>2404082</v>
      </c>
      <c r="F90" s="20" t="s">
        <v>213</v>
      </c>
      <c r="G90" s="59">
        <v>0</v>
      </c>
    </row>
    <row r="91" spans="2:7" ht="15.75" customHeight="1" x14ac:dyDescent="0.25">
      <c r="B91" s="36" t="s">
        <v>214</v>
      </c>
      <c r="C91" s="43" t="s">
        <v>215</v>
      </c>
      <c r="D91" s="59">
        <v>0</v>
      </c>
      <c r="F91" s="20" t="s">
        <v>216</v>
      </c>
      <c r="G91" s="59">
        <v>0</v>
      </c>
    </row>
    <row r="92" spans="2:7" ht="15.75" customHeight="1" x14ac:dyDescent="0.25">
      <c r="B92" s="36" t="s">
        <v>217</v>
      </c>
      <c r="C92" s="43" t="s">
        <v>218</v>
      </c>
      <c r="D92" s="59">
        <v>0</v>
      </c>
      <c r="F92" s="20" t="s">
        <v>219</v>
      </c>
      <c r="G92" s="59">
        <v>790355</v>
      </c>
    </row>
    <row r="93" spans="2:7" ht="15.75" customHeight="1" x14ac:dyDescent="0.25">
      <c r="B93" s="36"/>
      <c r="C93" s="43" t="s">
        <v>387</v>
      </c>
      <c r="D93" s="59">
        <v>217484</v>
      </c>
      <c r="F93" s="20" t="s">
        <v>221</v>
      </c>
      <c r="G93" s="59">
        <v>0</v>
      </c>
    </row>
    <row r="94" spans="2:7" ht="15.75" customHeight="1" x14ac:dyDescent="0.25">
      <c r="C94" s="43" t="s">
        <v>222</v>
      </c>
      <c r="D94" s="59">
        <v>0</v>
      </c>
      <c r="F94" s="20" t="s">
        <v>223</v>
      </c>
      <c r="G94" s="60">
        <f>+'[22]Detalle ER'!H72</f>
        <v>7741763</v>
      </c>
    </row>
    <row r="95" spans="2:7" ht="15.75" customHeight="1" x14ac:dyDescent="0.25">
      <c r="C95" s="44" t="s">
        <v>388</v>
      </c>
      <c r="D95" s="62">
        <v>858888</v>
      </c>
      <c r="F95" s="24" t="s">
        <v>225</v>
      </c>
      <c r="G95" s="62">
        <v>586074</v>
      </c>
    </row>
    <row r="96" spans="2:7" ht="15.75" customHeight="1" x14ac:dyDescent="0.25">
      <c r="C96" s="90" t="s">
        <v>226</v>
      </c>
      <c r="D96" s="93">
        <f>SUM(D86:D95)</f>
        <v>60550545</v>
      </c>
      <c r="F96" s="90" t="s">
        <v>227</v>
      </c>
      <c r="G96" s="93">
        <f>SUM(G81:G95)</f>
        <v>43973362</v>
      </c>
    </row>
    <row r="97" spans="2:7" ht="15.75" customHeight="1" x14ac:dyDescent="0.25">
      <c r="C97" s="42" t="s">
        <v>216</v>
      </c>
      <c r="D97" s="58">
        <v>3486595</v>
      </c>
      <c r="F97" s="28" t="s">
        <v>228</v>
      </c>
      <c r="G97" s="58">
        <v>4629849</v>
      </c>
    </row>
    <row r="98" spans="2:7" ht="15.75" customHeight="1" x14ac:dyDescent="0.25">
      <c r="C98" s="43" t="s">
        <v>219</v>
      </c>
      <c r="D98" s="59">
        <v>0</v>
      </c>
      <c r="F98" s="20" t="s">
        <v>229</v>
      </c>
      <c r="G98" s="59">
        <v>9231335</v>
      </c>
    </row>
    <row r="99" spans="2:7" ht="15.75" customHeight="1" x14ac:dyDescent="0.25">
      <c r="C99" s="44" t="s">
        <v>230</v>
      </c>
      <c r="D99" s="62">
        <v>50502</v>
      </c>
      <c r="F99" s="20" t="s">
        <v>231</v>
      </c>
      <c r="G99" s="59">
        <v>345957</v>
      </c>
    </row>
    <row r="100" spans="2:7" ht="15.75" customHeight="1" x14ac:dyDescent="0.25">
      <c r="C100" s="90" t="s">
        <v>232</v>
      </c>
      <c r="D100" s="93">
        <f>SUM(D97:D99)</f>
        <v>3537097</v>
      </c>
      <c r="F100" s="20" t="s">
        <v>233</v>
      </c>
      <c r="G100" s="66">
        <f>+'[22]Detalle ER'!H84</f>
        <v>684792</v>
      </c>
    </row>
    <row r="101" spans="2:7" ht="15.75" customHeight="1" x14ac:dyDescent="0.25">
      <c r="C101" s="42" t="s">
        <v>190</v>
      </c>
      <c r="D101" s="58">
        <v>6138655</v>
      </c>
      <c r="F101" s="24" t="s">
        <v>234</v>
      </c>
      <c r="G101" s="62">
        <v>203434</v>
      </c>
    </row>
    <row r="102" spans="2:7" ht="15.75" customHeight="1" x14ac:dyDescent="0.25">
      <c r="C102" s="43" t="s">
        <v>235</v>
      </c>
      <c r="D102" s="59">
        <v>2803201</v>
      </c>
      <c r="F102" s="90" t="s">
        <v>236</v>
      </c>
      <c r="G102" s="93">
        <f>SUM(G97:G101)</f>
        <v>15095367</v>
      </c>
    </row>
    <row r="103" spans="2:7" ht="15.75" customHeight="1" x14ac:dyDescent="0.25">
      <c r="C103" s="43" t="s">
        <v>192</v>
      </c>
      <c r="D103" s="59">
        <v>0</v>
      </c>
      <c r="F103" s="90" t="s">
        <v>237</v>
      </c>
      <c r="G103" s="93">
        <f>+'[22]Detalle ER'!H98</f>
        <v>22348382</v>
      </c>
    </row>
    <row r="104" spans="2:7" ht="15.75" customHeight="1" x14ac:dyDescent="0.25">
      <c r="C104" s="43" t="s">
        <v>196</v>
      </c>
      <c r="D104" s="59">
        <v>0</v>
      </c>
      <c r="F104" s="28" t="s">
        <v>238</v>
      </c>
      <c r="G104" s="58">
        <v>0</v>
      </c>
    </row>
    <row r="105" spans="2:7" ht="15.75" customHeight="1" x14ac:dyDescent="0.25">
      <c r="C105" s="43" t="s">
        <v>199</v>
      </c>
      <c r="D105" s="59">
        <v>0</v>
      </c>
      <c r="F105" s="24" t="s">
        <v>239</v>
      </c>
      <c r="G105" s="62">
        <v>0</v>
      </c>
    </row>
    <row r="106" spans="2:7" ht="15.75" customHeight="1" x14ac:dyDescent="0.25">
      <c r="C106" s="43" t="s">
        <v>202</v>
      </c>
      <c r="D106" s="59">
        <v>0</v>
      </c>
      <c r="F106" s="90" t="s">
        <v>240</v>
      </c>
      <c r="G106" s="93">
        <f>SUM(G104:G105)</f>
        <v>0</v>
      </c>
    </row>
    <row r="107" spans="2:7" ht="15.75" customHeight="1" x14ac:dyDescent="0.25">
      <c r="C107" s="43" t="s">
        <v>205</v>
      </c>
      <c r="D107" s="59">
        <v>0</v>
      </c>
      <c r="F107" s="79" t="s">
        <v>241</v>
      </c>
      <c r="G107" s="86">
        <f>G20+G28+G33+G49+G58+G80+G96+G102+G103+G106</f>
        <v>1697609726.5999999</v>
      </c>
    </row>
    <row r="108" spans="2:7" ht="15.75" customHeight="1" x14ac:dyDescent="0.25">
      <c r="C108" s="43" t="s">
        <v>242</v>
      </c>
      <c r="D108" s="59">
        <v>538268</v>
      </c>
      <c r="F108" s="14"/>
      <c r="G108" s="67"/>
    </row>
    <row r="109" spans="2:7" ht="15.75" customHeight="1" x14ac:dyDescent="0.25">
      <c r="C109" s="43" t="s">
        <v>243</v>
      </c>
      <c r="D109" s="59">
        <v>118998</v>
      </c>
      <c r="F109" s="79" t="s">
        <v>244</v>
      </c>
      <c r="G109" s="86">
        <f>D62-G107</f>
        <v>107337280.4000001</v>
      </c>
    </row>
    <row r="110" spans="2:7" ht="15.75" customHeight="1" x14ac:dyDescent="0.25">
      <c r="C110" s="43" t="s">
        <v>223</v>
      </c>
      <c r="D110" s="60">
        <f>+'[22]Detalle ER'!D72</f>
        <v>13602327</v>
      </c>
      <c r="F110" s="40"/>
      <c r="G110" s="40"/>
    </row>
    <row r="111" spans="2:7" ht="15.75" customHeight="1" x14ac:dyDescent="0.25">
      <c r="C111" s="44" t="s">
        <v>389</v>
      </c>
      <c r="D111" s="62">
        <v>354783</v>
      </c>
      <c r="F111" s="40"/>
      <c r="G111" s="65"/>
    </row>
    <row r="112" spans="2:7" ht="15.75" customHeight="1" x14ac:dyDescent="0.25">
      <c r="B112" s="2" t="s">
        <v>246</v>
      </c>
      <c r="C112" s="90" t="s">
        <v>227</v>
      </c>
      <c r="D112" s="93">
        <f>SUM(D101:D111)</f>
        <v>23556232</v>
      </c>
      <c r="F112" s="40"/>
      <c r="G112" s="65"/>
    </row>
    <row r="113" spans="2:7" ht="15.75" customHeight="1" x14ac:dyDescent="0.25">
      <c r="B113" s="2" t="s">
        <v>247</v>
      </c>
      <c r="C113" s="42" t="s">
        <v>231</v>
      </c>
      <c r="D113" s="58">
        <v>0</v>
      </c>
      <c r="F113" s="40"/>
      <c r="G113" s="65"/>
    </row>
    <row r="114" spans="2:7" ht="15.75" customHeight="1" x14ac:dyDescent="0.25">
      <c r="B114" s="2" t="s">
        <v>248</v>
      </c>
      <c r="C114" s="43" t="s">
        <v>233</v>
      </c>
      <c r="D114" s="64">
        <f>+'[22]Detalle ER'!D84</f>
        <v>0</v>
      </c>
      <c r="F114" s="40"/>
      <c r="G114" s="65"/>
    </row>
    <row r="115" spans="2:7" ht="15.75" customHeight="1" x14ac:dyDescent="0.25">
      <c r="B115" s="2" t="s">
        <v>249</v>
      </c>
      <c r="C115" s="44" t="s">
        <v>250</v>
      </c>
      <c r="D115" s="62">
        <v>0</v>
      </c>
      <c r="F115" s="40"/>
      <c r="G115" s="65"/>
    </row>
    <row r="116" spans="2:7" ht="15.75" customHeight="1" x14ac:dyDescent="0.25">
      <c r="B116" s="2" t="s">
        <v>251</v>
      </c>
      <c r="C116" s="90" t="s">
        <v>236</v>
      </c>
      <c r="D116" s="93">
        <f>SUM(D113:D115)</f>
        <v>0</v>
      </c>
      <c r="F116" s="40"/>
      <c r="G116" s="65"/>
    </row>
    <row r="117" spans="2:7" ht="15.75" customHeight="1" x14ac:dyDescent="0.25">
      <c r="B117" s="2" t="s">
        <v>252</v>
      </c>
      <c r="C117" s="90" t="s">
        <v>253</v>
      </c>
      <c r="D117" s="93">
        <f>+'[22]Detalle ER'!D96</f>
        <v>3568915</v>
      </c>
      <c r="F117" s="40"/>
      <c r="G117" s="65"/>
    </row>
    <row r="118" spans="2:7" ht="15.75" customHeight="1" x14ac:dyDescent="0.25">
      <c r="B118" s="2" t="s">
        <v>254</v>
      </c>
      <c r="C118" s="42" t="s">
        <v>255</v>
      </c>
      <c r="D118" s="58">
        <v>914063</v>
      </c>
      <c r="F118" s="40"/>
      <c r="G118" s="65"/>
    </row>
    <row r="119" spans="2:7" ht="15.75" customHeight="1" x14ac:dyDescent="0.25">
      <c r="B119" s="2" t="s">
        <v>256</v>
      </c>
      <c r="C119" s="43" t="s">
        <v>257</v>
      </c>
      <c r="D119" s="59">
        <v>167080</v>
      </c>
      <c r="F119" s="40"/>
      <c r="G119" s="65"/>
    </row>
    <row r="120" spans="2:7" ht="15.75" customHeight="1" x14ac:dyDescent="0.25">
      <c r="B120" s="2" t="s">
        <v>258</v>
      </c>
      <c r="C120" s="43" t="s">
        <v>390</v>
      </c>
      <c r="D120" s="59">
        <v>0</v>
      </c>
      <c r="F120" s="40"/>
      <c r="G120" s="65"/>
    </row>
    <row r="121" spans="2:7" ht="15.75" customHeight="1" x14ac:dyDescent="0.25">
      <c r="B121" s="2" t="s">
        <v>260</v>
      </c>
      <c r="C121" s="44" t="s">
        <v>261</v>
      </c>
      <c r="D121" s="62">
        <v>9974</v>
      </c>
      <c r="F121" s="40"/>
      <c r="G121" s="65"/>
    </row>
    <row r="122" spans="2:7" ht="15.75" customHeight="1" x14ac:dyDescent="0.25">
      <c r="C122" s="90" t="s">
        <v>262</v>
      </c>
      <c r="D122" s="93">
        <f>SUM(D118:D121)</f>
        <v>1091117</v>
      </c>
      <c r="F122" s="40"/>
      <c r="G122" s="65"/>
    </row>
    <row r="123" spans="2:7" ht="15.75" customHeight="1" x14ac:dyDescent="0.25">
      <c r="B123" s="2" t="s">
        <v>263</v>
      </c>
      <c r="C123" s="42" t="s">
        <v>264</v>
      </c>
      <c r="D123" s="58">
        <v>0</v>
      </c>
      <c r="F123" s="40"/>
      <c r="G123" s="65"/>
    </row>
    <row r="124" spans="2:7" ht="15.75" customHeight="1" x14ac:dyDescent="0.25">
      <c r="B124" s="2" t="s">
        <v>265</v>
      </c>
      <c r="C124" s="43" t="s">
        <v>266</v>
      </c>
      <c r="D124" s="60">
        <f>+'[22]Detalle ER'!D106</f>
        <v>0</v>
      </c>
      <c r="F124" s="40"/>
      <c r="G124" s="65"/>
    </row>
    <row r="125" spans="2:7" ht="15.75" customHeight="1" x14ac:dyDescent="0.25">
      <c r="B125" s="2" t="s">
        <v>267</v>
      </c>
      <c r="C125" s="44" t="s">
        <v>268</v>
      </c>
      <c r="D125" s="62">
        <v>0</v>
      </c>
      <c r="F125" s="40"/>
      <c r="G125" s="65"/>
    </row>
    <row r="126" spans="2:7" ht="15.75" customHeight="1" x14ac:dyDescent="0.25">
      <c r="C126" s="90" t="s">
        <v>391</v>
      </c>
      <c r="D126" s="93">
        <f>SUM(D123:D125)</f>
        <v>0</v>
      </c>
      <c r="F126" s="40"/>
      <c r="G126" s="65"/>
    </row>
    <row r="127" spans="2:7" ht="15.75" customHeight="1" x14ac:dyDescent="0.25">
      <c r="C127" s="79" t="s">
        <v>270</v>
      </c>
      <c r="D127" s="86">
        <f>D96+D100+D112+D116+D117+D122+D126</f>
        <v>92303906</v>
      </c>
      <c r="F127" s="40"/>
      <c r="G127" s="65"/>
    </row>
    <row r="128" spans="2:7" ht="15.75" customHeight="1" x14ac:dyDescent="0.25">
      <c r="F128" s="40"/>
      <c r="G128" s="65"/>
    </row>
    <row r="129" spans="2:7" ht="15.75" customHeight="1" x14ac:dyDescent="0.25">
      <c r="B129" s="2" t="s">
        <v>271</v>
      </c>
      <c r="C129" s="79" t="s">
        <v>272</v>
      </c>
      <c r="D129" s="86">
        <f>G109-D127</f>
        <v>15033374.400000095</v>
      </c>
      <c r="F129" s="40"/>
      <c r="G129" s="65"/>
    </row>
    <row r="130" spans="2:7" ht="15.75" customHeight="1" x14ac:dyDescent="0.25">
      <c r="B130" s="2" t="s">
        <v>273</v>
      </c>
      <c r="C130" s="40"/>
      <c r="D130" s="65"/>
      <c r="F130" s="40"/>
      <c r="G130" s="65"/>
    </row>
    <row r="131" spans="2:7" ht="15.75" customHeight="1" x14ac:dyDescent="0.25">
      <c r="B131" s="2" t="s">
        <v>274</v>
      </c>
      <c r="C131" s="73" t="s">
        <v>275</v>
      </c>
      <c r="D131" s="83">
        <f>+D7</f>
        <v>2025</v>
      </c>
      <c r="F131" s="73" t="s">
        <v>276</v>
      </c>
      <c r="G131" s="83">
        <f>+D7</f>
        <v>2025</v>
      </c>
    </row>
    <row r="132" spans="2:7" ht="15.75" customHeight="1" x14ac:dyDescent="0.25">
      <c r="B132" s="2" t="s">
        <v>277</v>
      </c>
      <c r="C132" s="17" t="s">
        <v>216</v>
      </c>
      <c r="D132" s="58">
        <v>307575</v>
      </c>
      <c r="F132" s="17" t="s">
        <v>278</v>
      </c>
      <c r="G132" s="58">
        <v>1797538</v>
      </c>
    </row>
    <row r="133" spans="2:7" ht="15.75" customHeight="1" x14ac:dyDescent="0.25">
      <c r="B133" s="2" t="s">
        <v>279</v>
      </c>
      <c r="C133" s="20" t="s">
        <v>280</v>
      </c>
      <c r="D133" s="59">
        <v>0</v>
      </c>
      <c r="F133" s="20" t="s">
        <v>281</v>
      </c>
      <c r="G133" s="59">
        <v>1236884</v>
      </c>
    </row>
    <row r="134" spans="2:7" ht="15.75" customHeight="1" x14ac:dyDescent="0.25">
      <c r="B134" s="2" t="s">
        <v>282</v>
      </c>
      <c r="C134" s="20" t="s">
        <v>283</v>
      </c>
      <c r="D134" s="59">
        <v>0</v>
      </c>
      <c r="F134" s="20" t="s">
        <v>284</v>
      </c>
      <c r="G134" s="59">
        <v>442450</v>
      </c>
    </row>
    <row r="135" spans="2:7" ht="15.75" customHeight="1" x14ac:dyDescent="0.25">
      <c r="B135" s="2" t="s">
        <v>285</v>
      </c>
      <c r="C135" s="20" t="s">
        <v>286</v>
      </c>
      <c r="D135" s="59">
        <v>0</v>
      </c>
      <c r="F135" s="20" t="s">
        <v>287</v>
      </c>
      <c r="G135" s="59">
        <v>0</v>
      </c>
    </row>
    <row r="136" spans="2:7" ht="15.75" customHeight="1" x14ac:dyDescent="0.25">
      <c r="B136" s="2" t="s">
        <v>288</v>
      </c>
      <c r="C136" s="20" t="s">
        <v>392</v>
      </c>
      <c r="D136" s="59">
        <v>16886985</v>
      </c>
      <c r="F136" s="20" t="s">
        <v>290</v>
      </c>
      <c r="G136" s="59">
        <v>0</v>
      </c>
    </row>
    <row r="137" spans="2:7" ht="15.75" customHeight="1" x14ac:dyDescent="0.25">
      <c r="B137" s="2" t="s">
        <v>291</v>
      </c>
      <c r="C137" s="20" t="s">
        <v>292</v>
      </c>
      <c r="D137" s="59">
        <v>0</v>
      </c>
      <c r="F137" s="20" t="s">
        <v>293</v>
      </c>
      <c r="G137" s="59">
        <v>0</v>
      </c>
    </row>
    <row r="138" spans="2:7" ht="15.75" customHeight="1" x14ac:dyDescent="0.25">
      <c r="B138" s="2" t="s">
        <v>294</v>
      </c>
      <c r="C138" s="20" t="s">
        <v>295</v>
      </c>
      <c r="D138" s="59">
        <v>0</v>
      </c>
      <c r="F138" s="20" t="s">
        <v>296</v>
      </c>
      <c r="G138" s="59">
        <v>0</v>
      </c>
    </row>
    <row r="139" spans="2:7" ht="15.75" customHeight="1" x14ac:dyDescent="0.25">
      <c r="B139" s="2" t="s">
        <v>297</v>
      </c>
      <c r="C139" s="20" t="s">
        <v>298</v>
      </c>
      <c r="D139" s="59">
        <v>0</v>
      </c>
      <c r="F139" s="20" t="s">
        <v>299</v>
      </c>
      <c r="G139" s="59">
        <v>0</v>
      </c>
    </row>
    <row r="140" spans="2:7" ht="15.75" customHeight="1" x14ac:dyDescent="0.25">
      <c r="C140" s="20" t="s">
        <v>393</v>
      </c>
      <c r="D140" s="59">
        <v>5737424</v>
      </c>
      <c r="F140" s="20" t="s">
        <v>301</v>
      </c>
      <c r="G140" s="64">
        <f>+'[22]Detalle ER'!H123</f>
        <v>0</v>
      </c>
    </row>
    <row r="141" spans="2:7" ht="15.75" customHeight="1" x14ac:dyDescent="0.25">
      <c r="B141" s="2" t="s">
        <v>302</v>
      </c>
      <c r="C141" s="20" t="s">
        <v>303</v>
      </c>
      <c r="D141" s="60">
        <f>+'[22]Detalle ER'!D123</f>
        <v>2271119</v>
      </c>
      <c r="F141" s="24" t="s">
        <v>304</v>
      </c>
      <c r="G141" s="62">
        <v>46481</v>
      </c>
    </row>
    <row r="142" spans="2:7" ht="15.75" customHeight="1" x14ac:dyDescent="0.25">
      <c r="B142" s="2" t="s">
        <v>305</v>
      </c>
      <c r="C142" s="24" t="s">
        <v>306</v>
      </c>
      <c r="D142" s="62">
        <v>550578</v>
      </c>
      <c r="F142" s="90" t="s">
        <v>307</v>
      </c>
      <c r="G142" s="93">
        <f>SUM(G132:G141)</f>
        <v>3523353</v>
      </c>
    </row>
    <row r="143" spans="2:7" ht="15.75" customHeight="1" x14ac:dyDescent="0.25">
      <c r="B143" s="2" t="s">
        <v>308</v>
      </c>
      <c r="C143" s="90" t="s">
        <v>309</v>
      </c>
      <c r="D143" s="93">
        <f>SUM(D132:D142)</f>
        <v>25753681</v>
      </c>
      <c r="F143" s="17" t="s">
        <v>310</v>
      </c>
      <c r="G143" s="58">
        <v>1113251</v>
      </c>
    </row>
    <row r="144" spans="2:7" ht="15.75" customHeight="1" x14ac:dyDescent="0.25">
      <c r="C144" s="17" t="s">
        <v>311</v>
      </c>
      <c r="D144" s="58">
        <v>2675221</v>
      </c>
      <c r="F144" s="20" t="s">
        <v>312</v>
      </c>
      <c r="G144" s="59">
        <v>3173287</v>
      </c>
    </row>
    <row r="145" spans="2:7" ht="15.75" customHeight="1" x14ac:dyDescent="0.25">
      <c r="C145" s="20" t="s">
        <v>313</v>
      </c>
      <c r="D145" s="59">
        <v>1432127</v>
      </c>
      <c r="F145" s="20" t="s">
        <v>314</v>
      </c>
      <c r="G145" s="59">
        <v>0</v>
      </c>
    </row>
    <row r="146" spans="2:7" ht="15.75" customHeight="1" x14ac:dyDescent="0.25">
      <c r="B146" s="2" t="s">
        <v>315</v>
      </c>
      <c r="C146" s="20" t="s">
        <v>316</v>
      </c>
      <c r="D146" s="59">
        <v>0</v>
      </c>
      <c r="F146" s="20" t="s">
        <v>317</v>
      </c>
      <c r="G146" s="59">
        <v>0</v>
      </c>
    </row>
    <row r="147" spans="2:7" ht="15.75" customHeight="1" x14ac:dyDescent="0.25">
      <c r="B147" s="2" t="s">
        <v>318</v>
      </c>
      <c r="C147" s="20" t="s">
        <v>319</v>
      </c>
      <c r="D147" s="59">
        <v>0</v>
      </c>
      <c r="F147" s="20" t="s">
        <v>320</v>
      </c>
      <c r="G147" s="59">
        <v>1266</v>
      </c>
    </row>
    <row r="148" spans="2:7" ht="15.75" customHeight="1" x14ac:dyDescent="0.25">
      <c r="B148" s="2" t="s">
        <v>321</v>
      </c>
      <c r="C148" s="20" t="s">
        <v>394</v>
      </c>
      <c r="D148" s="59">
        <v>0</v>
      </c>
      <c r="F148" s="20" t="s">
        <v>323</v>
      </c>
      <c r="G148" s="59">
        <v>0</v>
      </c>
    </row>
    <row r="149" spans="2:7" ht="15.75" customHeight="1" x14ac:dyDescent="0.25">
      <c r="B149" s="2" t="s">
        <v>324</v>
      </c>
      <c r="C149" s="20" t="s">
        <v>325</v>
      </c>
      <c r="D149" s="59">
        <v>1640353</v>
      </c>
      <c r="F149" s="20" t="s">
        <v>326</v>
      </c>
      <c r="G149" s="59">
        <v>0</v>
      </c>
    </row>
    <row r="150" spans="2:7" ht="15.75" customHeight="1" x14ac:dyDescent="0.25">
      <c r="C150" s="20" t="s">
        <v>327</v>
      </c>
      <c r="D150" s="59">
        <v>0</v>
      </c>
      <c r="F150" s="20" t="s">
        <v>328</v>
      </c>
      <c r="G150" s="59">
        <v>0</v>
      </c>
    </row>
    <row r="151" spans="2:7" ht="15.75" customHeight="1" x14ac:dyDescent="0.25">
      <c r="B151" s="2" t="s">
        <v>329</v>
      </c>
      <c r="C151" s="20" t="s">
        <v>330</v>
      </c>
      <c r="D151" s="59">
        <v>0</v>
      </c>
      <c r="F151" s="20" t="s">
        <v>331</v>
      </c>
      <c r="G151" s="59">
        <v>0</v>
      </c>
    </row>
    <row r="152" spans="2:7" ht="15.75" customHeight="1" x14ac:dyDescent="0.25">
      <c r="B152" s="2" t="s">
        <v>332</v>
      </c>
      <c r="C152" s="20" t="s">
        <v>333</v>
      </c>
      <c r="D152" s="59">
        <v>97349</v>
      </c>
      <c r="F152" s="20" t="s">
        <v>334</v>
      </c>
      <c r="G152" s="59">
        <v>0</v>
      </c>
    </row>
    <row r="153" spans="2:7" ht="15.75" customHeight="1" x14ac:dyDescent="0.25">
      <c r="B153" s="2" t="s">
        <v>335</v>
      </c>
      <c r="C153" s="20" t="s">
        <v>336</v>
      </c>
      <c r="D153" s="59">
        <v>0</v>
      </c>
      <c r="F153" s="20" t="s">
        <v>337</v>
      </c>
      <c r="G153" s="59">
        <v>5122258</v>
      </c>
    </row>
    <row r="154" spans="2:7" ht="15.75" customHeight="1" x14ac:dyDescent="0.25">
      <c r="C154" s="20" t="s">
        <v>338</v>
      </c>
      <c r="D154" s="59">
        <v>3586050</v>
      </c>
      <c r="F154" s="20" t="s">
        <v>339</v>
      </c>
      <c r="G154" s="64">
        <f>+'[22]Detalle ER'!H141</f>
        <v>0</v>
      </c>
    </row>
    <row r="155" spans="2:7" ht="15.75" customHeight="1" x14ac:dyDescent="0.25">
      <c r="C155" s="20" t="s">
        <v>340</v>
      </c>
      <c r="D155" s="59">
        <v>0</v>
      </c>
      <c r="F155" s="24" t="s">
        <v>341</v>
      </c>
      <c r="G155" s="62">
        <v>53382</v>
      </c>
    </row>
    <row r="156" spans="2:7" ht="15.75" customHeight="1" x14ac:dyDescent="0.25">
      <c r="C156" s="20" t="s">
        <v>342</v>
      </c>
      <c r="D156" s="59">
        <v>285141</v>
      </c>
      <c r="F156" s="90" t="s">
        <v>343</v>
      </c>
      <c r="G156" s="93">
        <f>SUM(G143:G155)</f>
        <v>9463444</v>
      </c>
    </row>
    <row r="157" spans="2:7" ht="15.75" customHeight="1" x14ac:dyDescent="0.25">
      <c r="C157" s="20" t="s">
        <v>344</v>
      </c>
      <c r="D157" s="60">
        <f>+'[22]Detalle ER'!D141</f>
        <v>0</v>
      </c>
      <c r="E157" s="2"/>
      <c r="F157" s="79" t="s">
        <v>345</v>
      </c>
      <c r="G157" s="86">
        <f>G142-G156</f>
        <v>-5940091</v>
      </c>
    </row>
    <row r="158" spans="2:7" ht="15.75" customHeight="1" x14ac:dyDescent="0.25">
      <c r="C158" s="48" t="s">
        <v>346</v>
      </c>
      <c r="D158" s="68">
        <v>38291</v>
      </c>
      <c r="E158" s="2"/>
    </row>
    <row r="159" spans="2:7" ht="15.75" customHeight="1" x14ac:dyDescent="0.25">
      <c r="C159" s="90" t="s">
        <v>347</v>
      </c>
      <c r="D159" s="93">
        <f>SUM(D144:D158)</f>
        <v>9754532</v>
      </c>
      <c r="E159" s="2"/>
      <c r="F159" s="79" t="s">
        <v>348</v>
      </c>
      <c r="G159" s="86">
        <f>+D129+D160+G157</f>
        <v>25092432.400000095</v>
      </c>
    </row>
    <row r="160" spans="2:7" ht="15.75" customHeight="1" x14ac:dyDescent="0.25">
      <c r="C160" s="75" t="s">
        <v>349</v>
      </c>
      <c r="D160" s="84">
        <f>D143-D159</f>
        <v>15999149</v>
      </c>
    </row>
    <row r="161" spans="6:7" ht="15.75" customHeight="1" x14ac:dyDescent="0.25">
      <c r="F161" s="79" t="s">
        <v>350</v>
      </c>
      <c r="G161" s="87">
        <f>+G131</f>
        <v>2025</v>
      </c>
    </row>
    <row r="162" spans="6:7" ht="15.75" customHeight="1" x14ac:dyDescent="0.25">
      <c r="F162" s="50" t="s">
        <v>351</v>
      </c>
      <c r="G162" s="69">
        <v>0</v>
      </c>
    </row>
    <row r="163" spans="6:7" ht="15.75" customHeight="1" x14ac:dyDescent="0.25">
      <c r="F163" s="20" t="s">
        <v>352</v>
      </c>
      <c r="G163" s="59">
        <v>0</v>
      </c>
    </row>
    <row r="164" spans="6:7" ht="15.75" customHeight="1" x14ac:dyDescent="0.25">
      <c r="F164" s="48" t="s">
        <v>353</v>
      </c>
      <c r="G164" s="68">
        <v>0</v>
      </c>
    </row>
    <row r="165" spans="6:7" ht="15.75" customHeight="1" x14ac:dyDescent="0.25">
      <c r="F165" s="90" t="s">
        <v>354</v>
      </c>
      <c r="G165" s="93">
        <f>SUM(G162:G164)</f>
        <v>0</v>
      </c>
    </row>
    <row r="166" spans="6:7" ht="15.75" customHeight="1" x14ac:dyDescent="0.25"/>
    <row r="167" spans="6:7" ht="15.75" customHeight="1" x14ac:dyDescent="0.25">
      <c r="F167" s="79" t="s">
        <v>355</v>
      </c>
      <c r="G167" s="86">
        <f>+G159+G165</f>
        <v>25092432.400000095</v>
      </c>
    </row>
    <row r="168" spans="6:7" x14ac:dyDescent="0.25"/>
    <row r="169" spans="6:7" x14ac:dyDescent="0.25"/>
    <row r="193" spans="1:8" s="53" customFormat="1" hidden="1" x14ac:dyDescent="0.25">
      <c r="A193" s="52"/>
      <c r="B193" s="5"/>
      <c r="C193" s="3"/>
      <c r="D193" s="3"/>
      <c r="E193" s="5"/>
      <c r="F193" s="3"/>
      <c r="G193" s="3"/>
      <c r="H193"/>
    </row>
    <row r="194" spans="1:8" s="53" customFormat="1" hidden="1" x14ac:dyDescent="0.25">
      <c r="A194" s="52"/>
      <c r="B194" s="5"/>
      <c r="C194" s="3"/>
      <c r="D194" s="3"/>
      <c r="E194" s="5"/>
      <c r="F194" s="3"/>
      <c r="G194" s="3"/>
      <c r="H194"/>
    </row>
    <row r="195" spans="1:8" s="53" customFormat="1" hidden="1" x14ac:dyDescent="0.25">
      <c r="A195" s="52"/>
      <c r="B195" s="5"/>
      <c r="C195" s="3"/>
      <c r="D195" s="3"/>
      <c r="E195" s="5"/>
      <c r="F195" s="3"/>
      <c r="G195" s="3"/>
      <c r="H195"/>
    </row>
    <row r="196" spans="1:8" s="53" customFormat="1" hidden="1" x14ac:dyDescent="0.25">
      <c r="A196" s="52"/>
      <c r="B196" s="5"/>
      <c r="C196" s="3"/>
      <c r="D196" s="3"/>
      <c r="E196" s="5"/>
      <c r="F196" s="3"/>
      <c r="G196" s="3"/>
      <c r="H196"/>
    </row>
    <row r="197" spans="1:8" s="53" customFormat="1" hidden="1" x14ac:dyDescent="0.25">
      <c r="A197" s="52"/>
      <c r="B197" s="5"/>
      <c r="C197" s="3"/>
      <c r="D197" s="3"/>
      <c r="E197" s="5"/>
      <c r="F197" s="3"/>
      <c r="G197" s="3"/>
      <c r="H197"/>
    </row>
    <row r="198" spans="1:8" s="53" customFormat="1" hidden="1" x14ac:dyDescent="0.25">
      <c r="A198" s="52"/>
      <c r="B198" s="5"/>
      <c r="C198" s="3"/>
      <c r="D198" s="3"/>
      <c r="E198" s="5"/>
      <c r="F198" s="3"/>
      <c r="G198" s="3"/>
      <c r="H198"/>
    </row>
    <row r="199" spans="1:8" s="53" customFormat="1" hidden="1" x14ac:dyDescent="0.25">
      <c r="A199" s="52"/>
      <c r="B199" s="5"/>
      <c r="C199" s="3"/>
      <c r="D199" s="3"/>
      <c r="E199" s="5"/>
      <c r="F199" s="3"/>
      <c r="G199" s="3"/>
      <c r="H199"/>
    </row>
    <row r="200" spans="1:8" s="53" customFormat="1" hidden="1" x14ac:dyDescent="0.25">
      <c r="A200" s="52"/>
      <c r="B200" s="5"/>
      <c r="C200" s="3"/>
      <c r="D200" s="3"/>
      <c r="E200" s="5"/>
      <c r="F200" s="3"/>
      <c r="G200" s="3"/>
      <c r="H200"/>
    </row>
    <row r="201" spans="1:8" s="53" customFormat="1" hidden="1" x14ac:dyDescent="0.25">
      <c r="B201" s="5"/>
      <c r="C201" s="3"/>
      <c r="D201" s="3"/>
      <c r="E201" s="5"/>
      <c r="F201" s="3"/>
      <c r="G201" s="3"/>
      <c r="H201"/>
    </row>
    <row r="202" spans="1:8" s="53" customFormat="1" hidden="1" x14ac:dyDescent="0.25">
      <c r="B202" s="5"/>
      <c r="C202" s="3"/>
      <c r="D202" s="3"/>
      <c r="E202" s="5"/>
      <c r="F202" s="3"/>
      <c r="G202" s="3"/>
      <c r="H202"/>
    </row>
    <row r="203" spans="1:8" s="53" customFormat="1" hidden="1" x14ac:dyDescent="0.25">
      <c r="B203" s="5"/>
      <c r="C203" s="3"/>
      <c r="D203" s="3"/>
      <c r="E203" s="5"/>
      <c r="F203" s="3"/>
      <c r="G203" s="3"/>
      <c r="H203"/>
    </row>
    <row r="204" spans="1:8" s="53" customFormat="1" hidden="1" x14ac:dyDescent="0.25">
      <c r="B204" s="5"/>
      <c r="C204" s="3"/>
      <c r="D204" s="3"/>
      <c r="E204" s="5"/>
      <c r="F204" s="3"/>
      <c r="G204" s="3"/>
      <c r="H204"/>
    </row>
    <row r="205" spans="1:8" s="53" customFormat="1" hidden="1" x14ac:dyDescent="0.25">
      <c r="B205" s="5"/>
      <c r="C205" s="3"/>
      <c r="D205" s="3"/>
      <c r="E205" s="5"/>
      <c r="F205" s="3"/>
      <c r="G205" s="3"/>
      <c r="H205"/>
    </row>
    <row r="206" spans="1:8" s="53" customFormat="1" hidden="1" x14ac:dyDescent="0.25">
      <c r="B206" s="5"/>
      <c r="C206" s="3"/>
      <c r="D206" s="3"/>
      <c r="E206" s="5"/>
      <c r="F206" s="3"/>
      <c r="G206" s="3"/>
      <c r="H206"/>
    </row>
    <row r="207" spans="1:8" s="53" customFormat="1" hidden="1" x14ac:dyDescent="0.25">
      <c r="B207" s="5"/>
      <c r="C207" s="3"/>
      <c r="D207" s="3"/>
      <c r="E207" s="5"/>
      <c r="F207" s="3"/>
      <c r="G207" s="3"/>
      <c r="H207"/>
    </row>
    <row r="208" spans="1:8" s="53" customFormat="1" hidden="1" x14ac:dyDescent="0.25">
      <c r="B208" s="5"/>
      <c r="C208" s="3"/>
      <c r="D208" s="3"/>
      <c r="E208" s="5"/>
      <c r="F208" s="3"/>
      <c r="G208" s="3"/>
      <c r="H208"/>
    </row>
    <row r="209" spans="2:8" s="53" customFormat="1" hidden="1" x14ac:dyDescent="0.25">
      <c r="B209" s="5"/>
      <c r="C209" s="3"/>
      <c r="D209" s="3"/>
      <c r="E209" s="5"/>
      <c r="F209" s="3"/>
      <c r="G209" s="3"/>
      <c r="H209"/>
    </row>
    <row r="210" spans="2:8" s="53" customFormat="1" hidden="1" x14ac:dyDescent="0.25">
      <c r="B210" s="5"/>
      <c r="C210" s="3"/>
      <c r="D210" s="3"/>
      <c r="E210" s="5"/>
      <c r="F210" s="3"/>
      <c r="G210" s="3"/>
      <c r="H210"/>
    </row>
    <row r="211" spans="2:8" s="53" customFormat="1" hidden="1" x14ac:dyDescent="0.25">
      <c r="B211" s="5"/>
      <c r="C211" s="3"/>
      <c r="D211" s="3"/>
      <c r="E211" s="5"/>
      <c r="F211" s="3"/>
      <c r="G211" s="3"/>
      <c r="H211"/>
    </row>
    <row r="212" spans="2:8" s="53" customFormat="1" hidden="1" x14ac:dyDescent="0.25">
      <c r="B212" s="5"/>
      <c r="C212" s="3"/>
      <c r="D212" s="3"/>
      <c r="E212" s="5"/>
      <c r="F212" s="3"/>
      <c r="G212" s="3"/>
      <c r="H212"/>
    </row>
    <row r="213" spans="2:8" s="53" customFormat="1" hidden="1" x14ac:dyDescent="0.25">
      <c r="B213" s="5"/>
      <c r="C213" s="3"/>
      <c r="D213" s="3"/>
      <c r="E213" s="5"/>
      <c r="F213" s="3"/>
      <c r="G213" s="3"/>
      <c r="H213"/>
    </row>
    <row r="214" spans="2:8" s="53" customFormat="1" hidden="1" x14ac:dyDescent="0.25">
      <c r="B214" s="5"/>
      <c r="C214" s="3"/>
      <c r="D214" s="3"/>
      <c r="E214" s="5"/>
      <c r="F214" s="3"/>
      <c r="G214" s="3"/>
      <c r="H214"/>
    </row>
    <row r="215" spans="2:8" s="53" customFormat="1" hidden="1" x14ac:dyDescent="0.25">
      <c r="B215" s="5"/>
      <c r="C215" s="3"/>
      <c r="D215" s="3"/>
      <c r="E215" s="5"/>
      <c r="F215" s="3"/>
      <c r="G215" s="3"/>
      <c r="H215"/>
    </row>
    <row r="216" spans="2:8" s="53" customFormat="1" hidden="1" x14ac:dyDescent="0.25">
      <c r="B216" s="5"/>
      <c r="C216" s="3"/>
      <c r="D216" s="3"/>
      <c r="E216" s="5"/>
      <c r="F216" s="3"/>
      <c r="G216" s="3"/>
      <c r="H216"/>
    </row>
    <row r="217" spans="2:8" s="53" customFormat="1" hidden="1" x14ac:dyDescent="0.25">
      <c r="B217" s="5"/>
      <c r="C217" s="3"/>
      <c r="D217" s="3"/>
      <c r="E217" s="5"/>
      <c r="F217" s="3"/>
      <c r="G217" s="3"/>
      <c r="H217"/>
    </row>
    <row r="218" spans="2:8" s="53" customFormat="1" hidden="1" x14ac:dyDescent="0.25">
      <c r="B218" s="5"/>
      <c r="C218" s="3"/>
      <c r="D218" s="3"/>
      <c r="E218" s="5"/>
      <c r="F218" s="3"/>
      <c r="G218" s="3"/>
      <c r="H218"/>
    </row>
    <row r="219" spans="2:8" s="53" customFormat="1" hidden="1" x14ac:dyDescent="0.25">
      <c r="B219" s="5"/>
      <c r="C219" s="3"/>
      <c r="D219" s="3"/>
      <c r="E219" s="5"/>
      <c r="F219" s="3"/>
      <c r="G219" s="3"/>
      <c r="H219"/>
    </row>
    <row r="220" spans="2:8" s="53" customFormat="1" hidden="1" x14ac:dyDescent="0.25">
      <c r="B220" s="5"/>
      <c r="C220" s="3"/>
      <c r="D220" s="3"/>
      <c r="E220" s="5"/>
      <c r="F220" s="3"/>
      <c r="G220" s="3"/>
      <c r="H220"/>
    </row>
    <row r="221" spans="2:8" s="53" customFormat="1" hidden="1" x14ac:dyDescent="0.25">
      <c r="B221" s="5"/>
      <c r="C221" s="3"/>
      <c r="D221" s="3"/>
      <c r="E221" s="5"/>
      <c r="F221" s="3"/>
      <c r="G221" s="3"/>
      <c r="H221"/>
    </row>
    <row r="222" spans="2:8" s="53" customFormat="1" hidden="1" x14ac:dyDescent="0.25">
      <c r="B222" s="5"/>
      <c r="C222" s="3"/>
      <c r="D222" s="3"/>
      <c r="E222" s="5"/>
      <c r="F222" s="3"/>
      <c r="G222" s="3"/>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3743785D-F3AC-4DF6-AA46-F366B199028B}">
      <formula1>OR(D139=0, D139&gt;50)</formula1>
      <formula2>0</formula2>
    </dataValidation>
    <dataValidation type="custom" operator="greaterThan" showInputMessage="1" showErrorMessage="1" errorTitle="eee" sqref="G117:G126" xr:uid="{F748B8B6-8640-424E-A034-E443FB9110D8}">
      <formula1>OR(D131=0, D131&gt;50)</formula1>
      <formula2>0</formula2>
    </dataValidation>
    <dataValidation type="custom" operator="greaterThan" showInputMessage="1" showErrorMessage="1" errorTitle="eee" sqref="G128" xr:uid="{5662DF03-A159-4667-9AE3-27298AC2C82F}">
      <formula1>OR(D136=0, D136&gt;50)</formula1>
      <formula2>0</formula2>
    </dataValidation>
    <dataValidation type="custom" operator="greaterThan" showInputMessage="1" showErrorMessage="1" errorTitle="eee" sqref="G129" xr:uid="{5C45026C-B7F4-4628-A9D6-C13B6105EBD5}">
      <formula1>OR(D134=0, D134&gt;50)</formula1>
      <formula2>0</formula2>
    </dataValidation>
    <dataValidation type="custom" operator="greaterThan" showInputMessage="1" showErrorMessage="1" errorTitle="eee" sqref="G130" xr:uid="{BD0C39C7-B6D4-4A0A-989E-45A4810B9403}">
      <formula1>OR(D132=0, D132&gt;50)</formula1>
      <formula2>0</formula2>
    </dataValidation>
    <dataValidation type="custom" operator="greaterThan" showInputMessage="1" showErrorMessage="1" errorTitle="eee" sqref="G161 G166" xr:uid="{4A52E958-7B69-40F5-A99D-71D27813AD86}">
      <formula1>OR(D200=0, D200&gt;50)</formula1>
      <formula2>0</formula2>
    </dataValidation>
    <dataValidation type="custom" allowBlank="1" showInputMessage="1" showErrorMessage="1" sqref="D62 G156" xr:uid="{BC9EF074-4C7F-4C3E-A453-2EF754777878}">
      <formula1>OR(D62=0, D62&gt;50)</formula1>
    </dataValidation>
    <dataValidation type="custom" operator="greaterThan" showInputMessage="1" showErrorMessage="1" errorTitle="eee" sqref="D61" xr:uid="{795A11CA-137F-41D3-98B7-FB0B4189E938}">
      <formula1>OR(D61=0, D61&lt;0)</formula1>
    </dataValidation>
    <dataValidation type="custom" operator="greaterThan" showInputMessage="1" showErrorMessage="1" errorTitle="eee" sqref="D14:D29 D30 D50:D54 D31:D48" xr:uid="{DD9D057D-9602-424F-9A53-F48CC625FC04}">
      <formula1>OR(D14=0,D14&gt;50)</formula1>
    </dataValidation>
    <dataValidation operator="greaterThan" showInputMessage="1" showErrorMessage="1" errorTitle="eee" sqref="G109 G157 G159 D129 D160" xr:uid="{1206F7F4-69BB-405C-9CC7-05712C9DE8ED}"/>
    <dataValidation type="custom" operator="greaterThan" showInputMessage="1" showErrorMessage="1" errorTitle="eee" sqref="G111:G116" xr:uid="{D85411CC-1D23-4B79-8BC3-AA36F86D8EA3}">
      <formula1>OR(D132=0, D132&gt;50)</formula1>
      <formula2>0</formula2>
    </dataValidation>
    <dataValidation type="custom" operator="greaterThan" showInputMessage="1" showErrorMessage="1" errorTitle="eee" sqref="G197" xr:uid="{6221C678-3911-4727-8995-37B39F23362E}">
      <formula1>OR(D196=0, D196&gt;50)</formula1>
      <formula2>0</formula2>
    </dataValidation>
    <dataValidation type="custom" operator="greaterThan" showInputMessage="1" showErrorMessage="1" errorTitle="eee" sqref="G142" xr:uid="{72D6D66F-0194-47C8-902C-AB37E9AF98B1}">
      <formula1>OR(D180=0, D180&gt;50)</formula1>
      <formula2>0</formula2>
    </dataValidation>
    <dataValidation allowBlank="1" sqref="G231" xr:uid="{5FC0B8FE-5A43-4DC3-B173-1B2F07E992D8}">
      <formula1>0</formula1>
      <formula2>0</formula2>
    </dataValidation>
    <dataValidation type="custom" operator="greaterThan" showInputMessage="1" showErrorMessage="1" errorTitle="eee" sqref="D57:D60" xr:uid="{47B51ECD-DFFC-4DB1-B82F-2682AB789FD3}">
      <formula1>OR(D57=0, D57&lt;50)</formula1>
    </dataValidation>
    <dataValidation allowBlank="1" errorTitle="Error de datos" error="Debe introducir una fecha válida" sqref="F4" xr:uid="{656878C9-D46E-46AB-B2B4-31772515696E}">
      <formula1>0</formula1>
      <formula2>0</formula2>
    </dataValidation>
    <dataValidation type="custom" operator="greaterThan" showInputMessage="1" showErrorMessage="1" errorTitle="eee" error="Valores mayores a $50" sqref="D8:D13" xr:uid="{A61A2369-E0EB-479B-A1A0-2D88803A3958}">
      <formula1>OR(D8=0,D8&gt;50)</formula1>
    </dataValidation>
    <dataValidation type="custom" operator="greaterThan" showInputMessage="1" showErrorMessage="1" errorTitle="eee" sqref="D86:D95 D97:D99 D101:D109 D111 D113 D125 D118:D121 D123 D115 G143:G153 G141 G132:G139 G155" xr:uid="{4B38B6F3-0BD6-40F6-BE5C-079E45F6477F}">
      <formula1>OR(D86=0,D86&gt; 50)</formula1>
    </dataValidation>
    <dataValidation operator="greaterThanOrEqual" allowBlank="1" errorTitle="Error de datos" error="Debe ingresar un valor entero positivo" sqref="C8:C11 C14:C48 F230 C141:C160 F161:F165 F7:F109 C129 C131:C139 C50:C127 F111:F157" xr:uid="{3E52B1AE-B87E-4D79-B0AC-C7E2E8388828}">
      <formula1>0</formula1>
      <formula2>0</formula2>
    </dataValidation>
    <dataValidation type="custom" operator="greaterThan" showInputMessage="1" showErrorMessage="1" errorTitle="eee" sqref="D49 D55:D56 G140 G154 G8:G108 D114 D124 D85 D96 D100 D110 D112 D63:D83 D122 D126:D128 D131:D159 D116:D117" xr:uid="{5D1062AF-F1B2-42BB-858D-0AC513E7DD2E}">
      <formula1>OR(D8=0, D8&gt;50)</formula1>
    </dataValidation>
    <dataValidation type="custom" operator="greaterThan" showInputMessage="1" showErrorMessage="1" errorTitle="eee" sqref="D84" xr:uid="{E25E3404-1E22-427B-A17C-67B444BAABFB}">
      <formula1>OR(#REF!=0,#REF!&gt; 50)</formula1>
      <formula2>0</formula2>
    </dataValidation>
  </dataValidations>
  <pageMargins left="0.7" right="0.7" top="0.75" bottom="0.75" header="0.3" footer="0.3"/>
  <ignoredErrors>
    <ignoredError sqref="G100"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3EAC-5A2A-4B17-9964-B59776E7D0FC}">
  <dimension ref="A1:H233"/>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1:7" x14ac:dyDescent="0.25">
      <c r="A1" s="6"/>
    </row>
    <row r="2" spans="1:7" x14ac:dyDescent="0.25">
      <c r="A2" s="6"/>
      <c r="B2" s="7"/>
      <c r="C2" s="123" t="s">
        <v>0</v>
      </c>
      <c r="D2" s="123"/>
      <c r="E2" s="54"/>
      <c r="F2" s="8" t="str">
        <f>+[23]Presentación!C4</f>
        <v>AMDM - IAMPP</v>
      </c>
      <c r="G2" s="9"/>
    </row>
    <row r="3" spans="1:7" x14ac:dyDescent="0.25">
      <c r="A3" s="6"/>
      <c r="C3" s="123" t="s">
        <v>1</v>
      </c>
      <c r="D3" s="123"/>
      <c r="E3" s="54"/>
      <c r="F3" s="10" t="str">
        <f>+[23]Presentación!C5</f>
        <v>Maldonado</v>
      </c>
      <c r="G3" s="11"/>
    </row>
    <row r="4" spans="1:7" x14ac:dyDescent="0.25">
      <c r="A4" s="6"/>
      <c r="C4" s="123" t="s">
        <v>2</v>
      </c>
      <c r="D4" s="123"/>
      <c r="E4" s="54"/>
      <c r="F4" s="12" t="s">
        <v>361</v>
      </c>
      <c r="G4" s="11"/>
    </row>
    <row r="5" spans="1:7" x14ac:dyDescent="0.25">
      <c r="A5" s="6"/>
      <c r="C5" s="123" t="s">
        <v>3</v>
      </c>
      <c r="D5" s="123"/>
      <c r="E5" s="54"/>
      <c r="F5" s="13"/>
      <c r="G5" s="11"/>
    </row>
    <row r="6" spans="1:7" x14ac:dyDescent="0.25">
      <c r="A6" s="6"/>
      <c r="C6" s="14"/>
      <c r="D6" s="15"/>
      <c r="E6" s="7"/>
      <c r="F6" s="7"/>
      <c r="G6" s="16"/>
    </row>
    <row r="7" spans="1:7" ht="15.75" customHeight="1" x14ac:dyDescent="0.25">
      <c r="A7" s="6"/>
      <c r="C7" s="71" t="s">
        <v>4</v>
      </c>
      <c r="D7" s="72">
        <f>+[23]ESP!D7</f>
        <v>2025</v>
      </c>
      <c r="F7" s="73" t="s">
        <v>5</v>
      </c>
      <c r="G7" s="74">
        <f>+D7</f>
        <v>2025</v>
      </c>
    </row>
    <row r="8" spans="1:7" ht="15.75" customHeight="1" x14ac:dyDescent="0.25">
      <c r="A8" s="6"/>
      <c r="B8" s="2" t="s">
        <v>6</v>
      </c>
      <c r="C8" s="17" t="s">
        <v>7</v>
      </c>
      <c r="D8" s="18">
        <v>165627887.52000001</v>
      </c>
      <c r="F8" s="17" t="s">
        <v>8</v>
      </c>
      <c r="G8" s="18">
        <v>4393112.5755868135</v>
      </c>
    </row>
    <row r="9" spans="1:7" ht="15.75" customHeight="1" x14ac:dyDescent="0.25">
      <c r="A9" s="6"/>
      <c r="B9" s="2" t="s">
        <v>9</v>
      </c>
      <c r="C9" s="20" t="s">
        <v>10</v>
      </c>
      <c r="D9" s="21">
        <v>183299414.72</v>
      </c>
      <c r="F9" s="20" t="s">
        <v>362</v>
      </c>
      <c r="G9" s="21">
        <v>311504754.24704617</v>
      </c>
    </row>
    <row r="10" spans="1:7" ht="15.75" customHeight="1" x14ac:dyDescent="0.25">
      <c r="A10" s="6"/>
      <c r="B10" s="2" t="s">
        <v>12</v>
      </c>
      <c r="C10" s="20" t="s">
        <v>363</v>
      </c>
      <c r="D10" s="21">
        <v>3698121836.73</v>
      </c>
      <c r="F10" s="20" t="s">
        <v>364</v>
      </c>
      <c r="G10" s="21">
        <v>124349775.56705716</v>
      </c>
    </row>
    <row r="11" spans="1:7" ht="15.75" customHeight="1" x14ac:dyDescent="0.25">
      <c r="A11" s="6"/>
      <c r="B11" s="2" t="s">
        <v>15</v>
      </c>
      <c r="C11" s="20" t="s">
        <v>365</v>
      </c>
      <c r="D11" s="21">
        <v>338867968.99000001</v>
      </c>
      <c r="F11" s="20" t="s">
        <v>366</v>
      </c>
      <c r="G11" s="21">
        <v>859403089.75773263</v>
      </c>
    </row>
    <row r="12" spans="1:7" ht="15.75" customHeight="1" x14ac:dyDescent="0.25">
      <c r="A12" s="6"/>
      <c r="B12" s="2" t="s">
        <v>18</v>
      </c>
      <c r="C12" s="20" t="s">
        <v>19</v>
      </c>
      <c r="D12" s="21">
        <v>77721705.5</v>
      </c>
      <c r="F12" s="20" t="s">
        <v>367</v>
      </c>
      <c r="G12" s="21">
        <v>135048667.65593383</v>
      </c>
    </row>
    <row r="13" spans="1:7" ht="15.75" customHeight="1" x14ac:dyDescent="0.25">
      <c r="A13" s="6"/>
      <c r="B13" s="2" t="s">
        <v>21</v>
      </c>
      <c r="C13" s="20" t="s">
        <v>22</v>
      </c>
      <c r="D13" s="21">
        <v>86470536</v>
      </c>
      <c r="F13" s="20" t="s">
        <v>368</v>
      </c>
      <c r="G13" s="21">
        <v>191168807.54234499</v>
      </c>
    </row>
    <row r="14" spans="1:7" ht="15.75" customHeight="1" x14ac:dyDescent="0.25">
      <c r="A14" s="6"/>
      <c r="B14" s="2" t="s">
        <v>24</v>
      </c>
      <c r="C14" s="20" t="s">
        <v>25</v>
      </c>
      <c r="D14" s="21">
        <v>5141957.7</v>
      </c>
      <c r="F14" s="20" t="s">
        <v>369</v>
      </c>
      <c r="G14" s="21">
        <v>128364875.0565467</v>
      </c>
    </row>
    <row r="15" spans="1:7" ht="15.75" customHeight="1" x14ac:dyDescent="0.25">
      <c r="A15" s="6"/>
      <c r="B15" s="2" t="s">
        <v>27</v>
      </c>
      <c r="C15" s="20" t="s">
        <v>28</v>
      </c>
      <c r="D15" s="21">
        <f>171704814.13+33984922.15-994702.33</f>
        <v>204695033.94999999</v>
      </c>
      <c r="F15" s="20" t="s">
        <v>29</v>
      </c>
      <c r="G15" s="21">
        <v>811926320.94452238</v>
      </c>
    </row>
    <row r="16" spans="1:7" ht="15.75" customHeight="1" x14ac:dyDescent="0.25">
      <c r="A16" s="6"/>
      <c r="B16" s="2" t="s">
        <v>30</v>
      </c>
      <c r="C16" s="20" t="s">
        <v>31</v>
      </c>
      <c r="D16" s="21">
        <v>0</v>
      </c>
      <c r="F16" s="20" t="s">
        <v>32</v>
      </c>
      <c r="G16" s="21">
        <v>433341264.22554493</v>
      </c>
    </row>
    <row r="17" spans="1:7" ht="15.75" customHeight="1" x14ac:dyDescent="0.25">
      <c r="A17" s="6"/>
      <c r="B17" s="2" t="s">
        <v>33</v>
      </c>
      <c r="C17" s="20" t="s">
        <v>370</v>
      </c>
      <c r="D17" s="21">
        <v>0</v>
      </c>
      <c r="F17" s="20" t="s">
        <v>35</v>
      </c>
      <c r="G17" s="21">
        <v>132653911.00768426</v>
      </c>
    </row>
    <row r="18" spans="1:7" ht="15.75" customHeight="1" x14ac:dyDescent="0.25">
      <c r="A18" s="6"/>
      <c r="B18" s="2" t="s">
        <v>36</v>
      </c>
      <c r="C18" s="20" t="s">
        <v>37</v>
      </c>
      <c r="D18" s="21">
        <v>0</v>
      </c>
      <c r="F18" s="20" t="s">
        <v>38</v>
      </c>
      <c r="G18" s="21">
        <v>0</v>
      </c>
    </row>
    <row r="19" spans="1:7" ht="15.75" customHeight="1" x14ac:dyDescent="0.25">
      <c r="A19" s="6"/>
      <c r="B19" s="2" t="s">
        <v>39</v>
      </c>
      <c r="C19" s="20" t="s">
        <v>40</v>
      </c>
      <c r="D19" s="23">
        <f>+'[23]Detalle ER'!D21</f>
        <v>268008212.58999997</v>
      </c>
      <c r="F19" s="24" t="s">
        <v>41</v>
      </c>
      <c r="G19" s="25">
        <v>43572814.770000003</v>
      </c>
    </row>
    <row r="20" spans="1:7" ht="15.75" customHeight="1" x14ac:dyDescent="0.25">
      <c r="A20" s="6"/>
      <c r="B20" s="2" t="s">
        <v>42</v>
      </c>
      <c r="C20" s="20" t="s">
        <v>371</v>
      </c>
      <c r="D20" s="25">
        <f>66392617.88+3658555.4</f>
        <v>70051173.280000001</v>
      </c>
      <c r="F20" s="90" t="s">
        <v>44</v>
      </c>
      <c r="G20" s="91">
        <f>SUM(G8:G19)</f>
        <v>3175727393.3499999</v>
      </c>
    </row>
    <row r="21" spans="1:7" ht="15.75" customHeight="1" x14ac:dyDescent="0.25">
      <c r="A21" s="6"/>
      <c r="C21" s="88" t="s">
        <v>45</v>
      </c>
      <c r="D21" s="89">
        <f>SUM(D8:D20)</f>
        <v>5098005726.9799995</v>
      </c>
      <c r="F21" s="17" t="s">
        <v>46</v>
      </c>
      <c r="G21" s="18">
        <v>258636.85</v>
      </c>
    </row>
    <row r="22" spans="1:7" ht="15.75" customHeight="1" x14ac:dyDescent="0.25">
      <c r="A22" s="6"/>
      <c r="C22" s="90" t="s">
        <v>47</v>
      </c>
      <c r="D22" s="91">
        <f>SUM(D23:D29)</f>
        <v>84966409.469999999</v>
      </c>
      <c r="F22" s="20" t="s">
        <v>48</v>
      </c>
      <c r="G22" s="21">
        <v>80347280.769999996</v>
      </c>
    </row>
    <row r="23" spans="1:7" ht="15.75" customHeight="1" x14ac:dyDescent="0.25">
      <c r="A23" s="6"/>
      <c r="B23" s="2" t="s">
        <v>49</v>
      </c>
      <c r="C23" s="17" t="s">
        <v>50</v>
      </c>
      <c r="D23" s="18">
        <f>54374939.05</f>
        <v>54374939.049999997</v>
      </c>
      <c r="F23" s="20" t="s">
        <v>51</v>
      </c>
      <c r="G23" s="21">
        <v>13584162.35</v>
      </c>
    </row>
    <row r="24" spans="1:7" ht="15.75" customHeight="1" x14ac:dyDescent="0.25">
      <c r="A24" s="6"/>
      <c r="B24" s="2" t="s">
        <v>52</v>
      </c>
      <c r="C24" s="20" t="s">
        <v>53</v>
      </c>
      <c r="D24" s="21">
        <v>7200979.0999999996</v>
      </c>
      <c r="F24" s="20" t="s">
        <v>54</v>
      </c>
      <c r="G24" s="21">
        <f>52580149.2+7794008.19</f>
        <v>60374157.390000001</v>
      </c>
    </row>
    <row r="25" spans="1:7" ht="15.75" customHeight="1" x14ac:dyDescent="0.25">
      <c r="A25" s="6"/>
      <c r="B25" s="2" t="s">
        <v>55</v>
      </c>
      <c r="C25" s="20" t="s">
        <v>56</v>
      </c>
      <c r="D25" s="21">
        <v>20406087.640000001</v>
      </c>
      <c r="F25" s="20" t="s">
        <v>372</v>
      </c>
      <c r="G25" s="21">
        <v>0</v>
      </c>
    </row>
    <row r="26" spans="1:7" ht="15.75" customHeight="1" x14ac:dyDescent="0.25">
      <c r="A26" s="6"/>
      <c r="B26" s="2" t="s">
        <v>58</v>
      </c>
      <c r="C26" s="20" t="s">
        <v>59</v>
      </c>
      <c r="D26" s="21">
        <v>0</v>
      </c>
      <c r="F26" s="20" t="s">
        <v>373</v>
      </c>
      <c r="G26" s="21">
        <v>12554522.390000001</v>
      </c>
    </row>
    <row r="27" spans="1:7" ht="15.75" customHeight="1" x14ac:dyDescent="0.25">
      <c r="A27" s="6"/>
      <c r="B27" s="2" t="s">
        <v>61</v>
      </c>
      <c r="C27" s="20" t="s">
        <v>62</v>
      </c>
      <c r="D27" s="21">
        <v>1844520.13</v>
      </c>
      <c r="F27" s="24" t="s">
        <v>63</v>
      </c>
      <c r="G27" s="25">
        <v>2337346.9300000002</v>
      </c>
    </row>
    <row r="28" spans="1:7" ht="15.75" customHeight="1" x14ac:dyDescent="0.25">
      <c r="A28" s="6"/>
      <c r="B28" s="2" t="s">
        <v>64</v>
      </c>
      <c r="C28" s="20" t="s">
        <v>65</v>
      </c>
      <c r="D28" s="23">
        <f>+'[23]Detalle ER'!D28</f>
        <v>6654.54</v>
      </c>
      <c r="F28" s="90" t="s">
        <v>66</v>
      </c>
      <c r="G28" s="91">
        <f>SUM(G21:G27)</f>
        <v>169456106.68000001</v>
      </c>
    </row>
    <row r="29" spans="1:7" ht="15.75" customHeight="1" x14ac:dyDescent="0.25">
      <c r="A29" s="6"/>
      <c r="B29" s="2" t="s">
        <v>67</v>
      </c>
      <c r="C29" s="24" t="s">
        <v>68</v>
      </c>
      <c r="D29" s="25">
        <v>1133229.01</v>
      </c>
      <c r="F29" s="17" t="s">
        <v>69</v>
      </c>
      <c r="G29" s="18">
        <v>0</v>
      </c>
    </row>
    <row r="30" spans="1:7" ht="15.75" customHeight="1" x14ac:dyDescent="0.25">
      <c r="A30" s="6"/>
      <c r="C30" s="90" t="s">
        <v>70</v>
      </c>
      <c r="D30" s="91">
        <f>SUM(D31:D35)</f>
        <v>414591891.85000002</v>
      </c>
      <c r="F30" s="20" t="s">
        <v>71</v>
      </c>
      <c r="G30" s="21">
        <v>0</v>
      </c>
    </row>
    <row r="31" spans="1:7" ht="15.75" customHeight="1" x14ac:dyDescent="0.25">
      <c r="A31" s="6"/>
      <c r="B31" s="2" t="s">
        <v>72</v>
      </c>
      <c r="C31" s="17" t="s">
        <v>73</v>
      </c>
      <c r="D31" s="18">
        <v>324121539.19999999</v>
      </c>
      <c r="F31" s="20" t="s">
        <v>74</v>
      </c>
      <c r="G31" s="21">
        <f>687657619.37+8112843.53</f>
        <v>695770462.89999998</v>
      </c>
    </row>
    <row r="32" spans="1:7" ht="15.75" customHeight="1" x14ac:dyDescent="0.25">
      <c r="A32" s="6"/>
      <c r="B32" s="2" t="s">
        <v>75</v>
      </c>
      <c r="C32" s="20" t="s">
        <v>76</v>
      </c>
      <c r="D32" s="21">
        <v>27470141.920000002</v>
      </c>
      <c r="F32" s="24" t="s">
        <v>77</v>
      </c>
      <c r="G32" s="25">
        <f>9303977.02+112248.26</f>
        <v>9416225.2799999993</v>
      </c>
    </row>
    <row r="33" spans="1:7" ht="15.75" customHeight="1" x14ac:dyDescent="0.25">
      <c r="A33" s="6"/>
      <c r="B33" s="2" t="s">
        <v>78</v>
      </c>
      <c r="C33" s="20" t="s">
        <v>79</v>
      </c>
      <c r="D33" s="21">
        <v>42725440.219999999</v>
      </c>
      <c r="F33" s="90" t="s">
        <v>80</v>
      </c>
      <c r="G33" s="91">
        <f>SUM(G29:G32)</f>
        <v>705186688.17999995</v>
      </c>
    </row>
    <row r="34" spans="1:7" ht="15.75" customHeight="1" x14ac:dyDescent="0.25">
      <c r="A34" s="6"/>
      <c r="B34" s="2" t="s">
        <v>81</v>
      </c>
      <c r="C34" s="20" t="s">
        <v>82</v>
      </c>
      <c r="D34" s="23">
        <f>+'[23]Detalle ER'!D35</f>
        <v>14658509.620000001</v>
      </c>
      <c r="F34" s="94" t="s">
        <v>83</v>
      </c>
      <c r="G34" s="101">
        <f>SUM(G35:G40)</f>
        <v>460187122.81999999</v>
      </c>
    </row>
    <row r="35" spans="1:7" ht="15.75" customHeight="1" x14ac:dyDescent="0.25">
      <c r="A35" s="6"/>
      <c r="B35" s="2" t="s">
        <v>84</v>
      </c>
      <c r="C35" s="24" t="s">
        <v>85</v>
      </c>
      <c r="D35" s="25">
        <v>5616260.8899999997</v>
      </c>
      <c r="F35" s="17" t="s">
        <v>86</v>
      </c>
      <c r="G35" s="18">
        <v>3681172.55</v>
      </c>
    </row>
    <row r="36" spans="1:7" ht="15.75" customHeight="1" x14ac:dyDescent="0.25">
      <c r="A36" s="6"/>
      <c r="C36" s="90" t="s">
        <v>87</v>
      </c>
      <c r="D36" s="91">
        <f>+D22+D30</f>
        <v>499558301.32000005</v>
      </c>
      <c r="F36" s="20" t="s">
        <v>88</v>
      </c>
      <c r="G36" s="21">
        <v>20042494.940000001</v>
      </c>
    </row>
    <row r="37" spans="1:7" ht="15.75" customHeight="1" x14ac:dyDescent="0.25">
      <c r="A37" s="6"/>
      <c r="B37" s="2" t="s">
        <v>89</v>
      </c>
      <c r="C37" s="17" t="s">
        <v>374</v>
      </c>
      <c r="D37" s="18">
        <v>47555312.149999999</v>
      </c>
      <c r="F37" s="20" t="s">
        <v>91</v>
      </c>
      <c r="G37" s="21">
        <v>17843052.359999999</v>
      </c>
    </row>
    <row r="38" spans="1:7" ht="15.75" customHeight="1" x14ac:dyDescent="0.25">
      <c r="A38" s="6"/>
      <c r="B38" s="2" t="s">
        <v>92</v>
      </c>
      <c r="C38" s="20" t="s">
        <v>375</v>
      </c>
      <c r="D38" s="21">
        <v>11257166.529999999</v>
      </c>
      <c r="F38" s="20" t="s">
        <v>94</v>
      </c>
      <c r="G38" s="21">
        <v>27596074.5</v>
      </c>
    </row>
    <row r="39" spans="1:7" ht="15.75" customHeight="1" x14ac:dyDescent="0.25">
      <c r="A39" s="6"/>
      <c r="B39" s="2" t="s">
        <v>95</v>
      </c>
      <c r="C39" s="20" t="s">
        <v>376</v>
      </c>
      <c r="D39" s="21">
        <v>36222584.909999996</v>
      </c>
      <c r="F39" s="20" t="s">
        <v>97</v>
      </c>
      <c r="G39" s="21">
        <v>49139798.229999997</v>
      </c>
    </row>
    <row r="40" spans="1:7" ht="15.75" customHeight="1" x14ac:dyDescent="0.25">
      <c r="A40" s="6"/>
      <c r="B40" s="2" t="s">
        <v>98</v>
      </c>
      <c r="C40" s="20" t="s">
        <v>377</v>
      </c>
      <c r="D40" s="21">
        <v>36666023.630000003</v>
      </c>
      <c r="F40" s="24" t="s">
        <v>100</v>
      </c>
      <c r="G40" s="26">
        <f>+'[23]Detalle ER'!H19</f>
        <v>341884530.24000001</v>
      </c>
    </row>
    <row r="41" spans="1:7" ht="15.75" customHeight="1" x14ac:dyDescent="0.25">
      <c r="A41" s="6"/>
      <c r="B41" s="2" t="s">
        <v>101</v>
      </c>
      <c r="C41" s="20" t="s">
        <v>378</v>
      </c>
      <c r="D41" s="21">
        <v>44625634.049999997</v>
      </c>
      <c r="F41" s="94" t="s">
        <v>103</v>
      </c>
      <c r="G41" s="101">
        <f>SUM(G42:G47)</f>
        <v>42153246.479999997</v>
      </c>
    </row>
    <row r="42" spans="1:7" ht="15.75" customHeight="1" x14ac:dyDescent="0.25">
      <c r="A42" s="6"/>
      <c r="B42" s="2" t="s">
        <v>104</v>
      </c>
      <c r="C42" s="20" t="s">
        <v>379</v>
      </c>
      <c r="D42" s="21">
        <f>166852809.3+4304871.59</f>
        <v>171157680.89000002</v>
      </c>
      <c r="F42" s="17" t="s">
        <v>106</v>
      </c>
      <c r="G42" s="18">
        <v>870101.3</v>
      </c>
    </row>
    <row r="43" spans="1:7" ht="15.75" customHeight="1" x14ac:dyDescent="0.25">
      <c r="A43" s="6"/>
      <c r="B43" s="2" t="s">
        <v>107</v>
      </c>
      <c r="C43" s="20" t="s">
        <v>380</v>
      </c>
      <c r="D43" s="21">
        <v>202753221</v>
      </c>
      <c r="F43" s="20" t="s">
        <v>109</v>
      </c>
      <c r="G43" s="21">
        <v>96336.66</v>
      </c>
    </row>
    <row r="44" spans="1:7" ht="15.75" customHeight="1" x14ac:dyDescent="0.25">
      <c r="A44" s="6"/>
      <c r="B44" s="2" t="s">
        <v>110</v>
      </c>
      <c r="C44" s="20" t="s">
        <v>381</v>
      </c>
      <c r="D44" s="21">
        <v>0</v>
      </c>
      <c r="F44" s="20" t="s">
        <v>112</v>
      </c>
      <c r="G44" s="21">
        <v>7602295.4699999997</v>
      </c>
    </row>
    <row r="45" spans="1:7" ht="15.75" customHeight="1" x14ac:dyDescent="0.25">
      <c r="A45" s="6"/>
      <c r="B45" s="2" t="s">
        <v>113</v>
      </c>
      <c r="C45" s="20" t="s">
        <v>114</v>
      </c>
      <c r="D45" s="21">
        <v>304692.34999999998</v>
      </c>
      <c r="F45" s="20" t="s">
        <v>115</v>
      </c>
      <c r="G45" s="21">
        <v>5483311.3799999999</v>
      </c>
    </row>
    <row r="46" spans="1:7" ht="15.75" customHeight="1" x14ac:dyDescent="0.25">
      <c r="A46" s="6"/>
      <c r="B46" s="2" t="s">
        <v>116</v>
      </c>
      <c r="C46" s="20" t="s">
        <v>117</v>
      </c>
      <c r="D46" s="23">
        <f>+'[23]Detalle ER'!D49</f>
        <v>155646811.62</v>
      </c>
      <c r="F46" s="20" t="s">
        <v>118</v>
      </c>
      <c r="G46" s="21">
        <v>1455242.29</v>
      </c>
    </row>
    <row r="47" spans="1:7" ht="15.75" customHeight="1" x14ac:dyDescent="0.25">
      <c r="A47" s="6"/>
      <c r="B47" s="2" t="s">
        <v>119</v>
      </c>
      <c r="C47" s="24" t="s">
        <v>382</v>
      </c>
      <c r="D47" s="25">
        <v>9304491.6199999992</v>
      </c>
      <c r="F47" s="20" t="s">
        <v>121</v>
      </c>
      <c r="G47" s="27">
        <f>+'[23]Detalle ER'!H29</f>
        <v>26645959.379999999</v>
      </c>
    </row>
    <row r="48" spans="1:7" ht="15.75" customHeight="1" x14ac:dyDescent="0.25">
      <c r="A48" s="6"/>
      <c r="C48" s="90" t="s">
        <v>122</v>
      </c>
      <c r="D48" s="91">
        <f>SUM(D37:D47)</f>
        <v>715493618.75</v>
      </c>
      <c r="F48" s="24" t="s">
        <v>123</v>
      </c>
      <c r="G48" s="25">
        <v>6795077.9400000004</v>
      </c>
    </row>
    <row r="49" spans="1:7" ht="15.75" customHeight="1" x14ac:dyDescent="0.25">
      <c r="A49" s="6"/>
      <c r="C49" s="94" t="s">
        <v>124</v>
      </c>
      <c r="D49" s="98"/>
      <c r="F49" s="90" t="s">
        <v>125</v>
      </c>
      <c r="G49" s="91">
        <f>+G34+G41+G48</f>
        <v>509135447.24000001</v>
      </c>
    </row>
    <row r="50" spans="1:7" ht="15.75" customHeight="1" x14ac:dyDescent="0.25">
      <c r="A50" s="6"/>
      <c r="B50" s="2" t="s">
        <v>126</v>
      </c>
      <c r="C50" s="28" t="s">
        <v>127</v>
      </c>
      <c r="D50" s="18">
        <v>0</v>
      </c>
      <c r="F50" s="28" t="s">
        <v>128</v>
      </c>
      <c r="G50" s="18">
        <v>97567583.730000004</v>
      </c>
    </row>
    <row r="51" spans="1:7" ht="15.75" customHeight="1" x14ac:dyDescent="0.25">
      <c r="A51" s="6"/>
      <c r="B51" s="2" t="s">
        <v>129</v>
      </c>
      <c r="C51" s="20" t="s">
        <v>124</v>
      </c>
      <c r="D51" s="23">
        <f>+'[23]Detalle ER'!D58</f>
        <v>30664214.210000001</v>
      </c>
      <c r="F51" s="20" t="s">
        <v>130</v>
      </c>
      <c r="G51" s="21">
        <f>193335723.12+17965113.62</f>
        <v>211300836.74000001</v>
      </c>
    </row>
    <row r="52" spans="1:7" ht="15.75" customHeight="1" x14ac:dyDescent="0.25">
      <c r="A52" s="6"/>
      <c r="B52" s="2" t="s">
        <v>131</v>
      </c>
      <c r="C52" s="24" t="s">
        <v>383</v>
      </c>
      <c r="D52" s="25">
        <f>238609.43+88186.78</f>
        <v>326796.20999999996</v>
      </c>
      <c r="F52" s="20" t="s">
        <v>133</v>
      </c>
      <c r="G52" s="21">
        <v>13049086.75</v>
      </c>
    </row>
    <row r="53" spans="1:7" ht="15.75" customHeight="1" x14ac:dyDescent="0.25">
      <c r="A53" s="6"/>
      <c r="C53" s="90" t="s">
        <v>134</v>
      </c>
      <c r="D53" s="91">
        <f>SUM(D50:D52)</f>
        <v>30991010.420000002</v>
      </c>
      <c r="F53" s="20" t="s">
        <v>135</v>
      </c>
      <c r="G53" s="21">
        <v>0</v>
      </c>
    </row>
    <row r="54" spans="1:7" ht="15.75" customHeight="1" x14ac:dyDescent="0.25">
      <c r="A54" s="6"/>
      <c r="C54" s="75" t="s">
        <v>136</v>
      </c>
      <c r="D54" s="76">
        <f>D21+D36+D48+D53</f>
        <v>6344048657.4699993</v>
      </c>
      <c r="F54" s="20" t="s">
        <v>137</v>
      </c>
      <c r="G54" s="21">
        <v>66178894.469999999</v>
      </c>
    </row>
    <row r="55" spans="1:7" ht="15.75" customHeight="1" x14ac:dyDescent="0.25">
      <c r="A55" s="6"/>
      <c r="C55" s="29"/>
      <c r="F55" s="20" t="s">
        <v>138</v>
      </c>
      <c r="G55" s="21">
        <v>8579242.5399999991</v>
      </c>
    </row>
    <row r="56" spans="1:7" ht="15.75" customHeight="1" x14ac:dyDescent="0.25">
      <c r="A56" s="6"/>
      <c r="C56" s="94" t="s">
        <v>139</v>
      </c>
      <c r="D56" s="98"/>
      <c r="F56" s="20" t="s">
        <v>140</v>
      </c>
      <c r="G56" s="27">
        <f>+'[23]Detalle ER'!H40</f>
        <v>28623600.779999997</v>
      </c>
    </row>
    <row r="57" spans="1:7" ht="15.75" customHeight="1" x14ac:dyDescent="0.25">
      <c r="A57" s="6"/>
      <c r="B57" s="2" t="s">
        <v>141</v>
      </c>
      <c r="C57" s="30" t="s">
        <v>142</v>
      </c>
      <c r="D57" s="18">
        <v>-58910220.350000001</v>
      </c>
      <c r="F57" s="24" t="s">
        <v>143</v>
      </c>
      <c r="G57" s="25">
        <v>5732383.6200000001</v>
      </c>
    </row>
    <row r="58" spans="1:7" ht="15.75" customHeight="1" x14ac:dyDescent="0.25">
      <c r="A58" s="6"/>
      <c r="B58" s="2" t="s">
        <v>144</v>
      </c>
      <c r="C58" s="31" t="s">
        <v>145</v>
      </c>
      <c r="D58" s="21">
        <v>0</v>
      </c>
      <c r="F58" s="90" t="s">
        <v>146</v>
      </c>
      <c r="G58" s="91">
        <f>SUM(G50:G57)</f>
        <v>431031628.63000005</v>
      </c>
    </row>
    <row r="59" spans="1:7" ht="15.75" customHeight="1" x14ac:dyDescent="0.25">
      <c r="A59" s="6"/>
      <c r="B59" s="2" t="s">
        <v>147</v>
      </c>
      <c r="C59" s="31" t="s">
        <v>148</v>
      </c>
      <c r="D59" s="21">
        <v>0</v>
      </c>
      <c r="F59" s="28" t="s">
        <v>149</v>
      </c>
      <c r="G59" s="18">
        <v>0</v>
      </c>
    </row>
    <row r="60" spans="1:7" ht="15.75" customHeight="1" x14ac:dyDescent="0.25">
      <c r="A60" s="6"/>
      <c r="B60" s="2" t="s">
        <v>150</v>
      </c>
      <c r="C60" s="32" t="s">
        <v>384</v>
      </c>
      <c r="D60" s="25">
        <v>-811364.54</v>
      </c>
      <c r="F60" s="20" t="s">
        <v>152</v>
      </c>
      <c r="G60" s="21">
        <v>21532651.75</v>
      </c>
    </row>
    <row r="61" spans="1:7" ht="15.75" customHeight="1" x14ac:dyDescent="0.25">
      <c r="A61" s="6"/>
      <c r="C61" s="90" t="s">
        <v>385</v>
      </c>
      <c r="D61" s="91">
        <f>SUM(D57:D60)</f>
        <v>-59721584.890000001</v>
      </c>
      <c r="F61" s="20" t="s">
        <v>154</v>
      </c>
      <c r="G61" s="21">
        <v>395385.64</v>
      </c>
    </row>
    <row r="62" spans="1:7" ht="15.75" customHeight="1" x14ac:dyDescent="0.25">
      <c r="A62" s="6"/>
      <c r="C62" s="77" t="s">
        <v>155</v>
      </c>
      <c r="D62" s="78">
        <f>D54+D61</f>
        <v>6284327072.579999</v>
      </c>
      <c r="F62" s="20" t="s">
        <v>156</v>
      </c>
      <c r="G62" s="21">
        <v>0</v>
      </c>
    </row>
    <row r="63" spans="1:7" ht="15.75" customHeight="1" x14ac:dyDescent="0.25">
      <c r="A63" s="6"/>
      <c r="B63" s="33"/>
      <c r="C63" s="34"/>
      <c r="D63" s="35"/>
      <c r="F63" s="20" t="s">
        <v>157</v>
      </c>
      <c r="G63" s="21">
        <v>0</v>
      </c>
    </row>
    <row r="64" spans="1:7" ht="15.75" customHeight="1" x14ac:dyDescent="0.25">
      <c r="A64" s="6"/>
      <c r="B64" s="5"/>
      <c r="C64" s="34"/>
      <c r="D64" s="35"/>
      <c r="F64" s="20" t="s">
        <v>158</v>
      </c>
      <c r="G64" s="21">
        <f>32957298.62+36887984.27+7685113.24+5882239.69+737515.6+20343643.23+19466350.83+3272523.83+1546675.75+2027963.09</f>
        <v>130807308.14999999</v>
      </c>
    </row>
    <row r="65" spans="1:7" ht="15.75" customHeight="1" x14ac:dyDescent="0.25">
      <c r="B65" s="36" t="s">
        <v>159</v>
      </c>
      <c r="C65" s="34"/>
      <c r="D65" s="35"/>
      <c r="F65" s="20" t="s">
        <v>160</v>
      </c>
      <c r="G65" s="21">
        <v>0</v>
      </c>
    </row>
    <row r="66" spans="1:7" ht="15.75" customHeight="1" x14ac:dyDescent="0.25">
      <c r="B66" s="36" t="s">
        <v>161</v>
      </c>
      <c r="C66" s="34"/>
      <c r="D66" s="35"/>
      <c r="F66" s="20" t="s">
        <v>162</v>
      </c>
      <c r="G66" s="21">
        <v>0</v>
      </c>
    </row>
    <row r="67" spans="1:7" ht="15.75" customHeight="1" x14ac:dyDescent="0.25">
      <c r="B67" s="36" t="s">
        <v>163</v>
      </c>
      <c r="C67" s="34"/>
      <c r="D67" s="35"/>
      <c r="F67" s="20" t="s">
        <v>164</v>
      </c>
      <c r="G67" s="21">
        <v>2027523.86</v>
      </c>
    </row>
    <row r="68" spans="1:7" ht="15.75" customHeight="1" x14ac:dyDescent="0.25">
      <c r="B68" s="36" t="s">
        <v>165</v>
      </c>
      <c r="C68" s="34"/>
      <c r="D68" s="35"/>
      <c r="F68" s="20" t="s">
        <v>166</v>
      </c>
      <c r="G68" s="21">
        <v>0</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0</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f>8049238.15+0.08</f>
        <v>8049238.2300000004</v>
      </c>
    </row>
    <row r="73" spans="1:7" ht="15.75" customHeight="1" x14ac:dyDescent="0.25">
      <c r="B73" s="36" t="s">
        <v>175</v>
      </c>
      <c r="C73" s="34"/>
      <c r="D73" s="35"/>
      <c r="F73" s="20" t="s">
        <v>176</v>
      </c>
      <c r="G73" s="21">
        <v>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8710354.8599999994</v>
      </c>
    </row>
    <row r="77" spans="1:7" ht="15.75" customHeight="1" x14ac:dyDescent="0.25">
      <c r="B77" s="36" t="s">
        <v>183</v>
      </c>
      <c r="C77" s="34"/>
      <c r="D77" s="35"/>
      <c r="F77" s="20" t="s">
        <v>184</v>
      </c>
      <c r="G77" s="21">
        <v>3566263.55</v>
      </c>
    </row>
    <row r="78" spans="1:7" ht="15.75" customHeight="1" x14ac:dyDescent="0.25">
      <c r="B78" s="36" t="s">
        <v>185</v>
      </c>
      <c r="C78" s="34"/>
      <c r="D78" s="35"/>
      <c r="F78" s="20" t="s">
        <v>186</v>
      </c>
      <c r="G78" s="27">
        <f>+'[23]Detalle ER'!H60</f>
        <v>94269783.280000001</v>
      </c>
    </row>
    <row r="79" spans="1:7" ht="15.75" customHeight="1" x14ac:dyDescent="0.25">
      <c r="B79" s="36"/>
      <c r="C79" s="34"/>
      <c r="D79" s="35"/>
      <c r="F79" s="24" t="s">
        <v>187</v>
      </c>
      <c r="G79" s="25">
        <v>3684605.34</v>
      </c>
    </row>
    <row r="80" spans="1:7" ht="15.75" customHeight="1" x14ac:dyDescent="0.25">
      <c r="A80" s="37"/>
      <c r="B80" s="38"/>
      <c r="C80" s="34"/>
      <c r="D80" s="35"/>
      <c r="E80" s="39"/>
      <c r="F80" s="90" t="s">
        <v>188</v>
      </c>
      <c r="G80" s="91">
        <f>SUM(G59:G79)</f>
        <v>273043114.66000003</v>
      </c>
    </row>
    <row r="81" spans="1:7" ht="15.75" customHeight="1" x14ac:dyDescent="0.25">
      <c r="A81" s="6"/>
      <c r="B81" s="36" t="s">
        <v>189</v>
      </c>
      <c r="C81" s="34"/>
      <c r="D81" s="35"/>
      <c r="F81" s="28" t="s">
        <v>190</v>
      </c>
      <c r="G81" s="18">
        <v>4838231.03</v>
      </c>
    </row>
    <row r="82" spans="1:7" ht="15.75" customHeight="1" x14ac:dyDescent="0.25">
      <c r="A82" s="6"/>
      <c r="B82" s="36" t="s">
        <v>191</v>
      </c>
      <c r="C82" s="34"/>
      <c r="D82" s="35"/>
      <c r="F82" s="20" t="s">
        <v>192</v>
      </c>
      <c r="G82" s="21">
        <v>12586.8</v>
      </c>
    </row>
    <row r="83" spans="1:7" ht="15.75" customHeight="1" x14ac:dyDescent="0.25">
      <c r="A83" s="6"/>
      <c r="B83" s="36" t="s">
        <v>193</v>
      </c>
      <c r="C83" s="34"/>
      <c r="D83" s="35"/>
      <c r="F83" s="20" t="s">
        <v>194</v>
      </c>
      <c r="G83" s="21">
        <v>10290391.949999999</v>
      </c>
    </row>
    <row r="84" spans="1:7" ht="15.75" customHeight="1" x14ac:dyDescent="0.25">
      <c r="A84" s="6"/>
      <c r="B84" s="36" t="s">
        <v>195</v>
      </c>
      <c r="C84" s="40"/>
      <c r="D84" s="41"/>
      <c r="F84" s="20" t="s">
        <v>196</v>
      </c>
      <c r="G84" s="21">
        <v>10806450.880000001</v>
      </c>
    </row>
    <row r="85" spans="1:7" ht="15.75" customHeight="1" x14ac:dyDescent="0.25">
      <c r="A85" s="6"/>
      <c r="B85" s="36" t="s">
        <v>197</v>
      </c>
      <c r="C85" s="73" t="s">
        <v>198</v>
      </c>
      <c r="D85" s="74">
        <f>+D7</f>
        <v>2025</v>
      </c>
      <c r="F85" s="20" t="s">
        <v>199</v>
      </c>
      <c r="G85" s="21">
        <v>29857459.969999999</v>
      </c>
    </row>
    <row r="86" spans="1:7" ht="15.75" customHeight="1" x14ac:dyDescent="0.25">
      <c r="A86" s="6"/>
      <c r="B86" s="36" t="s">
        <v>200</v>
      </c>
      <c r="C86" s="42" t="s">
        <v>201</v>
      </c>
      <c r="D86" s="18">
        <v>21875472.300000001</v>
      </c>
      <c r="F86" s="20" t="s">
        <v>202</v>
      </c>
      <c r="G86" s="21">
        <v>5214187.0999999996</v>
      </c>
    </row>
    <row r="87" spans="1:7" ht="15.75" customHeight="1" x14ac:dyDescent="0.25">
      <c r="A87" s="6"/>
      <c r="B87" s="36" t="s">
        <v>203</v>
      </c>
      <c r="C87" s="43" t="s">
        <v>204</v>
      </c>
      <c r="D87" s="21">
        <v>111567784.42</v>
      </c>
      <c r="F87" s="20" t="s">
        <v>205</v>
      </c>
      <c r="G87" s="21">
        <v>2179386.38</v>
      </c>
    </row>
    <row r="88" spans="1:7" ht="15.75" customHeight="1" x14ac:dyDescent="0.25">
      <c r="A88" s="6"/>
      <c r="B88" s="36" t="s">
        <v>206</v>
      </c>
      <c r="C88" s="43" t="s">
        <v>35</v>
      </c>
      <c r="D88" s="21">
        <v>0</v>
      </c>
      <c r="F88" s="20" t="s">
        <v>207</v>
      </c>
      <c r="G88" s="21">
        <v>9676979.6600000001</v>
      </c>
    </row>
    <row r="89" spans="1:7" ht="15.75" customHeight="1" x14ac:dyDescent="0.25">
      <c r="A89" s="6"/>
      <c r="B89" s="36" t="s">
        <v>208</v>
      </c>
      <c r="C89" s="43" t="s">
        <v>386</v>
      </c>
      <c r="D89" s="21">
        <v>0</v>
      </c>
      <c r="F89" s="20" t="s">
        <v>210</v>
      </c>
      <c r="G89" s="21">
        <v>15171527.41</v>
      </c>
    </row>
    <row r="90" spans="1:7" ht="15.75" customHeight="1" x14ac:dyDescent="0.25">
      <c r="A90" s="6"/>
      <c r="B90" s="36" t="s">
        <v>211</v>
      </c>
      <c r="C90" s="43" t="s">
        <v>212</v>
      </c>
      <c r="D90" s="21">
        <v>7068409.1299999999</v>
      </c>
      <c r="F90" s="20" t="s">
        <v>213</v>
      </c>
      <c r="G90" s="21">
        <f>174414687.77+47201328+610478.18</f>
        <v>222226493.95000002</v>
      </c>
    </row>
    <row r="91" spans="1:7" ht="15.75" customHeight="1" x14ac:dyDescent="0.25">
      <c r="A91" s="6"/>
      <c r="B91" s="36" t="s">
        <v>214</v>
      </c>
      <c r="C91" s="43" t="s">
        <v>215</v>
      </c>
      <c r="D91" s="21">
        <v>0</v>
      </c>
      <c r="F91" s="20" t="s">
        <v>216</v>
      </c>
      <c r="G91" s="21">
        <v>9332512.4900000002</v>
      </c>
    </row>
    <row r="92" spans="1:7" ht="15.75" customHeight="1" x14ac:dyDescent="0.25">
      <c r="A92" s="6"/>
      <c r="B92" s="36" t="s">
        <v>217</v>
      </c>
      <c r="C92" s="43" t="s">
        <v>218</v>
      </c>
      <c r="D92" s="21">
        <v>0</v>
      </c>
      <c r="F92" s="20" t="s">
        <v>219</v>
      </c>
      <c r="G92" s="21">
        <f>3172714.35+2599205+564681.48</f>
        <v>6336600.8300000001</v>
      </c>
    </row>
    <row r="93" spans="1:7" ht="15.75" customHeight="1" x14ac:dyDescent="0.25">
      <c r="A93" s="6"/>
      <c r="B93" s="36"/>
      <c r="C93" s="43" t="s">
        <v>387</v>
      </c>
      <c r="D93" s="21">
        <v>0</v>
      </c>
      <c r="F93" s="20" t="s">
        <v>221</v>
      </c>
      <c r="G93" s="21">
        <v>0</v>
      </c>
    </row>
    <row r="94" spans="1:7" ht="15.75" customHeight="1" x14ac:dyDescent="0.25">
      <c r="A94" s="6"/>
      <c r="C94" s="43" t="s">
        <v>222</v>
      </c>
      <c r="D94" s="21">
        <v>0</v>
      </c>
      <c r="F94" s="20" t="s">
        <v>223</v>
      </c>
      <c r="G94" s="23">
        <f>+'[23]Detalle ER'!H72</f>
        <v>18645104.239999998</v>
      </c>
    </row>
    <row r="95" spans="1:7" ht="15.75" customHeight="1" x14ac:dyDescent="0.25">
      <c r="A95" s="6"/>
      <c r="C95" s="44" t="s">
        <v>388</v>
      </c>
      <c r="D95" s="25">
        <v>1977839.47</v>
      </c>
      <c r="F95" s="24" t="s">
        <v>225</v>
      </c>
      <c r="G95" s="25">
        <v>4745154.4800000004</v>
      </c>
    </row>
    <row r="96" spans="1:7" ht="15.75" customHeight="1" x14ac:dyDescent="0.25">
      <c r="A96" s="6"/>
      <c r="C96" s="90" t="s">
        <v>226</v>
      </c>
      <c r="D96" s="91">
        <f>SUM(D86:D95)</f>
        <v>142489505.31999999</v>
      </c>
      <c r="F96" s="90" t="s">
        <v>227</v>
      </c>
      <c r="G96" s="91">
        <f>SUM(G81:G95)</f>
        <v>349333067.17000002</v>
      </c>
    </row>
    <row r="97" spans="1:7" ht="15.75" customHeight="1" x14ac:dyDescent="0.25">
      <c r="A97" s="6"/>
      <c r="C97" s="42" t="s">
        <v>216</v>
      </c>
      <c r="D97" s="18">
        <v>570086</v>
      </c>
      <c r="F97" s="28" t="s">
        <v>228</v>
      </c>
      <c r="G97" s="18">
        <v>24801038.280000001</v>
      </c>
    </row>
    <row r="98" spans="1:7" ht="15.75" customHeight="1" x14ac:dyDescent="0.25">
      <c r="A98" s="6"/>
      <c r="C98" s="43" t="s">
        <v>219</v>
      </c>
      <c r="D98" s="21">
        <v>0</v>
      </c>
      <c r="F98" s="20" t="s">
        <v>229</v>
      </c>
      <c r="G98" s="21">
        <v>13704084.369999999</v>
      </c>
    </row>
    <row r="99" spans="1:7" ht="15.75" customHeight="1" x14ac:dyDescent="0.25">
      <c r="A99" s="6"/>
      <c r="C99" s="44" t="s">
        <v>230</v>
      </c>
      <c r="D99" s="25">
        <v>7980.45</v>
      </c>
      <c r="F99" s="20" t="s">
        <v>231</v>
      </c>
      <c r="G99" s="21">
        <v>10119512.689999999</v>
      </c>
    </row>
    <row r="100" spans="1:7" ht="15.75" customHeight="1" x14ac:dyDescent="0.25">
      <c r="A100" s="6"/>
      <c r="C100" s="90" t="s">
        <v>232</v>
      </c>
      <c r="D100" s="91">
        <f>SUM(D97:D99)</f>
        <v>578066.44999999995</v>
      </c>
      <c r="F100" s="20" t="s">
        <v>233</v>
      </c>
      <c r="G100" s="45">
        <f>+'[23]Detalle ER'!H84</f>
        <v>8437723.0600000005</v>
      </c>
    </row>
    <row r="101" spans="1:7" ht="15.75" customHeight="1" x14ac:dyDescent="0.25">
      <c r="A101" s="6"/>
      <c r="C101" s="42" t="s">
        <v>190</v>
      </c>
      <c r="D101" s="18">
        <v>9447488.8399999999</v>
      </c>
      <c r="F101" s="24" t="s">
        <v>234</v>
      </c>
      <c r="G101" s="25">
        <f>792529.82-1</f>
        <v>792528.82</v>
      </c>
    </row>
    <row r="102" spans="1:7" ht="15.75" customHeight="1" x14ac:dyDescent="0.25">
      <c r="A102" s="6"/>
      <c r="C102" s="43" t="s">
        <v>235</v>
      </c>
      <c r="D102" s="21">
        <v>10058290.43</v>
      </c>
      <c r="F102" s="90" t="s">
        <v>236</v>
      </c>
      <c r="G102" s="91">
        <f>SUM(G97:G101)</f>
        <v>57854887.219999999</v>
      </c>
    </row>
    <row r="103" spans="1:7" ht="15.75" customHeight="1" x14ac:dyDescent="0.25">
      <c r="A103" s="6"/>
      <c r="C103" s="43" t="s">
        <v>192</v>
      </c>
      <c r="D103" s="21">
        <v>83601.94</v>
      </c>
      <c r="F103" s="90" t="s">
        <v>237</v>
      </c>
      <c r="G103" s="91">
        <f>+'[23]Detalle ER'!H98</f>
        <v>158817239</v>
      </c>
    </row>
    <row r="104" spans="1:7" ht="15.75" customHeight="1" x14ac:dyDescent="0.25">
      <c r="A104" s="6"/>
      <c r="C104" s="43" t="s">
        <v>196</v>
      </c>
      <c r="D104" s="21">
        <v>121072.88</v>
      </c>
      <c r="F104" s="28" t="s">
        <v>238</v>
      </c>
      <c r="G104" s="18">
        <v>0</v>
      </c>
    </row>
    <row r="105" spans="1:7" ht="15.75" customHeight="1" x14ac:dyDescent="0.25">
      <c r="A105" s="6"/>
      <c r="C105" s="43" t="s">
        <v>199</v>
      </c>
      <c r="D105" s="21">
        <v>226312.49</v>
      </c>
      <c r="F105" s="24" t="s">
        <v>239</v>
      </c>
      <c r="G105" s="25">
        <v>0</v>
      </c>
    </row>
    <row r="106" spans="1:7" ht="15.75" customHeight="1" x14ac:dyDescent="0.25">
      <c r="A106" s="6"/>
      <c r="C106" s="43" t="s">
        <v>202</v>
      </c>
      <c r="D106" s="21">
        <v>561603.56999999995</v>
      </c>
      <c r="F106" s="90" t="s">
        <v>240</v>
      </c>
      <c r="G106" s="91">
        <f>SUM(G104:G105)</f>
        <v>0</v>
      </c>
    </row>
    <row r="107" spans="1:7" ht="15.75" customHeight="1" x14ac:dyDescent="0.25">
      <c r="A107" s="6"/>
      <c r="C107" s="43" t="s">
        <v>205</v>
      </c>
      <c r="D107" s="21">
        <v>0</v>
      </c>
      <c r="F107" s="79" t="s">
        <v>241</v>
      </c>
      <c r="G107" s="80">
        <f>G20+G28+G33+G49+G58+G80+G96+G102+G103+G106</f>
        <v>5829585572.1300001</v>
      </c>
    </row>
    <row r="108" spans="1:7" ht="15.75" customHeight="1" x14ac:dyDescent="0.25">
      <c r="A108" s="6"/>
      <c r="C108" s="43" t="s">
        <v>242</v>
      </c>
      <c r="D108" s="21">
        <v>17833230.68</v>
      </c>
      <c r="F108" s="14"/>
      <c r="G108" s="46"/>
    </row>
    <row r="109" spans="1:7" ht="15.75" customHeight="1" x14ac:dyDescent="0.25">
      <c r="A109" s="6"/>
      <c r="C109" s="43" t="s">
        <v>243</v>
      </c>
      <c r="D109" s="21">
        <f>3591601.43+1</f>
        <v>3591602.43</v>
      </c>
      <c r="F109" s="79" t="s">
        <v>244</v>
      </c>
      <c r="G109" s="80">
        <f>D62-G107</f>
        <v>454741500.44999886</v>
      </c>
    </row>
    <row r="110" spans="1:7" ht="15.75" customHeight="1" x14ac:dyDescent="0.25">
      <c r="A110" s="6"/>
      <c r="C110" s="43" t="s">
        <v>223</v>
      </c>
      <c r="D110" s="23">
        <f>+'[23]Detalle ER'!D72</f>
        <v>24342442.849999998</v>
      </c>
      <c r="F110" s="40"/>
      <c r="G110" s="47"/>
    </row>
    <row r="111" spans="1:7" ht="15.75" customHeight="1" x14ac:dyDescent="0.25">
      <c r="A111" s="6"/>
      <c r="C111" s="44" t="s">
        <v>389</v>
      </c>
      <c r="D111" s="25">
        <f>927609.37-51</f>
        <v>927558.37</v>
      </c>
      <c r="F111" s="40"/>
      <c r="G111" s="41"/>
    </row>
    <row r="112" spans="1:7" ht="15.75" customHeight="1" x14ac:dyDescent="0.25">
      <c r="A112" s="6"/>
      <c r="B112" s="2" t="s">
        <v>246</v>
      </c>
      <c r="C112" s="90" t="s">
        <v>227</v>
      </c>
      <c r="D112" s="91">
        <f>SUM(D101:D111)</f>
        <v>67193204.480000004</v>
      </c>
      <c r="F112" s="40"/>
      <c r="G112" s="41"/>
    </row>
    <row r="113" spans="1:7" ht="15.75" customHeight="1" x14ac:dyDescent="0.25">
      <c r="A113" s="6"/>
      <c r="B113" s="2" t="s">
        <v>247</v>
      </c>
      <c r="C113" s="42" t="s">
        <v>231</v>
      </c>
      <c r="D113" s="18">
        <v>0</v>
      </c>
      <c r="F113" s="40"/>
      <c r="G113" s="41"/>
    </row>
    <row r="114" spans="1:7" ht="15.75" customHeight="1" x14ac:dyDescent="0.25">
      <c r="A114" s="6"/>
      <c r="B114" s="2" t="s">
        <v>248</v>
      </c>
      <c r="C114" s="43" t="s">
        <v>233</v>
      </c>
      <c r="D114" s="27">
        <f>+'[23]Detalle ER'!D84</f>
        <v>0</v>
      </c>
      <c r="F114" s="40"/>
      <c r="G114" s="41"/>
    </row>
    <row r="115" spans="1:7" ht="15.75" customHeight="1" x14ac:dyDescent="0.25">
      <c r="A115" s="6"/>
      <c r="B115" s="2" t="s">
        <v>249</v>
      </c>
      <c r="C115" s="44" t="s">
        <v>250</v>
      </c>
      <c r="D115" s="25">
        <v>0</v>
      </c>
      <c r="F115" s="40"/>
      <c r="G115" s="41"/>
    </row>
    <row r="116" spans="1:7" ht="15.75" customHeight="1" x14ac:dyDescent="0.25">
      <c r="A116" s="6"/>
      <c r="B116" s="2" t="s">
        <v>251</v>
      </c>
      <c r="C116" s="90" t="s">
        <v>236</v>
      </c>
      <c r="D116" s="91">
        <f>SUM(D113:D115)</f>
        <v>0</v>
      </c>
      <c r="F116" s="40"/>
      <c r="G116" s="41"/>
    </row>
    <row r="117" spans="1:7" ht="15.75" customHeight="1" x14ac:dyDescent="0.25">
      <c r="A117" s="6"/>
      <c r="B117" s="2" t="s">
        <v>252</v>
      </c>
      <c r="C117" s="90" t="s">
        <v>253</v>
      </c>
      <c r="D117" s="91">
        <f>+'[23]Detalle ER'!D96</f>
        <v>2604087</v>
      </c>
      <c r="F117" s="40"/>
      <c r="G117" s="41"/>
    </row>
    <row r="118" spans="1:7" ht="15.75" customHeight="1" x14ac:dyDescent="0.25">
      <c r="A118" s="6"/>
      <c r="B118" s="2" t="s">
        <v>254</v>
      </c>
      <c r="C118" s="42" t="s">
        <v>255</v>
      </c>
      <c r="D118" s="18">
        <v>6236057.04</v>
      </c>
      <c r="F118" s="40"/>
      <c r="G118" s="41"/>
    </row>
    <row r="119" spans="1:7" ht="15.75" customHeight="1" x14ac:dyDescent="0.25">
      <c r="A119" s="6"/>
      <c r="B119" s="2" t="s">
        <v>256</v>
      </c>
      <c r="C119" s="43" t="s">
        <v>257</v>
      </c>
      <c r="D119" s="21">
        <v>1111972</v>
      </c>
      <c r="F119" s="40"/>
      <c r="G119" s="41"/>
    </row>
    <row r="120" spans="1:7" ht="15.75" customHeight="1" x14ac:dyDescent="0.25">
      <c r="A120" s="6"/>
      <c r="B120" s="2" t="s">
        <v>258</v>
      </c>
      <c r="C120" s="43" t="s">
        <v>390</v>
      </c>
      <c r="D120" s="21">
        <v>0</v>
      </c>
      <c r="F120" s="40"/>
      <c r="G120" s="41"/>
    </row>
    <row r="121" spans="1:7" ht="15.75" customHeight="1" x14ac:dyDescent="0.25">
      <c r="A121" s="6"/>
      <c r="B121" s="2" t="s">
        <v>260</v>
      </c>
      <c r="C121" s="44" t="s">
        <v>261</v>
      </c>
      <c r="D121" s="25">
        <f>129692.3-1</f>
        <v>129691.3</v>
      </c>
      <c r="F121" s="40"/>
      <c r="G121" s="41"/>
    </row>
    <row r="122" spans="1:7" ht="15.75" customHeight="1" x14ac:dyDescent="0.25">
      <c r="A122" s="6"/>
      <c r="C122" s="90" t="s">
        <v>262</v>
      </c>
      <c r="D122" s="91">
        <f>SUM(D118:D121)</f>
        <v>7477720.3399999999</v>
      </c>
      <c r="F122" s="40"/>
      <c r="G122" s="41"/>
    </row>
    <row r="123" spans="1:7" ht="15.75" customHeight="1" x14ac:dyDescent="0.25">
      <c r="A123" s="6"/>
      <c r="B123" s="2" t="s">
        <v>263</v>
      </c>
      <c r="C123" s="42" t="s">
        <v>264</v>
      </c>
      <c r="D123" s="18">
        <v>0</v>
      </c>
      <c r="F123" s="40"/>
      <c r="G123" s="41"/>
    </row>
    <row r="124" spans="1:7" ht="15.75" customHeight="1" x14ac:dyDescent="0.25">
      <c r="A124" s="6"/>
      <c r="B124" s="2" t="s">
        <v>265</v>
      </c>
      <c r="C124" s="43" t="s">
        <v>266</v>
      </c>
      <c r="D124" s="23">
        <f>+'[23]Detalle ER'!D106</f>
        <v>0</v>
      </c>
      <c r="F124" s="40"/>
      <c r="G124" s="41"/>
    </row>
    <row r="125" spans="1:7" ht="15.75" customHeight="1" x14ac:dyDescent="0.25">
      <c r="A125" s="6"/>
      <c r="B125" s="2" t="s">
        <v>267</v>
      </c>
      <c r="C125" s="44" t="s">
        <v>268</v>
      </c>
      <c r="D125" s="25">
        <v>0</v>
      </c>
      <c r="F125" s="40"/>
      <c r="G125" s="41"/>
    </row>
    <row r="126" spans="1:7" ht="15.75" customHeight="1" x14ac:dyDescent="0.25">
      <c r="A126" s="6"/>
      <c r="C126" s="90" t="s">
        <v>391</v>
      </c>
      <c r="D126" s="91">
        <f>SUM(D123:D125)</f>
        <v>0</v>
      </c>
      <c r="F126" s="40"/>
      <c r="G126" s="41"/>
    </row>
    <row r="127" spans="1:7" ht="15.75" customHeight="1" x14ac:dyDescent="0.25">
      <c r="A127" s="6"/>
      <c r="C127" s="79" t="s">
        <v>270</v>
      </c>
      <c r="D127" s="80">
        <f>D96+D100+D112+D116+D117+D122+D126</f>
        <v>220342583.59</v>
      </c>
      <c r="F127" s="40"/>
      <c r="G127" s="41"/>
    </row>
    <row r="128" spans="1:7" ht="15.75" customHeight="1" x14ac:dyDescent="0.25">
      <c r="A128" s="6"/>
      <c r="F128" s="40"/>
      <c r="G128" s="41"/>
    </row>
    <row r="129" spans="1:7" ht="15.75" customHeight="1" x14ac:dyDescent="0.25">
      <c r="A129" s="6"/>
      <c r="B129" s="2" t="s">
        <v>271</v>
      </c>
      <c r="C129" s="79" t="s">
        <v>272</v>
      </c>
      <c r="D129" s="80">
        <f>G109-D127</f>
        <v>234398916.85999885</v>
      </c>
      <c r="F129" s="40"/>
      <c r="G129" s="41"/>
    </row>
    <row r="130" spans="1:7" ht="15.75" customHeight="1" x14ac:dyDescent="0.25">
      <c r="A130" s="6"/>
      <c r="B130" s="2" t="s">
        <v>273</v>
      </c>
      <c r="C130" s="40"/>
      <c r="D130" s="41"/>
      <c r="F130" s="40"/>
      <c r="G130" s="41"/>
    </row>
    <row r="131" spans="1:7" ht="15.75" customHeight="1" x14ac:dyDescent="0.25">
      <c r="A131" s="6"/>
      <c r="B131" s="2" t="s">
        <v>274</v>
      </c>
      <c r="C131" s="73" t="s">
        <v>275</v>
      </c>
      <c r="D131" s="74">
        <f>+D7</f>
        <v>2025</v>
      </c>
      <c r="F131" s="73" t="s">
        <v>276</v>
      </c>
      <c r="G131" s="74">
        <f>+D7</f>
        <v>2025</v>
      </c>
    </row>
    <row r="132" spans="1:7" ht="15.75" customHeight="1" x14ac:dyDescent="0.25">
      <c r="A132" s="6"/>
      <c r="B132" s="2" t="s">
        <v>277</v>
      </c>
      <c r="C132" s="17" t="s">
        <v>216</v>
      </c>
      <c r="D132" s="18">
        <v>0</v>
      </c>
      <c r="F132" s="17" t="s">
        <v>278</v>
      </c>
      <c r="G132" s="18">
        <f>5569087.55+129481.82</f>
        <v>5698569.3700000001</v>
      </c>
    </row>
    <row r="133" spans="1:7" ht="15.75" customHeight="1" x14ac:dyDescent="0.25">
      <c r="A133" s="6"/>
      <c r="B133" s="2" t="s">
        <v>279</v>
      </c>
      <c r="C133" s="20" t="s">
        <v>280</v>
      </c>
      <c r="D133" s="21">
        <v>0</v>
      </c>
      <c r="F133" s="20" t="s">
        <v>281</v>
      </c>
      <c r="G133" s="21">
        <v>0</v>
      </c>
    </row>
    <row r="134" spans="1:7" ht="15.75" customHeight="1" x14ac:dyDescent="0.25">
      <c r="A134" s="6"/>
      <c r="B134" s="2" t="s">
        <v>282</v>
      </c>
      <c r="C134" s="20" t="s">
        <v>283</v>
      </c>
      <c r="D134" s="21">
        <v>0</v>
      </c>
      <c r="F134" s="20" t="s">
        <v>284</v>
      </c>
      <c r="G134" s="21">
        <v>1974323.03</v>
      </c>
    </row>
    <row r="135" spans="1:7" ht="15.75" customHeight="1" x14ac:dyDescent="0.25">
      <c r="A135" s="6"/>
      <c r="B135" s="2" t="s">
        <v>285</v>
      </c>
      <c r="C135" s="20" t="s">
        <v>286</v>
      </c>
      <c r="D135" s="21">
        <v>1368446.95</v>
      </c>
      <c r="F135" s="20" t="s">
        <v>287</v>
      </c>
      <c r="G135" s="21">
        <v>0</v>
      </c>
    </row>
    <row r="136" spans="1:7" ht="15.75" customHeight="1" x14ac:dyDescent="0.25">
      <c r="A136" s="6"/>
      <c r="B136" s="2" t="s">
        <v>288</v>
      </c>
      <c r="C136" s="20" t="s">
        <v>392</v>
      </c>
      <c r="D136" s="21">
        <v>12110600.779999999</v>
      </c>
      <c r="F136" s="20" t="s">
        <v>290</v>
      </c>
      <c r="G136" s="21">
        <v>0</v>
      </c>
    </row>
    <row r="137" spans="1:7" ht="15.75" customHeight="1" x14ac:dyDescent="0.25">
      <c r="A137" s="6"/>
      <c r="B137" s="2" t="s">
        <v>291</v>
      </c>
      <c r="C137" s="20" t="s">
        <v>292</v>
      </c>
      <c r="D137" s="21">
        <v>111054.39</v>
      </c>
      <c r="F137" s="20" t="s">
        <v>293</v>
      </c>
      <c r="G137" s="21">
        <v>0</v>
      </c>
    </row>
    <row r="138" spans="1:7" ht="15.75" customHeight="1" x14ac:dyDescent="0.25">
      <c r="A138" s="6"/>
      <c r="B138" s="2" t="s">
        <v>294</v>
      </c>
      <c r="C138" s="20" t="s">
        <v>295</v>
      </c>
      <c r="D138" s="21">
        <v>0</v>
      </c>
      <c r="F138" s="20" t="s">
        <v>296</v>
      </c>
      <c r="G138" s="21">
        <v>0</v>
      </c>
    </row>
    <row r="139" spans="1:7" ht="15.75" customHeight="1" x14ac:dyDescent="0.25">
      <c r="A139" s="6"/>
      <c r="B139" s="2" t="s">
        <v>297</v>
      </c>
      <c r="C139" s="20" t="s">
        <v>298</v>
      </c>
      <c r="D139" s="21">
        <v>0</v>
      </c>
      <c r="F139" s="20" t="s">
        <v>299</v>
      </c>
      <c r="G139" s="21">
        <f>28880937+2291953</f>
        <v>31172890</v>
      </c>
    </row>
    <row r="140" spans="1:7" ht="15.75" customHeight="1" x14ac:dyDescent="0.25">
      <c r="A140" s="6"/>
      <c r="C140" s="20" t="s">
        <v>393</v>
      </c>
      <c r="D140" s="21">
        <v>47961659.630000003</v>
      </c>
      <c r="F140" s="20" t="s">
        <v>301</v>
      </c>
      <c r="G140" s="27">
        <f>+'[23]Detalle ER'!H123</f>
        <v>0</v>
      </c>
    </row>
    <row r="141" spans="1:7" ht="15.75" customHeight="1" x14ac:dyDescent="0.25">
      <c r="A141" s="6"/>
      <c r="B141" s="2" t="s">
        <v>302</v>
      </c>
      <c r="C141" s="20" t="s">
        <v>303</v>
      </c>
      <c r="D141" s="23">
        <f>+'[23]Detalle ER'!D123</f>
        <v>254763.28</v>
      </c>
      <c r="F141" s="24" t="s">
        <v>304</v>
      </c>
      <c r="G141" s="25">
        <f>83890.49</f>
        <v>83890.49</v>
      </c>
    </row>
    <row r="142" spans="1:7" ht="15.75" customHeight="1" x14ac:dyDescent="0.25">
      <c r="A142" s="6"/>
      <c r="B142" s="2" t="s">
        <v>305</v>
      </c>
      <c r="C142" s="24" t="s">
        <v>306</v>
      </c>
      <c r="D142" s="25">
        <f>109264.76-88186.78</f>
        <v>21077.979999999996</v>
      </c>
      <c r="F142" s="90" t="s">
        <v>307</v>
      </c>
      <c r="G142" s="91">
        <f>SUM(G132:G141)</f>
        <v>38929672.890000001</v>
      </c>
    </row>
    <row r="143" spans="1:7" ht="15.75" customHeight="1" x14ac:dyDescent="0.25">
      <c r="A143" s="6"/>
      <c r="B143" s="2" t="s">
        <v>308</v>
      </c>
      <c r="C143" s="90" t="s">
        <v>309</v>
      </c>
      <c r="D143" s="91">
        <f>SUM(D132:D142)</f>
        <v>61827603.009999998</v>
      </c>
      <c r="F143" s="17" t="s">
        <v>310</v>
      </c>
      <c r="G143" s="18">
        <f>12173634.23+2663214.4</f>
        <v>14836848.630000001</v>
      </c>
    </row>
    <row r="144" spans="1:7" ht="15.75" customHeight="1" x14ac:dyDescent="0.25">
      <c r="A144" s="6"/>
      <c r="C144" s="17" t="s">
        <v>311</v>
      </c>
      <c r="D144" s="18">
        <v>0</v>
      </c>
      <c r="F144" s="20" t="s">
        <v>312</v>
      </c>
      <c r="G144" s="21">
        <f>781056.97+5078267.75</f>
        <v>5859324.7199999997</v>
      </c>
    </row>
    <row r="145" spans="1:7" ht="15.75" customHeight="1" x14ac:dyDescent="0.25">
      <c r="A145" s="6"/>
      <c r="C145" s="20" t="s">
        <v>313</v>
      </c>
      <c r="D145" s="21">
        <v>2110601.7400000002</v>
      </c>
      <c r="F145" s="20" t="s">
        <v>314</v>
      </c>
      <c r="G145" s="21">
        <v>0</v>
      </c>
    </row>
    <row r="146" spans="1:7" ht="15.75" customHeight="1" x14ac:dyDescent="0.25">
      <c r="A146" s="6"/>
      <c r="B146" s="2" t="s">
        <v>315</v>
      </c>
      <c r="C146" s="20" t="s">
        <v>316</v>
      </c>
      <c r="D146" s="21">
        <v>0</v>
      </c>
      <c r="F146" s="20" t="s">
        <v>317</v>
      </c>
      <c r="G146" s="21">
        <v>0</v>
      </c>
    </row>
    <row r="147" spans="1:7" ht="15.75" customHeight="1" x14ac:dyDescent="0.25">
      <c r="A147" s="6"/>
      <c r="B147" s="2" t="s">
        <v>318</v>
      </c>
      <c r="C147" s="20" t="s">
        <v>319</v>
      </c>
      <c r="D147" s="21">
        <v>0</v>
      </c>
      <c r="F147" s="20" t="s">
        <v>320</v>
      </c>
      <c r="G147" s="21">
        <v>0</v>
      </c>
    </row>
    <row r="148" spans="1:7" ht="15.75" customHeight="1" x14ac:dyDescent="0.25">
      <c r="A148" s="6"/>
      <c r="B148" s="2" t="s">
        <v>321</v>
      </c>
      <c r="C148" s="20" t="s">
        <v>394</v>
      </c>
      <c r="D148" s="21">
        <v>115802.81</v>
      </c>
      <c r="F148" s="20" t="s">
        <v>323</v>
      </c>
      <c r="G148" s="21">
        <v>214028.27</v>
      </c>
    </row>
    <row r="149" spans="1:7" ht="15.75" customHeight="1" x14ac:dyDescent="0.25">
      <c r="A149" s="6"/>
      <c r="B149" s="2" t="s">
        <v>324</v>
      </c>
      <c r="C149" s="20" t="s">
        <v>325</v>
      </c>
      <c r="D149" s="21">
        <f>17447632.5+1787.98+50+1.27</f>
        <v>17449471.75</v>
      </c>
      <c r="F149" s="20" t="s">
        <v>326</v>
      </c>
      <c r="G149" s="21">
        <v>1015341.71</v>
      </c>
    </row>
    <row r="150" spans="1:7" ht="15.75" customHeight="1" x14ac:dyDescent="0.25">
      <c r="A150" s="6"/>
      <c r="C150" s="20" t="s">
        <v>327</v>
      </c>
      <c r="D150" s="21">
        <v>0</v>
      </c>
      <c r="F150" s="20" t="s">
        <v>328</v>
      </c>
      <c r="G150" s="21">
        <v>0</v>
      </c>
    </row>
    <row r="151" spans="1:7" ht="15.75" customHeight="1" x14ac:dyDescent="0.25">
      <c r="A151" s="6"/>
      <c r="B151" s="2" t="s">
        <v>329</v>
      </c>
      <c r="C151" s="20" t="s">
        <v>330</v>
      </c>
      <c r="D151" s="21">
        <v>0</v>
      </c>
      <c r="F151" s="20" t="s">
        <v>331</v>
      </c>
      <c r="G151" s="21">
        <v>0</v>
      </c>
    </row>
    <row r="152" spans="1:7" ht="15.75" customHeight="1" x14ac:dyDescent="0.25">
      <c r="A152" s="6"/>
      <c r="B152" s="2" t="s">
        <v>332</v>
      </c>
      <c r="C152" s="20" t="s">
        <v>333</v>
      </c>
      <c r="D152" s="21">
        <v>13416372</v>
      </c>
      <c r="F152" s="20" t="s">
        <v>334</v>
      </c>
      <c r="G152" s="21">
        <v>0</v>
      </c>
    </row>
    <row r="153" spans="1:7" ht="15.75" customHeight="1" x14ac:dyDescent="0.25">
      <c r="A153" s="6"/>
      <c r="B153" s="2" t="s">
        <v>335</v>
      </c>
      <c r="C153" s="20" t="s">
        <v>336</v>
      </c>
      <c r="D153" s="21">
        <v>28078434</v>
      </c>
      <c r="F153" s="20" t="s">
        <v>337</v>
      </c>
      <c r="G153" s="21">
        <v>0</v>
      </c>
    </row>
    <row r="154" spans="1:7" ht="15.75" customHeight="1" x14ac:dyDescent="0.25">
      <c r="A154" s="6"/>
      <c r="C154" s="20" t="s">
        <v>338</v>
      </c>
      <c r="D154" s="21">
        <v>0</v>
      </c>
      <c r="F154" s="20" t="s">
        <v>339</v>
      </c>
      <c r="G154" s="27">
        <f>+'[23]Detalle ER'!H141</f>
        <v>15393612.360000001</v>
      </c>
    </row>
    <row r="155" spans="1:7" ht="15.75" customHeight="1" x14ac:dyDescent="0.25">
      <c r="A155" s="6"/>
      <c r="C155" s="20" t="s">
        <v>340</v>
      </c>
      <c r="D155" s="21">
        <v>0</v>
      </c>
      <c r="F155" s="24" t="s">
        <v>341</v>
      </c>
      <c r="G155" s="25">
        <v>683584.84</v>
      </c>
    </row>
    <row r="156" spans="1:7" ht="15.75" customHeight="1" x14ac:dyDescent="0.25">
      <c r="A156" s="6"/>
      <c r="C156" s="20" t="s">
        <v>342</v>
      </c>
      <c r="D156" s="21">
        <v>105840</v>
      </c>
      <c r="F156" s="90" t="s">
        <v>343</v>
      </c>
      <c r="G156" s="91">
        <f>SUM(G143:G155)</f>
        <v>38002740.530000009</v>
      </c>
    </row>
    <row r="157" spans="1:7" ht="15.75" customHeight="1" x14ac:dyDescent="0.25">
      <c r="A157" s="6"/>
      <c r="C157" s="20" t="s">
        <v>344</v>
      </c>
      <c r="D157" s="23">
        <f>+'[23]Detalle ER'!D141</f>
        <v>38959539.479999997</v>
      </c>
      <c r="E157" s="2"/>
      <c r="F157" s="79" t="s">
        <v>345</v>
      </c>
      <c r="G157" s="80">
        <f>G142-G156</f>
        <v>926932.35999999195</v>
      </c>
    </row>
    <row r="158" spans="1:7" ht="15.75" customHeight="1" x14ac:dyDescent="0.25">
      <c r="A158" s="6"/>
      <c r="C158" s="48" t="s">
        <v>346</v>
      </c>
      <c r="D158" s="49">
        <v>569934.43000000005</v>
      </c>
      <c r="E158" s="2"/>
    </row>
    <row r="159" spans="1:7" ht="15.75" customHeight="1" x14ac:dyDescent="0.25">
      <c r="A159" s="6"/>
      <c r="C159" s="90" t="s">
        <v>347</v>
      </c>
      <c r="D159" s="91">
        <f>SUM(D144:D158)</f>
        <v>100805996.21000001</v>
      </c>
      <c r="E159" s="2"/>
      <c r="F159" s="79" t="s">
        <v>348</v>
      </c>
      <c r="G159" s="80">
        <f>+D129+D160+G157</f>
        <v>196347456.01999882</v>
      </c>
    </row>
    <row r="160" spans="1:7" ht="15.75" customHeight="1" x14ac:dyDescent="0.25">
      <c r="A160" s="6"/>
      <c r="C160" s="75" t="s">
        <v>349</v>
      </c>
      <c r="D160" s="76">
        <f>D143-D159</f>
        <v>-38978393.20000001</v>
      </c>
    </row>
    <row r="161" spans="1:7" ht="15.75" customHeight="1" x14ac:dyDescent="0.25">
      <c r="A161" s="6"/>
      <c r="B161" s="6"/>
      <c r="C161" s="6"/>
      <c r="D161" s="6"/>
      <c r="E161" s="6"/>
      <c r="F161" s="79" t="s">
        <v>350</v>
      </c>
      <c r="G161" s="81">
        <f>+G131</f>
        <v>2025</v>
      </c>
    </row>
    <row r="162" spans="1:7" ht="15.75" customHeight="1" x14ac:dyDescent="0.25">
      <c r="A162" s="6"/>
      <c r="B162" s="6"/>
      <c r="C162" s="6"/>
      <c r="D162" s="6"/>
      <c r="E162" s="6"/>
      <c r="F162" s="50" t="s">
        <v>351</v>
      </c>
      <c r="G162" s="51">
        <v>0</v>
      </c>
    </row>
    <row r="163" spans="1:7" ht="15.75" customHeight="1" x14ac:dyDescent="0.25">
      <c r="A163" s="6"/>
      <c r="B163" s="6"/>
      <c r="C163" s="6"/>
      <c r="D163" s="6"/>
      <c r="E163" s="6"/>
      <c r="F163" s="20" t="s">
        <v>352</v>
      </c>
      <c r="G163" s="21">
        <v>0</v>
      </c>
    </row>
    <row r="164" spans="1:7" ht="15.75" customHeight="1" x14ac:dyDescent="0.25">
      <c r="A164" s="6"/>
      <c r="B164" s="6"/>
      <c r="C164" s="6"/>
      <c r="D164" s="6"/>
      <c r="E164" s="6"/>
      <c r="F164" s="48" t="s">
        <v>353</v>
      </c>
      <c r="G164" s="49">
        <v>0</v>
      </c>
    </row>
    <row r="165" spans="1:7" ht="15.75" customHeight="1" x14ac:dyDescent="0.25">
      <c r="A165" s="6"/>
      <c r="B165" s="6"/>
      <c r="C165" s="6"/>
      <c r="D165" s="6"/>
      <c r="E165" s="6"/>
      <c r="F165" s="90" t="s">
        <v>354</v>
      </c>
      <c r="G165" s="91">
        <f>SUM(G162:G164)</f>
        <v>0</v>
      </c>
    </row>
    <row r="166" spans="1:7" ht="15.75" customHeight="1" x14ac:dyDescent="0.25">
      <c r="A166" s="6"/>
      <c r="B166" s="6"/>
      <c r="C166" s="6"/>
      <c r="D166" s="6"/>
      <c r="E166" s="6"/>
    </row>
    <row r="167" spans="1:7" ht="15.75" customHeight="1" x14ac:dyDescent="0.25">
      <c r="A167" s="6"/>
      <c r="B167" s="6"/>
      <c r="C167" s="6"/>
      <c r="D167" s="6"/>
      <c r="E167" s="6"/>
      <c r="F167" s="79" t="s">
        <v>355</v>
      </c>
      <c r="G167" s="80">
        <f>+G159+G165</f>
        <v>196347456.01999882</v>
      </c>
    </row>
    <row r="168" spans="1:7" x14ac:dyDescent="0.25">
      <c r="A168" s="6"/>
      <c r="B168" s="6"/>
      <c r="C168" s="6"/>
      <c r="D168" s="6"/>
      <c r="E168" s="6"/>
    </row>
    <row r="169" spans="1:7" x14ac:dyDescent="0.25">
      <c r="A169" s="6"/>
      <c r="B169" s="6"/>
      <c r="C169" s="6"/>
      <c r="D169" s="6"/>
      <c r="E169" s="6"/>
    </row>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row r="223" spans="2:8" s="6" customFormat="1" hidden="1" x14ac:dyDescent="0.25">
      <c r="B223" s="2"/>
      <c r="C223" s="3"/>
      <c r="D223" s="4"/>
      <c r="E223" s="5"/>
      <c r="F223" s="3"/>
      <c r="G223" s="4"/>
      <c r="H223"/>
    </row>
    <row r="224" spans="2:8" s="6" customFormat="1" hidden="1" x14ac:dyDescent="0.25">
      <c r="B224" s="2"/>
      <c r="C224" s="3"/>
      <c r="D224" s="4"/>
      <c r="E224" s="5"/>
      <c r="F224" s="3"/>
      <c r="G224" s="4"/>
      <c r="H224"/>
    </row>
    <row r="229" spans="8:8" s="6" customFormat="1" hidden="1" x14ac:dyDescent="0.25">
      <c r="H229"/>
    </row>
    <row r="230" spans="8:8" s="6" customFormat="1" hidden="1" x14ac:dyDescent="0.25">
      <c r="H230"/>
    </row>
    <row r="231" spans="8:8" s="6" customFormat="1" hidden="1" x14ac:dyDescent="0.25">
      <c r="H231"/>
    </row>
    <row r="232" spans="8:8" s="6" customFormat="1" hidden="1" x14ac:dyDescent="0.25">
      <c r="H232"/>
    </row>
    <row r="233" spans="8:8" s="6" customFormat="1" hidden="1" x14ac:dyDescent="0.25">
      <c r="H233"/>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1E2A3186-4357-4C55-9146-05EE364F10E6}">
      <formula1>OR(D139=0, D139&gt;50)</formula1>
      <formula2>0</formula2>
    </dataValidation>
    <dataValidation type="custom" operator="greaterThan" showInputMessage="1" showErrorMessage="1" errorTitle="eee" sqref="G117:G126" xr:uid="{5FCCD71B-8781-4D0F-BAF9-87A3530A4A01}">
      <formula1>OR(D131=0, D131&gt;50)</formula1>
      <formula2>0</formula2>
    </dataValidation>
    <dataValidation type="custom" operator="greaterThan" showInputMessage="1" showErrorMessage="1" errorTitle="eee" sqref="G128" xr:uid="{94A31CAC-BBD4-4DB3-B94F-3B1D185381DA}">
      <formula1>OR(D136=0, D136&gt;50)</formula1>
      <formula2>0</formula2>
    </dataValidation>
    <dataValidation type="custom" operator="greaterThan" showInputMessage="1" showErrorMessage="1" errorTitle="eee" sqref="G129" xr:uid="{08EBDA8A-1361-42C6-A70C-E664D78A4370}">
      <formula1>OR(D134=0, D134&gt;50)</formula1>
      <formula2>0</formula2>
    </dataValidation>
    <dataValidation type="custom" operator="greaterThan" showInputMessage="1" showErrorMessage="1" errorTitle="eee" sqref="G130" xr:uid="{1B09D459-51B6-408A-9D97-8D7A52A9E869}">
      <formula1>OR(D132=0, D132&gt;50)</formula1>
      <formula2>0</formula2>
    </dataValidation>
    <dataValidation type="custom" operator="greaterThan" showInputMessage="1" showErrorMessage="1" errorTitle="eee" sqref="G161 G166" xr:uid="{DECF62C9-5318-4086-BE6A-810CEFB49D30}">
      <formula1>OR(D200=0, D200&gt;50)</formula1>
      <formula2>0</formula2>
    </dataValidation>
    <dataValidation type="custom" allowBlank="1" showInputMessage="1" showErrorMessage="1" sqref="D62 G156" xr:uid="{378FE4EF-88B1-4994-8360-1D5DF8DA2D9C}">
      <formula1>OR(D62=0, D62&gt;50)</formula1>
    </dataValidation>
    <dataValidation type="custom" operator="greaterThan" showInputMessage="1" showErrorMessage="1" errorTitle="eee" sqref="D61" xr:uid="{3CF500A0-BE93-4631-AE77-AFAABCBAE7E8}">
      <formula1>OR(D61=0, D61&lt;0)</formula1>
    </dataValidation>
    <dataValidation type="custom" operator="greaterThan" showInputMessage="1" showErrorMessage="1" errorTitle="eee" sqref="D14:D29 D30 D50:D54 D31:D48" xr:uid="{7F9D50FF-E7A4-42BF-A70A-A112774C62E9}">
      <formula1>OR(D14=0,D14&gt;50)</formula1>
    </dataValidation>
    <dataValidation operator="greaterThan" showInputMessage="1" showErrorMessage="1" errorTitle="eee" sqref="G109 G157 G159 D129 D160" xr:uid="{25CF8919-E411-499F-A9E8-23AF743768FF}"/>
    <dataValidation type="custom" operator="greaterThan" showInputMessage="1" showErrorMessage="1" errorTitle="eee" sqref="G111:G116" xr:uid="{0792FBA5-E719-458B-AA25-1AC6563D409A}">
      <formula1>OR(D132=0, D132&gt;50)</formula1>
      <formula2>0</formula2>
    </dataValidation>
    <dataValidation type="custom" operator="greaterThan" showInputMessage="1" showErrorMessage="1" errorTitle="eee" sqref="G197" xr:uid="{CCF3AF41-A970-46A8-989C-3B0D94FE33AB}">
      <formula1>OR(D196=0, D196&gt;50)</formula1>
      <formula2>0</formula2>
    </dataValidation>
    <dataValidation type="custom" operator="greaterThan" showInputMessage="1" showErrorMessage="1" errorTitle="eee" sqref="G142" xr:uid="{47CF81E7-1FA1-40A6-85EB-7E2ED0C9141D}">
      <formula1>OR(D180=0, D180&gt;50)</formula1>
      <formula2>0</formula2>
    </dataValidation>
    <dataValidation allowBlank="1" sqref="G231" xr:uid="{E557C9FF-A4D9-4CEC-A85F-D3C8F99C0AB3}">
      <formula1>0</formula1>
      <formula2>0</formula2>
    </dataValidation>
    <dataValidation type="custom" operator="greaterThan" showInputMessage="1" showErrorMessage="1" errorTitle="eee" sqref="D57:D60" xr:uid="{EC0C4A5F-645D-47FA-89E8-8083D5AEFF5A}">
      <formula1>OR(D57=0, D57&lt;50)</formula1>
    </dataValidation>
    <dataValidation allowBlank="1" errorTitle="Error de datos" error="Debe introducir una fecha válida" sqref="F4" xr:uid="{CBD5FC09-78C7-4455-996A-31E2BA5CFBF6}">
      <formula1>0</formula1>
      <formula2>0</formula2>
    </dataValidation>
    <dataValidation type="custom" operator="greaterThan" showInputMessage="1" showErrorMessage="1" errorTitle="eee" error="Valores mayores a $50" sqref="D8:D13" xr:uid="{AF7F8E6E-994F-4E2D-8755-B171B4E813F3}">
      <formula1>OR(D8=0,D8&gt;50)</formula1>
    </dataValidation>
    <dataValidation type="custom" operator="greaterThan" showInputMessage="1" showErrorMessage="1" errorTitle="eee" sqref="D86:D95 D97:D99 D101:D109 D111 D113 D125 D118:D121 D123 D115 G143:G153 G141 G132:G139 G155" xr:uid="{5233B56E-FDBD-4146-9682-E40CCF4A9C82}">
      <formula1>OR(D86=0,D86&gt; 50)</formula1>
    </dataValidation>
    <dataValidation operator="greaterThanOrEqual" allowBlank="1" errorTitle="Error de datos" error="Debe ingresar un valor entero positivo" sqref="C8:C11 C14:C48 F230 C141:C160 F161:F165 F7:F109 C129 C131:C139 C50:C127 F111:F157" xr:uid="{71BFA7E6-2F04-4D06-AFF8-F25C7E3AE8AC}">
      <formula1>0</formula1>
      <formula2>0</formula2>
    </dataValidation>
    <dataValidation type="custom" operator="greaterThan" showInputMessage="1" showErrorMessage="1" errorTitle="eee" sqref="D49 D55:D56 G140 G154 G8:G108 D114 D124 D85 D96 D100 D110 D112 D63:D83 D122 D126:D128 D131:D159 D116:D117" xr:uid="{EEC3760C-75C3-4B28-AD65-C0C5EF666C5D}">
      <formula1>OR(D8=0, D8&gt;50)</formula1>
    </dataValidation>
    <dataValidation type="custom" operator="greaterThan" showInputMessage="1" showErrorMessage="1" errorTitle="eee" sqref="D84" xr:uid="{C0AB6A9E-E3B1-4DE0-A45F-AC92A53AAE55}">
      <formula1>OR(#REF!=0,#REF!&gt; 50)</formula1>
      <formula2>0</formula2>
    </dataValidation>
  </dataValidations>
  <pageMargins left="0.7" right="0.7" top="0.75" bottom="0.75" header="0.3" footer="0.3"/>
  <ignoredErrors>
    <ignoredError sqref="D15:D23 G24:G33 D42:D52 G51 G64:G72 G90:G101 D109:D121 D142:D150 G132:G145"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41AF-70E2-403C-A4C8-9F82DC2B3177}">
  <dimension ref="A1:H222"/>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+[24]Presentación!C4</f>
        <v>CRAME - IAMPP</v>
      </c>
      <c r="G2" s="9"/>
    </row>
    <row r="3" spans="2:7" x14ac:dyDescent="0.25">
      <c r="C3" s="123" t="s">
        <v>1</v>
      </c>
      <c r="D3" s="123"/>
      <c r="E3" s="54"/>
      <c r="F3" s="10" t="str">
        <f>+[24]Presentación!C5</f>
        <v>Maldonado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+[24]ESP!D7</f>
        <v>2025</v>
      </c>
      <c r="F7" s="73" t="s">
        <v>5</v>
      </c>
      <c r="G7" s="74">
        <f>+D7</f>
        <v>2025</v>
      </c>
    </row>
    <row r="8" spans="2:7" ht="15.75" customHeight="1" x14ac:dyDescent="0.25">
      <c r="B8" s="2" t="s">
        <v>6</v>
      </c>
      <c r="C8" s="17" t="s">
        <v>7</v>
      </c>
      <c r="D8" s="18">
        <v>177837138</v>
      </c>
      <c r="F8" s="17" t="s">
        <v>8</v>
      </c>
      <c r="G8" s="18">
        <v>27708461</v>
      </c>
    </row>
    <row r="9" spans="2:7" ht="15.75" customHeight="1" x14ac:dyDescent="0.25">
      <c r="B9" s="2" t="s">
        <v>9</v>
      </c>
      <c r="C9" s="20" t="s">
        <v>10</v>
      </c>
      <c r="D9" s="21">
        <v>56272586</v>
      </c>
      <c r="F9" s="20" t="s">
        <v>362</v>
      </c>
      <c r="G9" s="21"/>
    </row>
    <row r="10" spans="2:7" ht="15.75" customHeight="1" x14ac:dyDescent="0.25">
      <c r="B10" s="2" t="s">
        <v>12</v>
      </c>
      <c r="C10" s="20" t="s">
        <v>363</v>
      </c>
      <c r="D10" s="21">
        <v>2077068416</v>
      </c>
      <c r="F10" s="20" t="s">
        <v>364</v>
      </c>
      <c r="G10" s="21">
        <f>198797025+2074668</f>
        <v>200871693</v>
      </c>
    </row>
    <row r="11" spans="2:7" ht="15.75" customHeight="1" x14ac:dyDescent="0.25">
      <c r="B11" s="2" t="s">
        <v>15</v>
      </c>
      <c r="C11" s="20" t="s">
        <v>365</v>
      </c>
      <c r="D11" s="21">
        <v>205656197</v>
      </c>
      <c r="F11" s="20" t="s">
        <v>366</v>
      </c>
      <c r="G11" s="21">
        <v>0</v>
      </c>
    </row>
    <row r="12" spans="2:7" ht="15.75" customHeight="1" x14ac:dyDescent="0.25">
      <c r="B12" s="2" t="s">
        <v>18</v>
      </c>
      <c r="C12" s="20" t="s">
        <v>19</v>
      </c>
      <c r="D12" s="21">
        <v>33667038</v>
      </c>
      <c r="F12" s="20" t="s">
        <v>367</v>
      </c>
      <c r="G12" s="21">
        <f>725336259-G8</f>
        <v>697627798</v>
      </c>
    </row>
    <row r="13" spans="2:7" ht="15.75" customHeight="1" x14ac:dyDescent="0.25">
      <c r="B13" s="2" t="s">
        <v>21</v>
      </c>
      <c r="C13" s="20" t="s">
        <v>22</v>
      </c>
      <c r="D13" s="21">
        <v>38730144</v>
      </c>
      <c r="F13" s="20" t="s">
        <v>368</v>
      </c>
      <c r="G13" s="21">
        <v>0</v>
      </c>
    </row>
    <row r="14" spans="2:7" ht="15.75" customHeight="1" x14ac:dyDescent="0.25">
      <c r="B14" s="2" t="s">
        <v>24</v>
      </c>
      <c r="C14" s="20" t="s">
        <v>25</v>
      </c>
      <c r="D14" s="21">
        <v>0</v>
      </c>
      <c r="F14" s="20" t="s">
        <v>369</v>
      </c>
      <c r="G14" s="21">
        <f>94548412+90153459</f>
        <v>184701871</v>
      </c>
    </row>
    <row r="15" spans="2:7" ht="15.75" customHeight="1" x14ac:dyDescent="0.25">
      <c r="B15" s="2" t="s">
        <v>27</v>
      </c>
      <c r="C15" s="20" t="s">
        <v>28</v>
      </c>
      <c r="D15" s="21">
        <v>0</v>
      </c>
      <c r="F15" s="20" t="s">
        <v>29</v>
      </c>
      <c r="G15" s="21">
        <f>211427308+107317427</f>
        <v>318744735</v>
      </c>
    </row>
    <row r="16" spans="2:7" ht="15.75" customHeight="1" x14ac:dyDescent="0.25">
      <c r="B16" s="2" t="s">
        <v>30</v>
      </c>
      <c r="C16" s="20" t="s">
        <v>31</v>
      </c>
      <c r="D16" s="21">
        <v>0</v>
      </c>
      <c r="F16" s="20" t="s">
        <v>32</v>
      </c>
      <c r="G16" s="21">
        <f>73443267+33270917</f>
        <v>106714184</v>
      </c>
    </row>
    <row r="17" spans="2:7" ht="15.75" customHeight="1" x14ac:dyDescent="0.25">
      <c r="B17" s="2" t="s">
        <v>33</v>
      </c>
      <c r="C17" s="20" t="s">
        <v>370</v>
      </c>
      <c r="D17" s="21">
        <v>0</v>
      </c>
      <c r="F17" s="20" t="s">
        <v>35</v>
      </c>
      <c r="G17" s="21">
        <f>66902784+6579269</f>
        <v>73482053</v>
      </c>
    </row>
    <row r="18" spans="2:7" ht="15.75" customHeight="1" x14ac:dyDescent="0.25">
      <c r="B18" s="2" t="s">
        <v>36</v>
      </c>
      <c r="C18" s="20" t="s">
        <v>37</v>
      </c>
      <c r="D18" s="21">
        <v>0</v>
      </c>
      <c r="F18" s="20" t="s">
        <v>38</v>
      </c>
      <c r="G18" s="21">
        <v>0</v>
      </c>
    </row>
    <row r="19" spans="2:7" ht="15.75" customHeight="1" x14ac:dyDescent="0.25">
      <c r="B19" s="2" t="s">
        <v>39</v>
      </c>
      <c r="C19" s="20" t="s">
        <v>40</v>
      </c>
      <c r="D19" s="23">
        <f>+'[24]Detalle ER'!D21</f>
        <v>0</v>
      </c>
      <c r="F19" s="24" t="s">
        <v>41</v>
      </c>
      <c r="G19" s="25">
        <v>22524926</v>
      </c>
    </row>
    <row r="20" spans="2:7" ht="15.75" customHeight="1" x14ac:dyDescent="0.25">
      <c r="B20" s="2" t="s">
        <v>42</v>
      </c>
      <c r="C20" s="20" t="s">
        <v>371</v>
      </c>
      <c r="D20" s="25">
        <f>36169719-1101563</f>
        <v>35068156</v>
      </c>
      <c r="F20" s="90" t="s">
        <v>44</v>
      </c>
      <c r="G20" s="91">
        <f>SUM(G8:G19)</f>
        <v>1632375721</v>
      </c>
    </row>
    <row r="21" spans="2:7" ht="15.75" customHeight="1" x14ac:dyDescent="0.25">
      <c r="C21" s="88" t="s">
        <v>45</v>
      </c>
      <c r="D21" s="89">
        <f>SUM(D8:D20)</f>
        <v>2624299675</v>
      </c>
      <c r="F21" s="17" t="s">
        <v>46</v>
      </c>
      <c r="G21" s="18">
        <v>1177106.3783725651</v>
      </c>
    </row>
    <row r="22" spans="2:7" ht="15.75" customHeight="1" x14ac:dyDescent="0.25">
      <c r="C22" s="90" t="s">
        <v>47</v>
      </c>
      <c r="D22" s="91">
        <f>SUM(D23:D29)</f>
        <v>48266945.859999999</v>
      </c>
      <c r="F22" s="20" t="s">
        <v>48</v>
      </c>
      <c r="G22" s="21">
        <v>40162761.185714528</v>
      </c>
    </row>
    <row r="23" spans="2:7" ht="15.75" customHeight="1" x14ac:dyDescent="0.25">
      <c r="B23" s="2" t="s">
        <v>49</v>
      </c>
      <c r="C23" s="17" t="s">
        <v>50</v>
      </c>
      <c r="D23" s="18">
        <v>30866629.27</v>
      </c>
      <c r="F23" s="20" t="s">
        <v>51</v>
      </c>
      <c r="G23" s="21">
        <v>20443322.578097515</v>
      </c>
    </row>
    <row r="24" spans="2:7" ht="15.75" customHeight="1" x14ac:dyDescent="0.25">
      <c r="B24" s="2" t="s">
        <v>52</v>
      </c>
      <c r="C24" s="20" t="s">
        <v>53</v>
      </c>
      <c r="D24" s="21">
        <v>2561805.75</v>
      </c>
      <c r="F24" s="20" t="s">
        <v>54</v>
      </c>
      <c r="G24" s="21">
        <v>7438671.8578153923</v>
      </c>
    </row>
    <row r="25" spans="2:7" ht="15.75" customHeight="1" x14ac:dyDescent="0.25">
      <c r="B25" s="2" t="s">
        <v>55</v>
      </c>
      <c r="C25" s="20" t="s">
        <v>56</v>
      </c>
      <c r="D25" s="21">
        <v>13734145.9</v>
      </c>
      <c r="F25" s="20" t="s">
        <v>372</v>
      </c>
      <c r="G25" s="21">
        <v>0</v>
      </c>
    </row>
    <row r="26" spans="2:7" ht="15.75" customHeight="1" x14ac:dyDescent="0.25">
      <c r="B26" s="2" t="s">
        <v>58</v>
      </c>
      <c r="C26" s="20" t="s">
        <v>59</v>
      </c>
      <c r="D26" s="21">
        <v>0</v>
      </c>
      <c r="F26" s="20" t="s">
        <v>373</v>
      </c>
      <c r="G26" s="21">
        <v>6847149.27123392</v>
      </c>
    </row>
    <row r="27" spans="2:7" ht="15.75" customHeight="1" x14ac:dyDescent="0.25">
      <c r="B27" s="2" t="s">
        <v>61</v>
      </c>
      <c r="C27" s="20" t="s">
        <v>62</v>
      </c>
      <c r="D27" s="21">
        <v>487292.94</v>
      </c>
      <c r="F27" s="24" t="s">
        <v>63</v>
      </c>
      <c r="G27" s="25">
        <v>999529</v>
      </c>
    </row>
    <row r="28" spans="2:7" ht="15.75" customHeight="1" x14ac:dyDescent="0.25">
      <c r="B28" s="2" t="s">
        <v>64</v>
      </c>
      <c r="C28" s="20" t="s">
        <v>65</v>
      </c>
      <c r="D28" s="23">
        <f>+'[24]Detalle ER'!D28</f>
        <v>0</v>
      </c>
      <c r="F28" s="90" t="s">
        <v>66</v>
      </c>
      <c r="G28" s="91">
        <f>SUM(G21:G27)</f>
        <v>77068540.271233916</v>
      </c>
    </row>
    <row r="29" spans="2:7" ht="15.75" customHeight="1" x14ac:dyDescent="0.25">
      <c r="B29" s="2" t="s">
        <v>67</v>
      </c>
      <c r="C29" s="24" t="s">
        <v>68</v>
      </c>
      <c r="D29" s="25">
        <v>617072</v>
      </c>
      <c r="F29" s="17" t="s">
        <v>69</v>
      </c>
      <c r="G29" s="18">
        <v>96716572</v>
      </c>
    </row>
    <row r="30" spans="2:7" ht="15.75" customHeight="1" x14ac:dyDescent="0.25">
      <c r="C30" s="90" t="s">
        <v>70</v>
      </c>
      <c r="D30" s="91">
        <f>SUM(D31:D35)</f>
        <v>198338586.67000002</v>
      </c>
      <c r="F30" s="20" t="s">
        <v>71</v>
      </c>
      <c r="G30" s="21">
        <v>0</v>
      </c>
    </row>
    <row r="31" spans="2:7" ht="15.75" customHeight="1" x14ac:dyDescent="0.25">
      <c r="B31" s="2" t="s">
        <v>72</v>
      </c>
      <c r="C31" s="17" t="s">
        <v>73</v>
      </c>
      <c r="D31" s="18">
        <v>131265424.67</v>
      </c>
      <c r="F31" s="20" t="s">
        <v>74</v>
      </c>
      <c r="G31" s="21">
        <v>0</v>
      </c>
    </row>
    <row r="32" spans="2:7" ht="15.75" customHeight="1" x14ac:dyDescent="0.25">
      <c r="B32" s="2" t="s">
        <v>75</v>
      </c>
      <c r="C32" s="20" t="s">
        <v>76</v>
      </c>
      <c r="D32" s="21">
        <v>25160716</v>
      </c>
      <c r="F32" s="24" t="s">
        <v>77</v>
      </c>
      <c r="G32" s="25">
        <v>1313247</v>
      </c>
    </row>
    <row r="33" spans="2:7" ht="15.75" customHeight="1" x14ac:dyDescent="0.25">
      <c r="B33" s="2" t="s">
        <v>78</v>
      </c>
      <c r="C33" s="20" t="s">
        <v>79</v>
      </c>
      <c r="D33" s="21">
        <v>39232048</v>
      </c>
      <c r="F33" s="90" t="s">
        <v>80</v>
      </c>
      <c r="G33" s="91">
        <f>SUM(G29:G32)</f>
        <v>98029819</v>
      </c>
    </row>
    <row r="34" spans="2:7" ht="15.75" customHeight="1" x14ac:dyDescent="0.25">
      <c r="B34" s="2" t="s">
        <v>81</v>
      </c>
      <c r="C34" s="20" t="s">
        <v>82</v>
      </c>
      <c r="D34" s="23">
        <f>+'[24]Detalle ER'!D35</f>
        <v>0</v>
      </c>
      <c r="F34" s="94" t="s">
        <v>83</v>
      </c>
      <c r="G34" s="101">
        <f>SUM(G35:G40)</f>
        <v>206770202</v>
      </c>
    </row>
    <row r="35" spans="2:7" ht="15.75" customHeight="1" x14ac:dyDescent="0.25">
      <c r="B35" s="2" t="s">
        <v>84</v>
      </c>
      <c r="C35" s="24" t="s">
        <v>85</v>
      </c>
      <c r="D35" s="25">
        <v>2680398</v>
      </c>
      <c r="F35" s="17" t="s">
        <v>86</v>
      </c>
      <c r="G35" s="18">
        <v>4330352</v>
      </c>
    </row>
    <row r="36" spans="2:7" ht="15.75" customHeight="1" x14ac:dyDescent="0.25">
      <c r="C36" s="90" t="s">
        <v>87</v>
      </c>
      <c r="D36" s="91">
        <f>+D22+D30</f>
        <v>246605532.53000003</v>
      </c>
      <c r="F36" s="20" t="s">
        <v>88</v>
      </c>
      <c r="G36" s="21">
        <v>9641259</v>
      </c>
    </row>
    <row r="37" spans="2:7" ht="15.75" customHeight="1" x14ac:dyDescent="0.25">
      <c r="B37" s="2" t="s">
        <v>89</v>
      </c>
      <c r="C37" s="17" t="s">
        <v>374</v>
      </c>
      <c r="D37" s="18">
        <v>78836767</v>
      </c>
      <c r="F37" s="20" t="s">
        <v>91</v>
      </c>
      <c r="G37" s="21">
        <v>9195567</v>
      </c>
    </row>
    <row r="38" spans="2:7" ht="15.75" customHeight="1" x14ac:dyDescent="0.25">
      <c r="B38" s="2" t="s">
        <v>92</v>
      </c>
      <c r="C38" s="20" t="s">
        <v>375</v>
      </c>
      <c r="D38" s="21">
        <v>14307891</v>
      </c>
      <c r="F38" s="20" t="s">
        <v>94</v>
      </c>
      <c r="G38" s="21">
        <v>15578997</v>
      </c>
    </row>
    <row r="39" spans="2:7" ht="15.75" customHeight="1" x14ac:dyDescent="0.25">
      <c r="B39" s="2" t="s">
        <v>95</v>
      </c>
      <c r="C39" s="20" t="s">
        <v>376</v>
      </c>
      <c r="D39" s="21">
        <v>8333911</v>
      </c>
      <c r="F39" s="20" t="s">
        <v>97</v>
      </c>
      <c r="G39" s="21">
        <v>20733988</v>
      </c>
    </row>
    <row r="40" spans="2:7" ht="15.75" customHeight="1" x14ac:dyDescent="0.25">
      <c r="B40" s="2" t="s">
        <v>98</v>
      </c>
      <c r="C40" s="20" t="s">
        <v>377</v>
      </c>
      <c r="D40" s="21">
        <v>0</v>
      </c>
      <c r="F40" s="24" t="s">
        <v>100</v>
      </c>
      <c r="G40" s="26">
        <f>+'[24]Detalle ER'!H19</f>
        <v>147290039</v>
      </c>
    </row>
    <row r="41" spans="2:7" ht="15.75" customHeight="1" x14ac:dyDescent="0.25">
      <c r="B41" s="2" t="s">
        <v>101</v>
      </c>
      <c r="C41" s="20" t="s">
        <v>378</v>
      </c>
      <c r="D41" s="21">
        <v>0</v>
      </c>
      <c r="F41" s="94" t="s">
        <v>103</v>
      </c>
      <c r="G41" s="101">
        <f>SUM(G42:G47)</f>
        <v>28334332</v>
      </c>
    </row>
    <row r="42" spans="2:7" ht="15.75" customHeight="1" x14ac:dyDescent="0.25">
      <c r="B42" s="2" t="s">
        <v>104</v>
      </c>
      <c r="C42" s="20" t="s">
        <v>379</v>
      </c>
      <c r="D42" s="21">
        <v>3372682</v>
      </c>
      <c r="F42" s="17" t="s">
        <v>106</v>
      </c>
      <c r="G42" s="18">
        <v>77726</v>
      </c>
    </row>
    <row r="43" spans="2:7" ht="15.75" customHeight="1" x14ac:dyDescent="0.25">
      <c r="B43" s="2" t="s">
        <v>107</v>
      </c>
      <c r="C43" s="20" t="s">
        <v>380</v>
      </c>
      <c r="D43" s="21">
        <f>186844183-D46</f>
        <v>153091848</v>
      </c>
      <c r="F43" s="20" t="s">
        <v>109</v>
      </c>
      <c r="G43" s="21">
        <v>4886</v>
      </c>
    </row>
    <row r="44" spans="2:7" ht="15.75" customHeight="1" x14ac:dyDescent="0.25">
      <c r="B44" s="2" t="s">
        <v>110</v>
      </c>
      <c r="C44" s="20" t="s">
        <v>381</v>
      </c>
      <c r="D44" s="21">
        <v>0</v>
      </c>
      <c r="F44" s="20" t="s">
        <v>112</v>
      </c>
      <c r="G44" s="21">
        <v>4720690</v>
      </c>
    </row>
    <row r="45" spans="2:7" ht="15.75" customHeight="1" x14ac:dyDescent="0.25">
      <c r="B45" s="2" t="s">
        <v>113</v>
      </c>
      <c r="C45" s="20" t="s">
        <v>114</v>
      </c>
      <c r="D45" s="21">
        <v>0</v>
      </c>
      <c r="F45" s="20" t="s">
        <v>115</v>
      </c>
      <c r="G45" s="21">
        <v>2792191</v>
      </c>
    </row>
    <row r="46" spans="2:7" ht="15.75" customHeight="1" x14ac:dyDescent="0.25">
      <c r="B46" s="2" t="s">
        <v>116</v>
      </c>
      <c r="C46" s="20" t="s">
        <v>117</v>
      </c>
      <c r="D46" s="23">
        <f>+'[24]Detalle ER'!D49</f>
        <v>33752335</v>
      </c>
      <c r="F46" s="20" t="s">
        <v>118</v>
      </c>
      <c r="G46" s="21">
        <v>1290521</v>
      </c>
    </row>
    <row r="47" spans="2:7" ht="15.75" customHeight="1" x14ac:dyDescent="0.25">
      <c r="B47" s="2" t="s">
        <v>119</v>
      </c>
      <c r="C47" s="24" t="s">
        <v>382</v>
      </c>
      <c r="D47" s="25">
        <v>4385094</v>
      </c>
      <c r="F47" s="20" t="s">
        <v>121</v>
      </c>
      <c r="G47" s="27">
        <f>+'[24]Detalle ER'!H29</f>
        <v>19448318</v>
      </c>
    </row>
    <row r="48" spans="2:7" ht="15.75" customHeight="1" x14ac:dyDescent="0.25">
      <c r="C48" s="90" t="s">
        <v>122</v>
      </c>
      <c r="D48" s="91">
        <f>SUM(D37:D47)</f>
        <v>296080528</v>
      </c>
      <c r="F48" s="24" t="s">
        <v>123</v>
      </c>
      <c r="G48" s="25">
        <v>3204271</v>
      </c>
    </row>
    <row r="49" spans="2:7" ht="15.75" customHeight="1" x14ac:dyDescent="0.25">
      <c r="C49" s="94" t="s">
        <v>124</v>
      </c>
      <c r="D49" s="98"/>
      <c r="F49" s="90" t="s">
        <v>125</v>
      </c>
      <c r="G49" s="91">
        <f>+G34+G41+G48</f>
        <v>238308805</v>
      </c>
    </row>
    <row r="50" spans="2:7" ht="15.75" customHeight="1" x14ac:dyDescent="0.25">
      <c r="B50" s="2" t="s">
        <v>126</v>
      </c>
      <c r="C50" s="28" t="s">
        <v>127</v>
      </c>
      <c r="D50" s="18">
        <v>0</v>
      </c>
      <c r="F50" s="28" t="s">
        <v>128</v>
      </c>
      <c r="G50" s="18">
        <v>0</v>
      </c>
    </row>
    <row r="51" spans="2:7" ht="15.75" customHeight="1" x14ac:dyDescent="0.25">
      <c r="B51" s="2" t="s">
        <v>129</v>
      </c>
      <c r="C51" s="20" t="s">
        <v>124</v>
      </c>
      <c r="D51" s="23">
        <f>+'[24]Detalle ER'!D58</f>
        <v>115282551</v>
      </c>
      <c r="F51" s="20" t="s">
        <v>130</v>
      </c>
      <c r="G51" s="21">
        <f>86939741+7088463+5345+10623435</f>
        <v>104656984</v>
      </c>
    </row>
    <row r="52" spans="2:7" ht="15.75" customHeight="1" x14ac:dyDescent="0.25">
      <c r="B52" s="2" t="s">
        <v>131</v>
      </c>
      <c r="C52" s="24" t="s">
        <v>383</v>
      </c>
      <c r="D52" s="25">
        <v>1429434</v>
      </c>
      <c r="F52" s="20" t="s">
        <v>133</v>
      </c>
      <c r="G52" s="21">
        <v>10145939</v>
      </c>
    </row>
    <row r="53" spans="2:7" ht="15.75" customHeight="1" x14ac:dyDescent="0.25">
      <c r="C53" s="90" t="s">
        <v>134</v>
      </c>
      <c r="D53" s="91">
        <f>SUM(D50:D52)</f>
        <v>116711985</v>
      </c>
      <c r="F53" s="20" t="s">
        <v>135</v>
      </c>
      <c r="G53" s="21">
        <v>0</v>
      </c>
    </row>
    <row r="54" spans="2:7" ht="15.75" customHeight="1" x14ac:dyDescent="0.25">
      <c r="C54" s="75" t="s">
        <v>136</v>
      </c>
      <c r="D54" s="76">
        <f>D21+D36+D48+D53</f>
        <v>3283697720.5300002</v>
      </c>
      <c r="F54" s="20" t="s">
        <v>137</v>
      </c>
      <c r="G54" s="21">
        <v>0</v>
      </c>
    </row>
    <row r="55" spans="2:7" ht="15.75" customHeight="1" x14ac:dyDescent="0.25">
      <c r="C55" s="29"/>
      <c r="F55" s="20" t="s">
        <v>138</v>
      </c>
      <c r="G55" s="21">
        <v>0</v>
      </c>
    </row>
    <row r="56" spans="2:7" ht="15.75" customHeight="1" x14ac:dyDescent="0.25">
      <c r="C56" s="94" t="s">
        <v>139</v>
      </c>
      <c r="D56" s="98"/>
      <c r="F56" s="20" t="s">
        <v>140</v>
      </c>
      <c r="G56" s="27">
        <f>+'[24]Detalle ER'!H40</f>
        <v>0</v>
      </c>
    </row>
    <row r="57" spans="2:7" ht="15.75" customHeight="1" x14ac:dyDescent="0.25">
      <c r="B57" s="2" t="s">
        <v>141</v>
      </c>
      <c r="C57" s="30" t="s">
        <v>142</v>
      </c>
      <c r="D57" s="18">
        <v>0</v>
      </c>
      <c r="F57" s="24" t="s">
        <v>143</v>
      </c>
      <c r="G57" s="25">
        <v>1326184</v>
      </c>
    </row>
    <row r="58" spans="2:7" ht="15.75" customHeight="1" x14ac:dyDescent="0.25">
      <c r="B58" s="2" t="s">
        <v>144</v>
      </c>
      <c r="C58" s="31" t="s">
        <v>145</v>
      </c>
      <c r="D58" s="21">
        <v>0</v>
      </c>
      <c r="F58" s="90" t="s">
        <v>146</v>
      </c>
      <c r="G58" s="91">
        <f>SUM(G50:G57)</f>
        <v>116129107</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0</v>
      </c>
    </row>
    <row r="61" spans="2:7" ht="15.75" customHeight="1" x14ac:dyDescent="0.25">
      <c r="C61" s="90" t="s">
        <v>385</v>
      </c>
      <c r="D61" s="91">
        <f>SUM(D57:D60)</f>
        <v>0</v>
      </c>
      <c r="F61" s="20" t="s">
        <v>154</v>
      </c>
      <c r="G61" s="21">
        <v>0</v>
      </c>
    </row>
    <row r="62" spans="2:7" ht="15.75" customHeight="1" x14ac:dyDescent="0.25">
      <c r="C62" s="77" t="s">
        <v>155</v>
      </c>
      <c r="D62" s="78">
        <f>D54+D61</f>
        <v>3283697720.5300002</v>
      </c>
      <c r="F62" s="20" t="s">
        <v>156</v>
      </c>
      <c r="G62" s="21">
        <v>0</v>
      </c>
    </row>
    <row r="63" spans="2:7" ht="15.75" customHeight="1" x14ac:dyDescent="0.25">
      <c r="B63" s="33"/>
      <c r="C63" s="34"/>
      <c r="D63" s="35"/>
      <c r="F63" s="20" t="s">
        <v>157</v>
      </c>
      <c r="G63" s="21">
        <v>0</v>
      </c>
    </row>
    <row r="64" spans="2:7" ht="15.75" customHeight="1" x14ac:dyDescent="0.25">
      <c r="B64" s="5"/>
      <c r="C64" s="34"/>
      <c r="D64" s="35"/>
      <c r="F64" s="20" t="s">
        <v>158</v>
      </c>
      <c r="G64" s="21">
        <v>164535580</v>
      </c>
    </row>
    <row r="65" spans="1:7" ht="15.75" customHeight="1" x14ac:dyDescent="0.25">
      <c r="B65" s="36" t="s">
        <v>159</v>
      </c>
      <c r="C65" s="34"/>
      <c r="D65" s="35"/>
      <c r="F65" s="20" t="s">
        <v>160</v>
      </c>
      <c r="G65" s="21">
        <v>899274</v>
      </c>
    </row>
    <row r="66" spans="1:7" ht="15.75" customHeight="1" x14ac:dyDescent="0.25">
      <c r="B66" s="36" t="s">
        <v>161</v>
      </c>
      <c r="C66" s="34"/>
      <c r="D66" s="35"/>
      <c r="F66" s="20" t="s">
        <v>162</v>
      </c>
      <c r="G66" s="21">
        <v>21023071</v>
      </c>
    </row>
    <row r="67" spans="1:7" ht="15.75" customHeight="1" x14ac:dyDescent="0.25">
      <c r="B67" s="36" t="s">
        <v>163</v>
      </c>
      <c r="C67" s="34"/>
      <c r="D67" s="35"/>
      <c r="F67" s="20" t="s">
        <v>164</v>
      </c>
      <c r="G67" s="21">
        <v>7581603</v>
      </c>
    </row>
    <row r="68" spans="1:7" ht="15.75" customHeight="1" x14ac:dyDescent="0.25">
      <c r="B68" s="36" t="s">
        <v>165</v>
      </c>
      <c r="C68" s="34"/>
      <c r="D68" s="35"/>
      <c r="F68" s="20" t="s">
        <v>166</v>
      </c>
      <c r="G68" s="21">
        <v>23922991</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9995533</v>
      </c>
    </row>
    <row r="71" spans="1:7" ht="15.75" customHeight="1" x14ac:dyDescent="0.25">
      <c r="B71" s="36" t="s">
        <v>171</v>
      </c>
      <c r="C71" s="34"/>
      <c r="D71" s="35"/>
      <c r="F71" s="20" t="s">
        <v>172</v>
      </c>
      <c r="G71" s="21">
        <v>1738132</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16040916</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31113</v>
      </c>
    </row>
    <row r="77" spans="1:7" ht="15.75" customHeight="1" x14ac:dyDescent="0.25">
      <c r="B77" s="36" t="s">
        <v>183</v>
      </c>
      <c r="C77" s="34"/>
      <c r="D77" s="35"/>
      <c r="F77" s="20" t="s">
        <v>184</v>
      </c>
      <c r="G77" s="21">
        <v>31467586</v>
      </c>
    </row>
    <row r="78" spans="1:7" ht="15.75" customHeight="1" x14ac:dyDescent="0.25">
      <c r="B78" s="36" t="s">
        <v>185</v>
      </c>
      <c r="C78" s="34"/>
      <c r="D78" s="35"/>
      <c r="F78" s="20" t="s">
        <v>186</v>
      </c>
      <c r="G78" s="27">
        <f>+'[24]Detalle ER'!H60</f>
        <v>239951388</v>
      </c>
    </row>
    <row r="79" spans="1:7" ht="15.75" customHeight="1" x14ac:dyDescent="0.25">
      <c r="B79" s="36"/>
      <c r="C79" s="34"/>
      <c r="D79" s="35"/>
      <c r="F79" s="24" t="s">
        <v>187</v>
      </c>
      <c r="G79" s="25">
        <v>6714498</v>
      </c>
    </row>
    <row r="80" spans="1:7" ht="15.75" customHeight="1" x14ac:dyDescent="0.25">
      <c r="A80" s="37"/>
      <c r="B80" s="38"/>
      <c r="C80" s="34"/>
      <c r="D80" s="35"/>
      <c r="E80" s="39"/>
      <c r="F80" s="90" t="s">
        <v>188</v>
      </c>
      <c r="G80" s="91">
        <f>SUM(G59:G79)</f>
        <v>523901685</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13893760</v>
      </c>
    </row>
    <row r="83" spans="2:7" ht="15.75" customHeight="1" x14ac:dyDescent="0.25">
      <c r="B83" s="36" t="s">
        <v>193</v>
      </c>
      <c r="C83" s="34"/>
      <c r="D83" s="35"/>
      <c r="F83" s="20" t="s">
        <v>194</v>
      </c>
      <c r="G83" s="21">
        <v>2913537</v>
      </c>
    </row>
    <row r="84" spans="2:7" ht="15.75" customHeight="1" x14ac:dyDescent="0.25">
      <c r="B84" s="36" t="s">
        <v>195</v>
      </c>
      <c r="C84" s="40"/>
      <c r="D84" s="41"/>
      <c r="F84" s="20" t="s">
        <v>196</v>
      </c>
      <c r="G84" s="21">
        <v>6398324</v>
      </c>
    </row>
    <row r="85" spans="2:7" ht="15.75" customHeight="1" x14ac:dyDescent="0.25">
      <c r="B85" s="36" t="s">
        <v>197</v>
      </c>
      <c r="C85" s="73" t="s">
        <v>198</v>
      </c>
      <c r="D85" s="74">
        <f>+D7</f>
        <v>2025</v>
      </c>
      <c r="F85" s="20" t="s">
        <v>199</v>
      </c>
      <c r="G85" s="21">
        <v>13941306</v>
      </c>
    </row>
    <row r="86" spans="2:7" ht="15.75" customHeight="1" x14ac:dyDescent="0.25">
      <c r="B86" s="36" t="s">
        <v>200</v>
      </c>
      <c r="C86" s="42" t="s">
        <v>201</v>
      </c>
      <c r="D86" s="18">
        <v>19793894</v>
      </c>
      <c r="F86" s="20" t="s">
        <v>202</v>
      </c>
      <c r="G86" s="21">
        <v>6017895</v>
      </c>
    </row>
    <row r="87" spans="2:7" ht="15.75" customHeight="1" x14ac:dyDescent="0.25">
      <c r="B87" s="36" t="s">
        <v>203</v>
      </c>
      <c r="C87" s="43" t="s">
        <v>204</v>
      </c>
      <c r="D87" s="21">
        <f>115204668+7291902</f>
        <v>122496570</v>
      </c>
      <c r="F87" s="20" t="s">
        <v>205</v>
      </c>
      <c r="G87" s="21">
        <v>1786369</v>
      </c>
    </row>
    <row r="88" spans="2:7" ht="15.75" customHeight="1" x14ac:dyDescent="0.25">
      <c r="B88" s="36" t="s">
        <v>206</v>
      </c>
      <c r="C88" s="43" t="s">
        <v>35</v>
      </c>
      <c r="D88" s="21">
        <v>0</v>
      </c>
      <c r="F88" s="20" t="s">
        <v>207</v>
      </c>
      <c r="G88" s="21">
        <v>0</v>
      </c>
    </row>
    <row r="89" spans="2:7" ht="15.75" customHeight="1" x14ac:dyDescent="0.25">
      <c r="B89" s="36" t="s">
        <v>208</v>
      </c>
      <c r="C89" s="43" t="s">
        <v>386</v>
      </c>
      <c r="D89" s="21">
        <v>0</v>
      </c>
      <c r="F89" s="20" t="s">
        <v>210</v>
      </c>
      <c r="G89" s="21">
        <v>9291501</v>
      </c>
    </row>
    <row r="90" spans="2:7" ht="15.75" customHeight="1" x14ac:dyDescent="0.25">
      <c r="B90" s="36" t="s">
        <v>211</v>
      </c>
      <c r="C90" s="43" t="s">
        <v>212</v>
      </c>
      <c r="D90" s="21">
        <v>3398870</v>
      </c>
      <c r="F90" s="20" t="s">
        <v>213</v>
      </c>
      <c r="G90" s="21">
        <v>0</v>
      </c>
    </row>
    <row r="91" spans="2:7" ht="15.75" customHeight="1" x14ac:dyDescent="0.25">
      <c r="B91" s="36" t="s">
        <v>214</v>
      </c>
      <c r="C91" s="43" t="s">
        <v>215</v>
      </c>
      <c r="D91" s="21">
        <v>0</v>
      </c>
      <c r="F91" s="20" t="s">
        <v>216</v>
      </c>
      <c r="G91" s="21">
        <v>44861689</v>
      </c>
    </row>
    <row r="92" spans="2:7" ht="15.75" customHeight="1" x14ac:dyDescent="0.25">
      <c r="B92" s="36" t="s">
        <v>217</v>
      </c>
      <c r="C92" s="43" t="s">
        <v>218</v>
      </c>
      <c r="D92" s="21">
        <v>0</v>
      </c>
      <c r="F92" s="20" t="s">
        <v>219</v>
      </c>
      <c r="G92" s="21">
        <v>3108113.29</v>
      </c>
    </row>
    <row r="93" spans="2:7" ht="15.75" customHeight="1" x14ac:dyDescent="0.25">
      <c r="B93" s="36"/>
      <c r="C93" s="43" t="s">
        <v>387</v>
      </c>
      <c r="D93" s="21">
        <v>336202.69876607897</v>
      </c>
      <c r="F93" s="20" t="s">
        <v>221</v>
      </c>
      <c r="G93" s="21">
        <v>0</v>
      </c>
    </row>
    <row r="94" spans="2:7" ht="15.75" customHeight="1" x14ac:dyDescent="0.25">
      <c r="C94" s="43" t="s">
        <v>222</v>
      </c>
      <c r="D94" s="21">
        <v>0</v>
      </c>
      <c r="F94" s="20" t="s">
        <v>223</v>
      </c>
      <c r="G94" s="23">
        <f>+'[24]Detalle ER'!H72</f>
        <v>102601564</v>
      </c>
    </row>
    <row r="95" spans="2:7" ht="15.75" customHeight="1" x14ac:dyDescent="0.25">
      <c r="C95" s="44" t="s">
        <v>388</v>
      </c>
      <c r="D95" s="25">
        <v>1987064</v>
      </c>
      <c r="F95" s="24" t="s">
        <v>225</v>
      </c>
      <c r="G95" s="25">
        <f>693727</f>
        <v>693727</v>
      </c>
    </row>
    <row r="96" spans="2:7" ht="15.75" customHeight="1" x14ac:dyDescent="0.25">
      <c r="C96" s="90" t="s">
        <v>226</v>
      </c>
      <c r="D96" s="91">
        <f>SUM(D86:D95)</f>
        <v>148012600.69876608</v>
      </c>
      <c r="F96" s="90" t="s">
        <v>227</v>
      </c>
      <c r="G96" s="91">
        <f>SUM(G81:G95)</f>
        <v>205507785.29000002</v>
      </c>
    </row>
    <row r="97" spans="2:7" ht="15.75" customHeight="1" x14ac:dyDescent="0.25">
      <c r="C97" s="42" t="s">
        <v>216</v>
      </c>
      <c r="D97" s="18">
        <v>0</v>
      </c>
      <c r="F97" s="28" t="s">
        <v>228</v>
      </c>
      <c r="G97" s="18">
        <f>41803799-1021178-1</f>
        <v>40782620</v>
      </c>
    </row>
    <row r="98" spans="2:7" ht="15.75" customHeight="1" x14ac:dyDescent="0.25">
      <c r="C98" s="43" t="s">
        <v>219</v>
      </c>
      <c r="D98" s="21">
        <v>0</v>
      </c>
      <c r="F98" s="20" t="s">
        <v>229</v>
      </c>
      <c r="G98" s="21">
        <f>11336562+29137</f>
        <v>11365699</v>
      </c>
    </row>
    <row r="99" spans="2:7" ht="15.75" customHeight="1" x14ac:dyDescent="0.25">
      <c r="C99" s="44" t="s">
        <v>230</v>
      </c>
      <c r="D99" s="25">
        <v>0</v>
      </c>
      <c r="F99" s="20" t="s">
        <v>231</v>
      </c>
      <c r="G99" s="21">
        <v>0</v>
      </c>
    </row>
    <row r="100" spans="2:7" ht="15.75" customHeight="1" x14ac:dyDescent="0.25">
      <c r="C100" s="90" t="s">
        <v>232</v>
      </c>
      <c r="D100" s="91">
        <f>SUM(D97:D99)</f>
        <v>0</v>
      </c>
      <c r="F100" s="20" t="s">
        <v>233</v>
      </c>
      <c r="G100" s="45">
        <f>+'[24]Detalle ER'!H84</f>
        <v>710164</v>
      </c>
    </row>
    <row r="101" spans="2:7" ht="15.75" customHeight="1" x14ac:dyDescent="0.25">
      <c r="C101" s="42" t="s">
        <v>190</v>
      </c>
      <c r="D101" s="18">
        <v>0</v>
      </c>
      <c r="F101" s="24" t="s">
        <v>234</v>
      </c>
      <c r="G101" s="25">
        <v>1021178</v>
      </c>
    </row>
    <row r="102" spans="2:7" ht="15.75" customHeight="1" x14ac:dyDescent="0.25">
      <c r="C102" s="43" t="s">
        <v>235</v>
      </c>
      <c r="D102" s="21">
        <v>0</v>
      </c>
      <c r="F102" s="90" t="s">
        <v>236</v>
      </c>
      <c r="G102" s="91">
        <f>SUM(G97:G101)</f>
        <v>53879661</v>
      </c>
    </row>
    <row r="103" spans="2:7" ht="15.75" customHeight="1" x14ac:dyDescent="0.25">
      <c r="C103" s="43" t="s">
        <v>192</v>
      </c>
      <c r="D103" s="21">
        <v>0</v>
      </c>
      <c r="F103" s="90" t="s">
        <v>237</v>
      </c>
      <c r="G103" s="91">
        <f>+'[24]Detalle ER'!H98</f>
        <v>73416106</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0</v>
      </c>
      <c r="F106" s="90" t="s">
        <v>240</v>
      </c>
      <c r="G106" s="91">
        <f>SUM(G104:G105)</f>
        <v>0</v>
      </c>
    </row>
    <row r="107" spans="2:7" ht="15.75" customHeight="1" x14ac:dyDescent="0.25">
      <c r="C107" s="43" t="s">
        <v>205</v>
      </c>
      <c r="D107" s="21">
        <v>0</v>
      </c>
      <c r="F107" s="79" t="s">
        <v>241</v>
      </c>
      <c r="G107" s="80">
        <f>G20+G28+G33+G49+G58+G80+G96+G102+G103+G106</f>
        <v>3018617229.561234</v>
      </c>
    </row>
    <row r="108" spans="2:7" ht="15.75" customHeight="1" x14ac:dyDescent="0.25">
      <c r="C108" s="43" t="s">
        <v>242</v>
      </c>
      <c r="D108" s="21">
        <v>0</v>
      </c>
      <c r="F108" s="14"/>
      <c r="G108" s="46"/>
    </row>
    <row r="109" spans="2:7" ht="15.75" customHeight="1" x14ac:dyDescent="0.25">
      <c r="C109" s="43" t="s">
        <v>243</v>
      </c>
      <c r="D109" s="21">
        <v>0</v>
      </c>
      <c r="F109" s="79" t="s">
        <v>244</v>
      </c>
      <c r="G109" s="80">
        <f>D62-G107</f>
        <v>265080490.96876621</v>
      </c>
    </row>
    <row r="110" spans="2:7" ht="15.75" customHeight="1" x14ac:dyDescent="0.25">
      <c r="C110" s="43" t="s">
        <v>223</v>
      </c>
      <c r="D110" s="23">
        <f>+'[24]Detalle ER'!D72</f>
        <v>48482555</v>
      </c>
      <c r="F110" s="40"/>
      <c r="G110" s="47"/>
    </row>
    <row r="111" spans="2:7" ht="15.75" customHeight="1" x14ac:dyDescent="0.25">
      <c r="C111" s="44" t="s">
        <v>389</v>
      </c>
      <c r="D111" s="25">
        <v>2135394</v>
      </c>
      <c r="F111" s="40"/>
      <c r="G111" s="41"/>
    </row>
    <row r="112" spans="2:7" ht="15.75" customHeight="1" x14ac:dyDescent="0.25">
      <c r="B112" s="2" t="s">
        <v>246</v>
      </c>
      <c r="C112" s="90" t="s">
        <v>227</v>
      </c>
      <c r="D112" s="91">
        <f>SUM(D101:D111)</f>
        <v>50617949</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+'[24]Detalle ER'!D84</f>
        <v>1298722</v>
      </c>
      <c r="F114" s="40"/>
      <c r="G114" s="41"/>
    </row>
    <row r="115" spans="2:7" ht="15.75" customHeight="1" x14ac:dyDescent="0.25">
      <c r="B115" s="2" t="s">
        <v>249</v>
      </c>
      <c r="C115" s="44" t="s">
        <v>250</v>
      </c>
      <c r="D115" s="25">
        <f>29137</f>
        <v>29137</v>
      </c>
      <c r="F115" s="40"/>
      <c r="G115" s="41"/>
    </row>
    <row r="116" spans="2:7" ht="15.75" customHeight="1" x14ac:dyDescent="0.25">
      <c r="B116" s="2" t="s">
        <v>251</v>
      </c>
      <c r="C116" s="90" t="s">
        <v>236</v>
      </c>
      <c r="D116" s="91">
        <f>SUM(D113:D115)</f>
        <v>1327859</v>
      </c>
      <c r="F116" s="40"/>
      <c r="G116" s="41"/>
    </row>
    <row r="117" spans="2:7" ht="15.75" customHeight="1" x14ac:dyDescent="0.25">
      <c r="B117" s="2" t="s">
        <v>252</v>
      </c>
      <c r="C117" s="90" t="s">
        <v>253</v>
      </c>
      <c r="D117" s="91">
        <f>+'[24]Detalle ER'!D96</f>
        <v>5223704</v>
      </c>
      <c r="F117" s="40"/>
      <c r="G117" s="41"/>
    </row>
    <row r="118" spans="2:7" ht="15.75" customHeight="1" x14ac:dyDescent="0.25">
      <c r="B118" s="2" t="s">
        <v>254</v>
      </c>
      <c r="C118" s="42" t="s">
        <v>255</v>
      </c>
      <c r="D118" s="18">
        <v>0</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0</v>
      </c>
      <c r="F121" s="40"/>
      <c r="G121" s="41"/>
    </row>
    <row r="122" spans="2:7" ht="15.75" customHeight="1" x14ac:dyDescent="0.25">
      <c r="C122" s="90" t="s">
        <v>262</v>
      </c>
      <c r="D122" s="91">
        <f>SUM(D118:D121)</f>
        <v>0</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+'[24]Detalle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205182112.69876608</v>
      </c>
      <c r="F127" s="40"/>
      <c r="G127" s="41"/>
    </row>
    <row r="128" spans="2:7" ht="15.75" customHeight="1" x14ac:dyDescent="0.25">
      <c r="F128" s="40"/>
      <c r="G128" s="41"/>
    </row>
    <row r="129" spans="2:7" ht="15.75" customHeight="1" x14ac:dyDescent="0.25">
      <c r="B129" s="2" t="s">
        <v>271</v>
      </c>
      <c r="C129" s="79" t="s">
        <v>272</v>
      </c>
      <c r="D129" s="80">
        <f>G109-D127</f>
        <v>59898378.27000013</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6721926</v>
      </c>
    </row>
    <row r="133" spans="2:7" ht="15.75" customHeight="1" x14ac:dyDescent="0.25">
      <c r="B133" s="2" t="s">
        <v>279</v>
      </c>
      <c r="C133" s="20" t="s">
        <v>280</v>
      </c>
      <c r="D133" s="21">
        <v>0</v>
      </c>
      <c r="F133" s="20" t="s">
        <v>281</v>
      </c>
      <c r="G133" s="21">
        <v>51278041.600000001</v>
      </c>
    </row>
    <row r="134" spans="2:7" ht="15.75" customHeight="1" x14ac:dyDescent="0.25">
      <c r="B134" s="2" t="s">
        <v>282</v>
      </c>
      <c r="C134" s="20" t="s">
        <v>283</v>
      </c>
      <c r="D134" s="21">
        <v>0</v>
      </c>
      <c r="F134" s="20" t="s">
        <v>284</v>
      </c>
      <c r="G134" s="21">
        <v>11582396</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2751489</v>
      </c>
    </row>
    <row r="140" spans="2:7" ht="15.75" customHeight="1" x14ac:dyDescent="0.25">
      <c r="C140" s="20" t="s">
        <v>393</v>
      </c>
      <c r="D140" s="21">
        <v>15062432</v>
      </c>
      <c r="F140" s="20" t="s">
        <v>301</v>
      </c>
      <c r="G140" s="27">
        <f>+'[24]Detalle ER'!H123</f>
        <v>88347</v>
      </c>
    </row>
    <row r="141" spans="2:7" ht="15.75" customHeight="1" x14ac:dyDescent="0.25">
      <c r="B141" s="2" t="s">
        <v>302</v>
      </c>
      <c r="C141" s="20" t="s">
        <v>303</v>
      </c>
      <c r="D141" s="23">
        <f>+'[24]Detalle ER'!D123</f>
        <v>4164523</v>
      </c>
      <c r="F141" s="24" t="s">
        <v>304</v>
      </c>
      <c r="G141" s="25">
        <v>79973</v>
      </c>
    </row>
    <row r="142" spans="2:7" ht="15.75" customHeight="1" x14ac:dyDescent="0.25">
      <c r="B142" s="2" t="s">
        <v>305</v>
      </c>
      <c r="C142" s="24" t="s">
        <v>306</v>
      </c>
      <c r="D142" s="25">
        <v>276317</v>
      </c>
      <c r="F142" s="90" t="s">
        <v>307</v>
      </c>
      <c r="G142" s="91">
        <f>SUM(G132:G141)</f>
        <v>72502172.599999994</v>
      </c>
    </row>
    <row r="143" spans="2:7" ht="15.75" customHeight="1" x14ac:dyDescent="0.25">
      <c r="B143" s="2" t="s">
        <v>308</v>
      </c>
      <c r="C143" s="90" t="s">
        <v>309</v>
      </c>
      <c r="D143" s="91">
        <f>SUM(D132:D142)</f>
        <v>19503272</v>
      </c>
      <c r="F143" s="17" t="s">
        <v>310</v>
      </c>
      <c r="G143" s="18">
        <v>2340139</v>
      </c>
    </row>
    <row r="144" spans="2:7" ht="15.75" customHeight="1" x14ac:dyDescent="0.25">
      <c r="C144" s="17" t="s">
        <v>311</v>
      </c>
      <c r="D144" s="18">
        <v>0</v>
      </c>
      <c r="F144" s="20" t="s">
        <v>312</v>
      </c>
      <c r="G144" s="21">
        <v>58536558</v>
      </c>
    </row>
    <row r="145" spans="2:7" ht="15.75" customHeight="1" x14ac:dyDescent="0.25">
      <c r="C145" s="20" t="s">
        <v>313</v>
      </c>
      <c r="D145" s="21">
        <v>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0</v>
      </c>
      <c r="F154" s="20" t="s">
        <v>339</v>
      </c>
      <c r="G154" s="27">
        <f>+'[24]Detalle ER'!H141</f>
        <v>12866312.84</v>
      </c>
    </row>
    <row r="155" spans="2:7" ht="15.75" customHeight="1" x14ac:dyDescent="0.25">
      <c r="C155" s="20" t="s">
        <v>340</v>
      </c>
      <c r="D155" s="21">
        <v>0</v>
      </c>
      <c r="F155" s="24" t="s">
        <v>341</v>
      </c>
      <c r="G155" s="25">
        <v>168320</v>
      </c>
    </row>
    <row r="156" spans="2:7" ht="15.75" customHeight="1" x14ac:dyDescent="0.25">
      <c r="C156" s="20" t="s">
        <v>342</v>
      </c>
      <c r="D156" s="21">
        <v>0</v>
      </c>
      <c r="F156" s="90" t="s">
        <v>343</v>
      </c>
      <c r="G156" s="91">
        <f>SUM(G143:G155)</f>
        <v>73911329.840000004</v>
      </c>
    </row>
    <row r="157" spans="2:7" ht="15.75" customHeight="1" x14ac:dyDescent="0.25">
      <c r="C157" s="20" t="s">
        <v>344</v>
      </c>
      <c r="D157" s="23">
        <f>+'[24]Detalle ER'!D141</f>
        <v>9395107</v>
      </c>
      <c r="E157" s="2"/>
      <c r="F157" s="79" t="s">
        <v>345</v>
      </c>
      <c r="G157" s="80">
        <f>G142-G156</f>
        <v>-1409157.2400000095</v>
      </c>
    </row>
    <row r="158" spans="2:7" ht="15.75" customHeight="1" x14ac:dyDescent="0.25">
      <c r="C158" s="48" t="s">
        <v>346</v>
      </c>
      <c r="D158" s="49">
        <v>139070</v>
      </c>
      <c r="E158" s="2"/>
    </row>
    <row r="159" spans="2:7" ht="15.75" customHeight="1" x14ac:dyDescent="0.25">
      <c r="C159" s="90" t="s">
        <v>347</v>
      </c>
      <c r="D159" s="91">
        <f>SUM(D144:D158)</f>
        <v>9534177</v>
      </c>
      <c r="E159" s="2"/>
      <c r="F159" s="79" t="s">
        <v>348</v>
      </c>
      <c r="G159" s="80">
        <f>+D129+D160+G157</f>
        <v>68458316.03000012</v>
      </c>
    </row>
    <row r="160" spans="2:7" ht="15.75" customHeight="1" x14ac:dyDescent="0.25">
      <c r="C160" s="75" t="s">
        <v>349</v>
      </c>
      <c r="D160" s="76">
        <f>D143-D159</f>
        <v>9969095</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68458316.03000012</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4F85DCDA-BDAF-4796-A343-D59E11D4EAC7}">
      <formula1>OR(D139=0, D139&gt;50)</formula1>
      <formula2>0</formula2>
    </dataValidation>
    <dataValidation type="custom" operator="greaterThan" showInputMessage="1" showErrorMessage="1" errorTitle="eee" sqref="G117:G126" xr:uid="{FC86C8BE-3B23-4E48-B576-DB88E98D0684}">
      <formula1>OR(D131=0, D131&gt;50)</formula1>
      <formula2>0</formula2>
    </dataValidation>
    <dataValidation type="custom" operator="greaterThan" showInputMessage="1" showErrorMessage="1" errorTitle="eee" sqref="G128" xr:uid="{49CE8D1C-5E32-4183-916A-DD52E2895C51}">
      <formula1>OR(D136=0, D136&gt;50)</formula1>
      <formula2>0</formula2>
    </dataValidation>
    <dataValidation type="custom" operator="greaterThan" showInputMessage="1" showErrorMessage="1" errorTitle="eee" sqref="G129" xr:uid="{0E701C10-2E45-423B-A541-A6D7E1C1809D}">
      <formula1>OR(D134=0, D134&gt;50)</formula1>
      <formula2>0</formula2>
    </dataValidation>
    <dataValidation type="custom" operator="greaterThan" showInputMessage="1" showErrorMessage="1" errorTitle="eee" sqref="G130" xr:uid="{CC7528EF-F05B-4601-9E76-2B5A810751B8}">
      <formula1>OR(D132=0, D132&gt;50)</formula1>
      <formula2>0</formula2>
    </dataValidation>
    <dataValidation type="custom" operator="greaterThan" showInputMessage="1" showErrorMessage="1" errorTitle="eee" sqref="G161 G166" xr:uid="{E69DF1EA-8099-46BA-BD4F-DC55C174FE55}">
      <formula1>OR(D200=0, D200&gt;50)</formula1>
      <formula2>0</formula2>
    </dataValidation>
    <dataValidation type="custom" allowBlank="1" showInputMessage="1" showErrorMessage="1" sqref="D62 G156" xr:uid="{9278A906-C608-44ED-9760-E00CB5F3D3CB}">
      <formula1>OR(D62=0, D62&gt;50)</formula1>
    </dataValidation>
    <dataValidation type="custom" operator="greaterThan" showInputMessage="1" showErrorMessage="1" errorTitle="eee" sqref="D61" xr:uid="{E931F2FA-3F57-4842-858E-E3A843B5BBCE}">
      <formula1>OR(D61=0, D61&lt;0)</formula1>
    </dataValidation>
    <dataValidation type="custom" operator="greaterThan" showInputMessage="1" showErrorMessage="1" errorTitle="eee" sqref="D14:D29 D30 D50:D54 D31:D48" xr:uid="{4ED7344E-D07A-4E88-B500-42D25F79D53F}">
      <formula1>OR(D14=0,D14&gt;50)</formula1>
    </dataValidation>
    <dataValidation operator="greaterThan" showInputMessage="1" showErrorMessage="1" errorTitle="eee" sqref="G109 G157 G159 D129 D160" xr:uid="{82FFA212-51EE-4C19-9896-519397016264}"/>
    <dataValidation type="custom" operator="greaterThan" showInputMessage="1" showErrorMessage="1" errorTitle="eee" sqref="G111:G116" xr:uid="{71F8C532-C3C7-424E-9179-DEF1F2D0DBEB}">
      <formula1>OR(D132=0, D132&gt;50)</formula1>
      <formula2>0</formula2>
    </dataValidation>
    <dataValidation type="custom" operator="greaterThan" showInputMessage="1" showErrorMessage="1" errorTitle="eee" sqref="G197" xr:uid="{25B20A53-8124-4E2F-8DD5-65C2C15CDC8D}">
      <formula1>OR(D196=0, D196&gt;50)</formula1>
      <formula2>0</formula2>
    </dataValidation>
    <dataValidation type="custom" operator="greaterThan" showInputMessage="1" showErrorMessage="1" errorTitle="eee" sqref="G142" xr:uid="{7A24AF48-120E-4C3D-8A8B-38BAF38D57B4}">
      <formula1>OR(D180=0, D180&gt;50)</formula1>
      <formula2>0</formula2>
    </dataValidation>
    <dataValidation allowBlank="1" sqref="G231" xr:uid="{3C9C7C63-3B5E-46DF-B9DB-5550B5000C7C}">
      <formula1>0</formula1>
      <formula2>0</formula2>
    </dataValidation>
    <dataValidation type="custom" operator="greaterThan" showInputMessage="1" showErrorMessage="1" errorTitle="eee" sqref="D57:D60" xr:uid="{6D227189-3F6D-45D9-B9F9-7CB6F0FEF88C}">
      <formula1>OR(D57=0, D57&lt;50)</formula1>
    </dataValidation>
    <dataValidation allowBlank="1" errorTitle="Error de datos" error="Debe introducir una fecha válida" sqref="F4" xr:uid="{9AFF7BA4-FC3B-4271-9CFC-7CDC01AA6F9D}">
      <formula1>0</formula1>
      <formula2>0</formula2>
    </dataValidation>
    <dataValidation type="custom" operator="greaterThan" showInputMessage="1" showErrorMessage="1" errorTitle="eee" error="Valores mayores a $50" sqref="D8:D13" xr:uid="{3D71DAAE-090F-4567-AC6A-16542896C99B}">
      <formula1>OR(D8=0,D8&gt;50)</formula1>
    </dataValidation>
    <dataValidation type="custom" operator="greaterThan" showInputMessage="1" showErrorMessage="1" errorTitle="eee" sqref="D86:D95 D97:D99 D101:D109 D111 D113 D125 D118:D121 D123 D115 G143:G153 G141 G132:G139 G155" xr:uid="{DDE25A70-8838-4FD9-87BA-182F3CF207AE}">
      <formula1>OR(D86=0,D86&gt; 50)</formula1>
    </dataValidation>
    <dataValidation operator="greaterThanOrEqual" allowBlank="1" errorTitle="Error de datos" error="Debe ingresar un valor entero positivo" sqref="C8:C11 C14:C48 F230 C141:C160 F161:F165 F7:F109 C129 C131:C139 C50:C127 F111:F157" xr:uid="{81E1EACC-3B50-442D-99A4-95601EB5A914}">
      <formula1>0</formula1>
      <formula2>0</formula2>
    </dataValidation>
    <dataValidation type="custom" operator="greaterThan" showInputMessage="1" showErrorMessage="1" errorTitle="eee" sqref="D49 D55:D56 G140 G154 G8:G108 D114 D124 D85 D96 D100 D110 D112 D63:D83 D122 D126:D128 D131:D159 D116:D117" xr:uid="{E3AD9BD4-815F-4124-A036-5C24F885C071}">
      <formula1>OR(D8=0, D8&gt;50)</formula1>
    </dataValidation>
    <dataValidation type="custom" operator="greaterThan" showInputMessage="1" showErrorMessage="1" errorTitle="eee" sqref="D84" xr:uid="{DDDC6338-1F67-4B6C-9E7A-734E4603A6D9}">
      <formula1>OR(#REF!=0,#REF!&gt; 50)</formula1>
      <formula2>0</formula2>
    </dataValidation>
  </dataValidations>
  <pageMargins left="0.7" right="0.7" top="0.75" bottom="0.75" header="0.3" footer="0.3"/>
  <ignoredErrors>
    <ignoredError sqref="G10:G18 D20 D43 G51 D87 G95:G100 D115"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3F36-236C-486A-9006-AD528C609945}">
  <dimension ref="A1:H222"/>
  <sheetViews>
    <sheetView showGridLines="0" topLeftCell="A22"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+[25]Presentación!C4</f>
        <v>COMEPA - IAMPP</v>
      </c>
      <c r="G2" s="9"/>
    </row>
    <row r="3" spans="2:7" x14ac:dyDescent="0.25">
      <c r="C3" s="123" t="s">
        <v>1</v>
      </c>
      <c r="D3" s="123"/>
      <c r="E3" s="54"/>
      <c r="F3" s="10" t="str">
        <f>+[25]Presentación!C5</f>
        <v>Paysandu</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+[25]ESP!D7</f>
        <v>2025</v>
      </c>
      <c r="F7" s="73" t="s">
        <v>5</v>
      </c>
      <c r="G7" s="74">
        <f>+D7</f>
        <v>2025</v>
      </c>
    </row>
    <row r="8" spans="2:7" ht="15.75" customHeight="1" x14ac:dyDescent="0.25">
      <c r="B8" s="2" t="s">
        <v>6</v>
      </c>
      <c r="C8" s="17" t="s">
        <v>7</v>
      </c>
      <c r="D8" s="18">
        <v>85673297</v>
      </c>
      <c r="F8" s="17" t="s">
        <v>8</v>
      </c>
      <c r="G8" s="18">
        <v>17095295</v>
      </c>
    </row>
    <row r="9" spans="2:7" ht="15.75" customHeight="1" x14ac:dyDescent="0.25">
      <c r="B9" s="2" t="s">
        <v>9</v>
      </c>
      <c r="C9" s="20" t="s">
        <v>10</v>
      </c>
      <c r="D9" s="21">
        <v>67150611</v>
      </c>
      <c r="F9" s="20" t="s">
        <v>362</v>
      </c>
      <c r="G9" s="21">
        <v>324039259</v>
      </c>
    </row>
    <row r="10" spans="2:7" ht="15.75" customHeight="1" x14ac:dyDescent="0.25">
      <c r="B10" s="2" t="s">
        <v>12</v>
      </c>
      <c r="C10" s="20" t="s">
        <v>363</v>
      </c>
      <c r="D10" s="21">
        <v>2661794465</v>
      </c>
      <c r="F10" s="20" t="s">
        <v>364</v>
      </c>
      <c r="G10" s="21">
        <v>15583219</v>
      </c>
    </row>
    <row r="11" spans="2:7" ht="15.75" customHeight="1" x14ac:dyDescent="0.25">
      <c r="B11" s="2" t="s">
        <v>15</v>
      </c>
      <c r="C11" s="20" t="s">
        <v>365</v>
      </c>
      <c r="D11" s="21">
        <v>254968963</v>
      </c>
      <c r="F11" s="20" t="s">
        <v>366</v>
      </c>
      <c r="G11" s="21">
        <v>791003652</v>
      </c>
    </row>
    <row r="12" spans="2:7" ht="15.75" customHeight="1" x14ac:dyDescent="0.25">
      <c r="B12" s="2" t="s">
        <v>18</v>
      </c>
      <c r="C12" s="20" t="s">
        <v>19</v>
      </c>
      <c r="D12" s="21">
        <v>63126972</v>
      </c>
      <c r="F12" s="20" t="s">
        <v>367</v>
      </c>
      <c r="G12" s="21">
        <v>33227422</v>
      </c>
    </row>
    <row r="13" spans="2:7" ht="15.75" customHeight="1" x14ac:dyDescent="0.25">
      <c r="B13" s="2" t="s">
        <v>21</v>
      </c>
      <c r="C13" s="20" t="s">
        <v>22</v>
      </c>
      <c r="D13" s="21">
        <v>48794962</v>
      </c>
      <c r="F13" s="20" t="s">
        <v>368</v>
      </c>
      <c r="G13" s="21">
        <v>173276504</v>
      </c>
    </row>
    <row r="14" spans="2:7" ht="15.75" customHeight="1" x14ac:dyDescent="0.25">
      <c r="B14" s="2" t="s">
        <v>24</v>
      </c>
      <c r="C14" s="20" t="s">
        <v>25</v>
      </c>
      <c r="D14" s="21">
        <v>9772942</v>
      </c>
      <c r="F14" s="20" t="s">
        <v>369</v>
      </c>
      <c r="G14" s="21">
        <v>24460123</v>
      </c>
    </row>
    <row r="15" spans="2:7" ht="15.75" customHeight="1" x14ac:dyDescent="0.25">
      <c r="B15" s="2" t="s">
        <v>27</v>
      </c>
      <c r="C15" s="20" t="s">
        <v>28</v>
      </c>
      <c r="D15" s="21">
        <v>0</v>
      </c>
      <c r="F15" s="20" t="s">
        <v>29</v>
      </c>
      <c r="G15" s="21">
        <v>543991907</v>
      </c>
    </row>
    <row r="16" spans="2:7" ht="15.75" customHeight="1" x14ac:dyDescent="0.25">
      <c r="B16" s="2" t="s">
        <v>30</v>
      </c>
      <c r="C16" s="20" t="s">
        <v>31</v>
      </c>
      <c r="D16" s="21">
        <v>0</v>
      </c>
      <c r="F16" s="20" t="s">
        <v>32</v>
      </c>
      <c r="G16" s="21">
        <v>258842981</v>
      </c>
    </row>
    <row r="17" spans="2:7" ht="15.75" customHeight="1" x14ac:dyDescent="0.25">
      <c r="B17" s="2" t="s">
        <v>33</v>
      </c>
      <c r="C17" s="20" t="s">
        <v>370</v>
      </c>
      <c r="D17" s="21">
        <v>0</v>
      </c>
      <c r="F17" s="20" t="s">
        <v>35</v>
      </c>
      <c r="G17" s="21">
        <v>221688434</v>
      </c>
    </row>
    <row r="18" spans="2:7" ht="15.75" customHeight="1" x14ac:dyDescent="0.25">
      <c r="B18" s="2" t="s">
        <v>36</v>
      </c>
      <c r="C18" s="20" t="s">
        <v>37</v>
      </c>
      <c r="D18" s="21">
        <v>0</v>
      </c>
      <c r="F18" s="20" t="s">
        <v>38</v>
      </c>
      <c r="G18" s="21">
        <v>0</v>
      </c>
    </row>
    <row r="19" spans="2:7" ht="15.75" customHeight="1" x14ac:dyDescent="0.25">
      <c r="B19" s="2" t="s">
        <v>39</v>
      </c>
      <c r="C19" s="20" t="s">
        <v>40</v>
      </c>
      <c r="D19" s="23">
        <f>+'[25]Detalle ER'!D21</f>
        <v>14956481.559999999</v>
      </c>
      <c r="F19" s="24" t="s">
        <v>41</v>
      </c>
      <c r="G19" s="25">
        <v>38629893</v>
      </c>
    </row>
    <row r="20" spans="2:7" ht="15.75" customHeight="1" x14ac:dyDescent="0.25">
      <c r="B20" s="2" t="s">
        <v>42</v>
      </c>
      <c r="C20" s="20" t="s">
        <v>371</v>
      </c>
      <c r="D20" s="25">
        <f>51297619+240415+3</f>
        <v>51538037</v>
      </c>
      <c r="F20" s="90" t="s">
        <v>44</v>
      </c>
      <c r="G20" s="91">
        <f>SUM(G8:G19)</f>
        <v>2441838689</v>
      </c>
    </row>
    <row r="21" spans="2:7" ht="15.75" customHeight="1" x14ac:dyDescent="0.25">
      <c r="C21" s="88" t="s">
        <v>45</v>
      </c>
      <c r="D21" s="89">
        <f>SUM(D8:D20)</f>
        <v>3257776730.5599999</v>
      </c>
      <c r="F21" s="17" t="s">
        <v>46</v>
      </c>
      <c r="G21" s="18">
        <v>922789</v>
      </c>
    </row>
    <row r="22" spans="2:7" ht="15.75" customHeight="1" x14ac:dyDescent="0.25">
      <c r="C22" s="90" t="s">
        <v>47</v>
      </c>
      <c r="D22" s="91">
        <f>SUM(D23:D29)</f>
        <v>38361108</v>
      </c>
      <c r="F22" s="20" t="s">
        <v>48</v>
      </c>
      <c r="G22" s="21">
        <v>68908979</v>
      </c>
    </row>
    <row r="23" spans="2:7" ht="15.75" customHeight="1" x14ac:dyDescent="0.25">
      <c r="B23" s="2" t="s">
        <v>49</v>
      </c>
      <c r="C23" s="17" t="s">
        <v>50</v>
      </c>
      <c r="D23" s="18">
        <v>19183915</v>
      </c>
      <c r="F23" s="20" t="s">
        <v>51</v>
      </c>
      <c r="G23" s="21">
        <v>9251598</v>
      </c>
    </row>
    <row r="24" spans="2:7" ht="15.75" customHeight="1" x14ac:dyDescent="0.25">
      <c r="B24" s="2" t="s">
        <v>52</v>
      </c>
      <c r="C24" s="20" t="s">
        <v>53</v>
      </c>
      <c r="D24" s="21">
        <v>4405508</v>
      </c>
      <c r="F24" s="20" t="s">
        <v>54</v>
      </c>
      <c r="G24" s="21">
        <v>48424652</v>
      </c>
    </row>
    <row r="25" spans="2:7" ht="15.75" customHeight="1" x14ac:dyDescent="0.25">
      <c r="B25" s="2" t="s">
        <v>55</v>
      </c>
      <c r="C25" s="20" t="s">
        <v>56</v>
      </c>
      <c r="D25" s="21">
        <v>11316324</v>
      </c>
      <c r="F25" s="20" t="s">
        <v>372</v>
      </c>
      <c r="G25" s="21">
        <v>1517194</v>
      </c>
    </row>
    <row r="26" spans="2:7" ht="15.75" customHeight="1" x14ac:dyDescent="0.25">
      <c r="B26" s="2" t="s">
        <v>58</v>
      </c>
      <c r="C26" s="20" t="s">
        <v>59</v>
      </c>
      <c r="D26" s="21">
        <v>0</v>
      </c>
      <c r="F26" s="20" t="s">
        <v>373</v>
      </c>
      <c r="G26" s="21">
        <v>8935067</v>
      </c>
    </row>
    <row r="27" spans="2:7" ht="15.75" customHeight="1" x14ac:dyDescent="0.25">
      <c r="B27" s="2" t="s">
        <v>61</v>
      </c>
      <c r="C27" s="20" t="s">
        <v>62</v>
      </c>
      <c r="D27" s="21">
        <v>2848488</v>
      </c>
      <c r="F27" s="24" t="s">
        <v>63</v>
      </c>
      <c r="G27" s="25">
        <v>2217614</v>
      </c>
    </row>
    <row r="28" spans="2:7" ht="15.75" customHeight="1" x14ac:dyDescent="0.25">
      <c r="B28" s="2" t="s">
        <v>64</v>
      </c>
      <c r="C28" s="20" t="s">
        <v>65</v>
      </c>
      <c r="D28" s="23">
        <f>+'[25]Detalle ER'!D28</f>
        <v>0</v>
      </c>
      <c r="F28" s="90" t="s">
        <v>66</v>
      </c>
      <c r="G28" s="91">
        <f>SUM(G21:G27)</f>
        <v>140177893</v>
      </c>
    </row>
    <row r="29" spans="2:7" ht="15.75" customHeight="1" x14ac:dyDescent="0.25">
      <c r="B29" s="2" t="s">
        <v>67</v>
      </c>
      <c r="C29" s="24" t="s">
        <v>68</v>
      </c>
      <c r="D29" s="25">
        <v>606873</v>
      </c>
      <c r="F29" s="17" t="s">
        <v>69</v>
      </c>
      <c r="G29" s="18">
        <v>117660937</v>
      </c>
    </row>
    <row r="30" spans="2:7" ht="15.75" customHeight="1" x14ac:dyDescent="0.25">
      <c r="C30" s="90" t="s">
        <v>70</v>
      </c>
      <c r="D30" s="91">
        <f>SUM(D31:D35)</f>
        <v>273306398</v>
      </c>
      <c r="F30" s="20" t="s">
        <v>71</v>
      </c>
      <c r="G30" s="21">
        <v>162084878</v>
      </c>
    </row>
    <row r="31" spans="2:7" ht="15.75" customHeight="1" x14ac:dyDescent="0.25">
      <c r="B31" s="2" t="s">
        <v>72</v>
      </c>
      <c r="C31" s="17" t="s">
        <v>73</v>
      </c>
      <c r="D31" s="18">
        <v>222817089</v>
      </c>
      <c r="F31" s="20" t="s">
        <v>74</v>
      </c>
      <c r="G31" s="21">
        <v>3661561</v>
      </c>
    </row>
    <row r="32" spans="2:7" ht="15.75" customHeight="1" x14ac:dyDescent="0.25">
      <c r="B32" s="2" t="s">
        <v>75</v>
      </c>
      <c r="C32" s="20" t="s">
        <v>76</v>
      </c>
      <c r="D32" s="21">
        <v>21619613</v>
      </c>
      <c r="F32" s="24" t="s">
        <v>77</v>
      </c>
      <c r="G32" s="25">
        <v>4555573</v>
      </c>
    </row>
    <row r="33" spans="2:7" ht="15.75" customHeight="1" x14ac:dyDescent="0.25">
      <c r="B33" s="2" t="s">
        <v>78</v>
      </c>
      <c r="C33" s="20" t="s">
        <v>79</v>
      </c>
      <c r="D33" s="21">
        <v>19829069</v>
      </c>
      <c r="F33" s="90" t="s">
        <v>80</v>
      </c>
      <c r="G33" s="91">
        <f>SUM(G29:G32)</f>
        <v>287962949</v>
      </c>
    </row>
    <row r="34" spans="2:7" ht="15.75" customHeight="1" x14ac:dyDescent="0.25">
      <c r="B34" s="2" t="s">
        <v>81</v>
      </c>
      <c r="C34" s="20" t="s">
        <v>82</v>
      </c>
      <c r="D34" s="23">
        <f>+'[25]Detalle ER'!D35</f>
        <v>4716919</v>
      </c>
      <c r="F34" s="94" t="s">
        <v>83</v>
      </c>
      <c r="G34" s="101">
        <f>SUM(G35:G40)</f>
        <v>278384298</v>
      </c>
    </row>
    <row r="35" spans="2:7" ht="15.75" customHeight="1" x14ac:dyDescent="0.25">
      <c r="B35" s="2" t="s">
        <v>84</v>
      </c>
      <c r="C35" s="24" t="s">
        <v>85</v>
      </c>
      <c r="D35" s="25">
        <v>4323708</v>
      </c>
      <c r="F35" s="17" t="s">
        <v>86</v>
      </c>
      <c r="G35" s="18">
        <v>16356924</v>
      </c>
    </row>
    <row r="36" spans="2:7" ht="15.75" customHeight="1" x14ac:dyDescent="0.25">
      <c r="C36" s="90" t="s">
        <v>87</v>
      </c>
      <c r="D36" s="91">
        <f>+D22+D30</f>
        <v>311667506</v>
      </c>
      <c r="F36" s="20" t="s">
        <v>88</v>
      </c>
      <c r="G36" s="21">
        <v>2956754</v>
      </c>
    </row>
    <row r="37" spans="2:7" ht="15.75" customHeight="1" x14ac:dyDescent="0.25">
      <c r="B37" s="2" t="s">
        <v>89</v>
      </c>
      <c r="C37" s="17" t="s">
        <v>374</v>
      </c>
      <c r="D37" s="18">
        <v>15168144</v>
      </c>
      <c r="F37" s="20" t="s">
        <v>91</v>
      </c>
      <c r="G37" s="21">
        <v>6457274</v>
      </c>
    </row>
    <row r="38" spans="2:7" ht="15.75" customHeight="1" x14ac:dyDescent="0.25">
      <c r="B38" s="2" t="s">
        <v>92</v>
      </c>
      <c r="C38" s="20" t="s">
        <v>375</v>
      </c>
      <c r="D38" s="21">
        <v>29030389</v>
      </c>
      <c r="F38" s="20" t="s">
        <v>94</v>
      </c>
      <c r="G38" s="21">
        <v>15901529</v>
      </c>
    </row>
    <row r="39" spans="2:7" ht="15.75" customHeight="1" x14ac:dyDescent="0.25">
      <c r="B39" s="2" t="s">
        <v>95</v>
      </c>
      <c r="C39" s="20" t="s">
        <v>376</v>
      </c>
      <c r="D39" s="21">
        <v>9328259</v>
      </c>
      <c r="F39" s="20" t="s">
        <v>97</v>
      </c>
      <c r="G39" s="21">
        <v>27071669</v>
      </c>
    </row>
    <row r="40" spans="2:7" ht="15.75" customHeight="1" x14ac:dyDescent="0.25">
      <c r="B40" s="2" t="s">
        <v>98</v>
      </c>
      <c r="C40" s="20" t="s">
        <v>377</v>
      </c>
      <c r="D40" s="21">
        <v>60936153</v>
      </c>
      <c r="F40" s="24" t="s">
        <v>100</v>
      </c>
      <c r="G40" s="26">
        <f>+'[25]Detalle ER'!H19</f>
        <v>209640148</v>
      </c>
    </row>
    <row r="41" spans="2:7" ht="15.75" customHeight="1" x14ac:dyDescent="0.25">
      <c r="B41" s="2" t="s">
        <v>101</v>
      </c>
      <c r="C41" s="20" t="s">
        <v>378</v>
      </c>
      <c r="D41" s="21">
        <v>105021962</v>
      </c>
      <c r="F41" s="94" t="s">
        <v>103</v>
      </c>
      <c r="G41" s="101">
        <f>SUM(G42:G47)</f>
        <v>63360177</v>
      </c>
    </row>
    <row r="42" spans="2:7" ht="15.75" customHeight="1" x14ac:dyDescent="0.25">
      <c r="B42" s="2" t="s">
        <v>104</v>
      </c>
      <c r="C42" s="20" t="s">
        <v>379</v>
      </c>
      <c r="D42" s="21">
        <v>119218244</v>
      </c>
      <c r="F42" s="17" t="s">
        <v>106</v>
      </c>
      <c r="G42" s="18">
        <v>1357402</v>
      </c>
    </row>
    <row r="43" spans="2:7" ht="15.75" customHeight="1" x14ac:dyDescent="0.25">
      <c r="B43" s="2" t="s">
        <v>107</v>
      </c>
      <c r="C43" s="20" t="s">
        <v>380</v>
      </c>
      <c r="D43" s="21">
        <v>141167431</v>
      </c>
      <c r="F43" s="20" t="s">
        <v>109</v>
      </c>
      <c r="G43" s="21">
        <v>32773</v>
      </c>
    </row>
    <row r="44" spans="2:7" ht="15.75" customHeight="1" x14ac:dyDescent="0.25">
      <c r="B44" s="2" t="s">
        <v>110</v>
      </c>
      <c r="C44" s="20" t="s">
        <v>381</v>
      </c>
      <c r="D44" s="21">
        <v>0</v>
      </c>
      <c r="F44" s="20" t="s">
        <v>112</v>
      </c>
      <c r="G44" s="21">
        <v>5377359</v>
      </c>
    </row>
    <row r="45" spans="2:7" ht="15.75" customHeight="1" x14ac:dyDescent="0.25">
      <c r="B45" s="2" t="s">
        <v>113</v>
      </c>
      <c r="C45" s="20" t="s">
        <v>114</v>
      </c>
      <c r="D45" s="21">
        <v>32400</v>
      </c>
      <c r="F45" s="20" t="s">
        <v>115</v>
      </c>
      <c r="G45" s="21">
        <v>1540867</v>
      </c>
    </row>
    <row r="46" spans="2:7" ht="15.75" customHeight="1" x14ac:dyDescent="0.25">
      <c r="B46" s="2" t="s">
        <v>116</v>
      </c>
      <c r="C46" s="20" t="s">
        <v>117</v>
      </c>
      <c r="D46" s="23">
        <f>+'[25]Detalle ER'!D49</f>
        <v>31353531</v>
      </c>
      <c r="F46" s="20" t="s">
        <v>118</v>
      </c>
      <c r="G46" s="21">
        <v>2138630</v>
      </c>
    </row>
    <row r="47" spans="2:7" ht="15.75" customHeight="1" x14ac:dyDescent="0.25">
      <c r="B47" s="2" t="s">
        <v>119</v>
      </c>
      <c r="C47" s="24" t="s">
        <v>382</v>
      </c>
      <c r="D47" s="25">
        <v>8218090</v>
      </c>
      <c r="F47" s="20" t="s">
        <v>121</v>
      </c>
      <c r="G47" s="27">
        <f>+'[25]Detalle ER'!H29</f>
        <v>52913146</v>
      </c>
    </row>
    <row r="48" spans="2:7" ht="15.75" customHeight="1" x14ac:dyDescent="0.25">
      <c r="C48" s="90" t="s">
        <v>122</v>
      </c>
      <c r="D48" s="91">
        <f>SUM(D37:D47)</f>
        <v>519474603</v>
      </c>
      <c r="F48" s="24" t="s">
        <v>123</v>
      </c>
      <c r="G48" s="25">
        <f>5493302-1</f>
        <v>5493301</v>
      </c>
    </row>
    <row r="49" spans="2:7" ht="15.75" customHeight="1" x14ac:dyDescent="0.25">
      <c r="C49" s="94" t="s">
        <v>124</v>
      </c>
      <c r="D49" s="98"/>
      <c r="F49" s="90" t="s">
        <v>125</v>
      </c>
      <c r="G49" s="91">
        <f>+G34+G41+G48</f>
        <v>347237776</v>
      </c>
    </row>
    <row r="50" spans="2:7" ht="15.75" customHeight="1" x14ac:dyDescent="0.25">
      <c r="B50" s="2" t="s">
        <v>126</v>
      </c>
      <c r="C50" s="28" t="s">
        <v>127</v>
      </c>
      <c r="D50" s="18">
        <v>0</v>
      </c>
      <c r="F50" s="28" t="s">
        <v>128</v>
      </c>
      <c r="G50" s="18">
        <v>29535930</v>
      </c>
    </row>
    <row r="51" spans="2:7" ht="15.75" customHeight="1" x14ac:dyDescent="0.25">
      <c r="B51" s="2" t="s">
        <v>129</v>
      </c>
      <c r="C51" s="20" t="s">
        <v>124</v>
      </c>
      <c r="D51" s="23">
        <f>+'[25]Detalle ER'!D58</f>
        <v>0</v>
      </c>
      <c r="F51" s="20" t="s">
        <v>130</v>
      </c>
      <c r="G51" s="21">
        <v>115875398</v>
      </c>
    </row>
    <row r="52" spans="2:7" ht="15.75" customHeight="1" x14ac:dyDescent="0.25">
      <c r="B52" s="2" t="s">
        <v>131</v>
      </c>
      <c r="C52" s="24" t="s">
        <v>383</v>
      </c>
      <c r="D52" s="25">
        <v>0</v>
      </c>
      <c r="F52" s="20" t="s">
        <v>133</v>
      </c>
      <c r="G52" s="21">
        <v>0</v>
      </c>
    </row>
    <row r="53" spans="2:7" ht="15.75" customHeight="1" x14ac:dyDescent="0.25">
      <c r="C53" s="90" t="s">
        <v>134</v>
      </c>
      <c r="D53" s="91">
        <f>SUM(D50:D52)</f>
        <v>0</v>
      </c>
      <c r="F53" s="20" t="s">
        <v>135</v>
      </c>
      <c r="G53" s="21">
        <v>0</v>
      </c>
    </row>
    <row r="54" spans="2:7" ht="15.75" customHeight="1" x14ac:dyDescent="0.25">
      <c r="C54" s="75" t="s">
        <v>136</v>
      </c>
      <c r="D54" s="76">
        <f>D21+D36+D48+D53</f>
        <v>4088918839.5599999</v>
      </c>
      <c r="F54" s="20" t="s">
        <v>137</v>
      </c>
      <c r="G54" s="21">
        <v>14344056</v>
      </c>
    </row>
    <row r="55" spans="2:7" ht="15.75" customHeight="1" x14ac:dyDescent="0.25">
      <c r="C55" s="29"/>
      <c r="F55" s="20" t="s">
        <v>138</v>
      </c>
      <c r="G55" s="21">
        <v>3170318</v>
      </c>
    </row>
    <row r="56" spans="2:7" ht="15.75" customHeight="1" x14ac:dyDescent="0.25">
      <c r="C56" s="94" t="s">
        <v>139</v>
      </c>
      <c r="D56" s="98"/>
      <c r="F56" s="20" t="s">
        <v>140</v>
      </c>
      <c r="G56" s="27">
        <f>+'[25]Detalle ER'!H40</f>
        <v>10119152</v>
      </c>
    </row>
    <row r="57" spans="2:7" ht="15.75" customHeight="1" x14ac:dyDescent="0.25">
      <c r="B57" s="2" t="s">
        <v>141</v>
      </c>
      <c r="C57" s="30" t="s">
        <v>142</v>
      </c>
      <c r="D57" s="18">
        <v>0</v>
      </c>
      <c r="F57" s="24" t="s">
        <v>143</v>
      </c>
      <c r="G57" s="25">
        <v>2781574</v>
      </c>
    </row>
    <row r="58" spans="2:7" ht="15.75" customHeight="1" x14ac:dyDescent="0.25">
      <c r="B58" s="2" t="s">
        <v>144</v>
      </c>
      <c r="C58" s="31" t="s">
        <v>145</v>
      </c>
      <c r="D58" s="21">
        <v>-1919793</v>
      </c>
      <c r="F58" s="90" t="s">
        <v>146</v>
      </c>
      <c r="G58" s="91">
        <f>SUM(G50:G57)</f>
        <v>175826428</v>
      </c>
    </row>
    <row r="59" spans="2:7" ht="15.75" customHeight="1" x14ac:dyDescent="0.25">
      <c r="B59" s="2" t="s">
        <v>147</v>
      </c>
      <c r="C59" s="31" t="s">
        <v>148</v>
      </c>
      <c r="D59" s="21">
        <v>-11299448</v>
      </c>
      <c r="F59" s="28" t="s">
        <v>149</v>
      </c>
      <c r="G59" s="18">
        <v>0</v>
      </c>
    </row>
    <row r="60" spans="2:7" ht="15.75" customHeight="1" x14ac:dyDescent="0.25">
      <c r="B60" s="2" t="s">
        <v>150</v>
      </c>
      <c r="C60" s="32" t="s">
        <v>384</v>
      </c>
      <c r="D60" s="25">
        <v>-212490</v>
      </c>
      <c r="F60" s="20" t="s">
        <v>152</v>
      </c>
      <c r="G60" s="21">
        <v>35402076</v>
      </c>
    </row>
    <row r="61" spans="2:7" ht="15.75" customHeight="1" x14ac:dyDescent="0.25">
      <c r="C61" s="90" t="s">
        <v>385</v>
      </c>
      <c r="D61" s="91">
        <f>SUM(D57:D60)</f>
        <v>-13431731</v>
      </c>
      <c r="F61" s="20" t="s">
        <v>154</v>
      </c>
      <c r="G61" s="21">
        <v>3760758</v>
      </c>
    </row>
    <row r="62" spans="2:7" ht="15.75" customHeight="1" x14ac:dyDescent="0.25">
      <c r="C62" s="77" t="s">
        <v>155</v>
      </c>
      <c r="D62" s="78">
        <f>D54+D61</f>
        <v>4075487108.5599999</v>
      </c>
      <c r="F62" s="20" t="s">
        <v>156</v>
      </c>
      <c r="G62" s="21">
        <v>2597086</v>
      </c>
    </row>
    <row r="63" spans="2:7" ht="15.75" customHeight="1" x14ac:dyDescent="0.25">
      <c r="B63" s="33"/>
      <c r="C63" s="34"/>
      <c r="D63" s="35"/>
      <c r="F63" s="20" t="s">
        <v>157</v>
      </c>
      <c r="G63" s="21">
        <v>0</v>
      </c>
    </row>
    <row r="64" spans="2:7" ht="15.75" customHeight="1" x14ac:dyDescent="0.25">
      <c r="B64" s="5"/>
      <c r="C64" s="34"/>
      <c r="D64" s="35"/>
      <c r="F64" s="20" t="s">
        <v>158</v>
      </c>
      <c r="G64" s="21">
        <v>166082692</v>
      </c>
    </row>
    <row r="65" spans="1:7" ht="15.75" customHeight="1" x14ac:dyDescent="0.25">
      <c r="B65" s="36" t="s">
        <v>159</v>
      </c>
      <c r="C65" s="34"/>
      <c r="D65" s="35"/>
      <c r="F65" s="20" t="s">
        <v>160</v>
      </c>
      <c r="G65" s="21">
        <v>2477246</v>
      </c>
    </row>
    <row r="66" spans="1:7" ht="15.75" customHeight="1" x14ac:dyDescent="0.25">
      <c r="B66" s="36" t="s">
        <v>161</v>
      </c>
      <c r="C66" s="34"/>
      <c r="D66" s="35"/>
      <c r="F66" s="20" t="s">
        <v>162</v>
      </c>
      <c r="G66" s="21">
        <v>818973</v>
      </c>
    </row>
    <row r="67" spans="1:7" ht="15.75" customHeight="1" x14ac:dyDescent="0.25">
      <c r="B67" s="36" t="s">
        <v>163</v>
      </c>
      <c r="C67" s="34"/>
      <c r="D67" s="35"/>
      <c r="F67" s="20" t="s">
        <v>164</v>
      </c>
      <c r="G67" s="21">
        <v>44012</v>
      </c>
    </row>
    <row r="68" spans="1:7" ht="15.75" customHeight="1" x14ac:dyDescent="0.25">
      <c r="B68" s="36" t="s">
        <v>165</v>
      </c>
      <c r="C68" s="34"/>
      <c r="D68" s="35"/>
      <c r="F68" s="20" t="s">
        <v>166</v>
      </c>
      <c r="G68" s="21">
        <v>1969242</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15164</v>
      </c>
    </row>
    <row r="71" spans="1:7" ht="15.75" customHeight="1" x14ac:dyDescent="0.25">
      <c r="B71" s="36" t="s">
        <v>171</v>
      </c>
      <c r="C71" s="34"/>
      <c r="D71" s="35"/>
      <c r="F71" s="20" t="s">
        <v>172</v>
      </c>
      <c r="G71" s="21">
        <v>1166159</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12604718</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13918503</v>
      </c>
    </row>
    <row r="77" spans="1:7" ht="15.75" customHeight="1" x14ac:dyDescent="0.25">
      <c r="B77" s="36" t="s">
        <v>183</v>
      </c>
      <c r="C77" s="34"/>
      <c r="D77" s="35"/>
      <c r="F77" s="20" t="s">
        <v>184</v>
      </c>
      <c r="G77" s="21">
        <v>9162303</v>
      </c>
    </row>
    <row r="78" spans="1:7" ht="15.75" customHeight="1" x14ac:dyDescent="0.25">
      <c r="B78" s="36" t="s">
        <v>185</v>
      </c>
      <c r="C78" s="34"/>
      <c r="D78" s="35"/>
      <c r="F78" s="20" t="s">
        <v>186</v>
      </c>
      <c r="G78" s="27">
        <f>+'[25]Detalle ER'!H60</f>
        <v>20897644</v>
      </c>
    </row>
    <row r="79" spans="1:7" ht="15.75" customHeight="1" x14ac:dyDescent="0.25">
      <c r="B79" s="36"/>
      <c r="C79" s="34"/>
      <c r="D79" s="35"/>
      <c r="F79" s="24" t="s">
        <v>187</v>
      </c>
      <c r="G79" s="25">
        <f>4354794-1</f>
        <v>4354793</v>
      </c>
    </row>
    <row r="80" spans="1:7" ht="15.75" customHeight="1" x14ac:dyDescent="0.25">
      <c r="A80" s="37"/>
      <c r="B80" s="38"/>
      <c r="C80" s="34"/>
      <c r="D80" s="35"/>
      <c r="E80" s="39"/>
      <c r="F80" s="90" t="s">
        <v>188</v>
      </c>
      <c r="G80" s="91">
        <f>SUM(G59:G79)</f>
        <v>275271369</v>
      </c>
    </row>
    <row r="81" spans="2:7" ht="15.75" customHeight="1" x14ac:dyDescent="0.25">
      <c r="B81" s="36" t="s">
        <v>189</v>
      </c>
      <c r="C81" s="34"/>
      <c r="D81" s="35"/>
      <c r="F81" s="28" t="s">
        <v>190</v>
      </c>
      <c r="G81" s="18">
        <v>4082170</v>
      </c>
    </row>
    <row r="82" spans="2:7" ht="15.75" customHeight="1" x14ac:dyDescent="0.25">
      <c r="B82" s="36" t="s">
        <v>191</v>
      </c>
      <c r="C82" s="34"/>
      <c r="D82" s="35"/>
      <c r="F82" s="20" t="s">
        <v>192</v>
      </c>
      <c r="G82" s="21">
        <v>16015380</v>
      </c>
    </row>
    <row r="83" spans="2:7" ht="15.75" customHeight="1" x14ac:dyDescent="0.25">
      <c r="B83" s="36" t="s">
        <v>193</v>
      </c>
      <c r="C83" s="34"/>
      <c r="D83" s="35"/>
      <c r="F83" s="20" t="s">
        <v>194</v>
      </c>
      <c r="G83" s="21">
        <v>9186471</v>
      </c>
    </row>
    <row r="84" spans="2:7" ht="15.75" customHeight="1" x14ac:dyDescent="0.25">
      <c r="B84" s="36" t="s">
        <v>195</v>
      </c>
      <c r="C84" s="40"/>
      <c r="D84" s="41"/>
      <c r="F84" s="20" t="s">
        <v>196</v>
      </c>
      <c r="G84" s="21">
        <v>3247897</v>
      </c>
    </row>
    <row r="85" spans="2:7" ht="15.75" customHeight="1" x14ac:dyDescent="0.25">
      <c r="B85" s="36" t="s">
        <v>197</v>
      </c>
      <c r="C85" s="73" t="s">
        <v>198</v>
      </c>
      <c r="D85" s="74">
        <f>+D7</f>
        <v>2025</v>
      </c>
      <c r="F85" s="20" t="s">
        <v>199</v>
      </c>
      <c r="G85" s="21">
        <v>23673167</v>
      </c>
    </row>
    <row r="86" spans="2:7" ht="15.75" customHeight="1" x14ac:dyDescent="0.25">
      <c r="B86" s="36" t="s">
        <v>200</v>
      </c>
      <c r="C86" s="42" t="s">
        <v>201</v>
      </c>
      <c r="D86" s="18">
        <v>26651373</v>
      </c>
      <c r="F86" s="20" t="s">
        <v>202</v>
      </c>
      <c r="G86" s="21">
        <v>1464578</v>
      </c>
    </row>
    <row r="87" spans="2:7" ht="15.75" customHeight="1" x14ac:dyDescent="0.25">
      <c r="B87" s="36" t="s">
        <v>203</v>
      </c>
      <c r="C87" s="43" t="s">
        <v>204</v>
      </c>
      <c r="D87" s="21">
        <v>106508540</v>
      </c>
      <c r="F87" s="20" t="s">
        <v>205</v>
      </c>
      <c r="G87" s="21">
        <v>2801398</v>
      </c>
    </row>
    <row r="88" spans="2:7" ht="15.75" customHeight="1" x14ac:dyDescent="0.25">
      <c r="B88" s="36" t="s">
        <v>206</v>
      </c>
      <c r="C88" s="43" t="s">
        <v>35</v>
      </c>
      <c r="D88" s="21">
        <v>0</v>
      </c>
      <c r="F88" s="20" t="s">
        <v>207</v>
      </c>
      <c r="G88" s="21">
        <v>462117</v>
      </c>
    </row>
    <row r="89" spans="2:7" ht="15.75" customHeight="1" x14ac:dyDescent="0.25">
      <c r="B89" s="36" t="s">
        <v>208</v>
      </c>
      <c r="C89" s="43" t="s">
        <v>386</v>
      </c>
      <c r="D89" s="21">
        <v>1446519</v>
      </c>
      <c r="F89" s="20" t="s">
        <v>210</v>
      </c>
      <c r="G89" s="21">
        <v>5663111</v>
      </c>
    </row>
    <row r="90" spans="2:7" ht="15.75" customHeight="1" x14ac:dyDescent="0.25">
      <c r="B90" s="36" t="s">
        <v>211</v>
      </c>
      <c r="C90" s="43" t="s">
        <v>212</v>
      </c>
      <c r="D90" s="21">
        <v>4973731</v>
      </c>
      <c r="F90" s="20" t="s">
        <v>213</v>
      </c>
      <c r="G90" s="21">
        <v>22421523</v>
      </c>
    </row>
    <row r="91" spans="2:7" ht="15.75" customHeight="1" x14ac:dyDescent="0.25">
      <c r="B91" s="36" t="s">
        <v>214</v>
      </c>
      <c r="C91" s="43" t="s">
        <v>215</v>
      </c>
      <c r="D91" s="21">
        <v>0</v>
      </c>
      <c r="F91" s="20" t="s">
        <v>216</v>
      </c>
      <c r="G91" s="21">
        <v>465637</v>
      </c>
    </row>
    <row r="92" spans="2:7" ht="15.75" customHeight="1" x14ac:dyDescent="0.25">
      <c r="B92" s="36" t="s">
        <v>217</v>
      </c>
      <c r="C92" s="43" t="s">
        <v>218</v>
      </c>
      <c r="D92" s="21">
        <v>115209</v>
      </c>
      <c r="F92" s="20" t="s">
        <v>219</v>
      </c>
      <c r="G92" s="21">
        <v>9703585</v>
      </c>
    </row>
    <row r="93" spans="2:7" ht="15.75" customHeight="1" x14ac:dyDescent="0.25">
      <c r="B93" s="36"/>
      <c r="C93" s="43" t="s">
        <v>387</v>
      </c>
      <c r="D93" s="21">
        <v>513893</v>
      </c>
      <c r="F93" s="20" t="s">
        <v>221</v>
      </c>
      <c r="G93" s="21">
        <v>1195176</v>
      </c>
    </row>
    <row r="94" spans="2:7" ht="15.75" customHeight="1" x14ac:dyDescent="0.25">
      <c r="C94" s="43" t="s">
        <v>222</v>
      </c>
      <c r="D94" s="21">
        <v>0</v>
      </c>
      <c r="F94" s="20" t="s">
        <v>223</v>
      </c>
      <c r="G94" s="23">
        <f>+'[25]Detalle ER'!H72</f>
        <v>6594162</v>
      </c>
    </row>
    <row r="95" spans="2:7" ht="15.75" customHeight="1" x14ac:dyDescent="0.25">
      <c r="C95" s="44" t="s">
        <v>388</v>
      </c>
      <c r="D95" s="25">
        <v>2253765</v>
      </c>
      <c r="F95" s="24" t="s">
        <v>225</v>
      </c>
      <c r="G95" s="25">
        <f>1719570-1</f>
        <v>1719569</v>
      </c>
    </row>
    <row r="96" spans="2:7" ht="15.75" customHeight="1" x14ac:dyDescent="0.25">
      <c r="C96" s="90" t="s">
        <v>226</v>
      </c>
      <c r="D96" s="91">
        <f>SUM(D86:D95)</f>
        <v>142463030</v>
      </c>
      <c r="F96" s="90" t="s">
        <v>227</v>
      </c>
      <c r="G96" s="91">
        <f>SUM(G81:G95)</f>
        <v>108695941</v>
      </c>
    </row>
    <row r="97" spans="2:7" ht="15.75" customHeight="1" x14ac:dyDescent="0.25">
      <c r="C97" s="42" t="s">
        <v>216</v>
      </c>
      <c r="D97" s="18">
        <v>0</v>
      </c>
      <c r="F97" s="28" t="s">
        <v>228</v>
      </c>
      <c r="G97" s="18">
        <v>31622766</v>
      </c>
    </row>
    <row r="98" spans="2:7" ht="15.75" customHeight="1" x14ac:dyDescent="0.25">
      <c r="C98" s="43" t="s">
        <v>219</v>
      </c>
      <c r="D98" s="21">
        <v>99311</v>
      </c>
      <c r="F98" s="20" t="s">
        <v>229</v>
      </c>
      <c r="G98" s="21">
        <v>15137294</v>
      </c>
    </row>
    <row r="99" spans="2:7" ht="15.75" customHeight="1" x14ac:dyDescent="0.25">
      <c r="C99" s="44" t="s">
        <v>230</v>
      </c>
      <c r="D99" s="25">
        <v>1596</v>
      </c>
      <c r="F99" s="20" t="s">
        <v>231</v>
      </c>
      <c r="G99" s="21">
        <v>2342570</v>
      </c>
    </row>
    <row r="100" spans="2:7" ht="15.75" customHeight="1" x14ac:dyDescent="0.25">
      <c r="C100" s="90" t="s">
        <v>232</v>
      </c>
      <c r="D100" s="91">
        <f>SUM(D97:D99)</f>
        <v>100907</v>
      </c>
      <c r="F100" s="20" t="s">
        <v>233</v>
      </c>
      <c r="G100" s="45">
        <f>+'[25]Detalle ER'!H84</f>
        <v>15910394</v>
      </c>
    </row>
    <row r="101" spans="2:7" ht="15.75" customHeight="1" x14ac:dyDescent="0.25">
      <c r="C101" s="42" t="s">
        <v>190</v>
      </c>
      <c r="D101" s="18">
        <v>1642263</v>
      </c>
      <c r="F101" s="24" t="s">
        <v>234</v>
      </c>
      <c r="G101" s="25">
        <v>1045039</v>
      </c>
    </row>
    <row r="102" spans="2:7" ht="15.75" customHeight="1" x14ac:dyDescent="0.25">
      <c r="C102" s="43" t="s">
        <v>235</v>
      </c>
      <c r="D102" s="21">
        <v>569490</v>
      </c>
      <c r="F102" s="90" t="s">
        <v>236</v>
      </c>
      <c r="G102" s="91">
        <f>SUM(G97:G101)</f>
        <v>66058063</v>
      </c>
    </row>
    <row r="103" spans="2:7" ht="15.75" customHeight="1" x14ac:dyDescent="0.25">
      <c r="C103" s="43" t="s">
        <v>192</v>
      </c>
      <c r="D103" s="21">
        <v>297511</v>
      </c>
      <c r="F103" s="90" t="s">
        <v>237</v>
      </c>
      <c r="G103" s="91">
        <f>+'[25]Detalle ER'!H98</f>
        <v>108078019</v>
      </c>
    </row>
    <row r="104" spans="2:7" ht="15.75" customHeight="1" x14ac:dyDescent="0.25">
      <c r="C104" s="43" t="s">
        <v>196</v>
      </c>
      <c r="D104" s="21">
        <v>219200</v>
      </c>
      <c r="F104" s="28" t="s">
        <v>238</v>
      </c>
      <c r="G104" s="18">
        <v>799600</v>
      </c>
    </row>
    <row r="105" spans="2:7" ht="15.75" customHeight="1" x14ac:dyDescent="0.25">
      <c r="C105" s="43" t="s">
        <v>199</v>
      </c>
      <c r="D105" s="21">
        <v>1498523</v>
      </c>
      <c r="F105" s="24" t="s">
        <v>239</v>
      </c>
      <c r="G105" s="25">
        <f>12853+1</f>
        <v>12854</v>
      </c>
    </row>
    <row r="106" spans="2:7" ht="15.75" customHeight="1" x14ac:dyDescent="0.25">
      <c r="C106" s="43" t="s">
        <v>202</v>
      </c>
      <c r="D106" s="21">
        <v>22924987</v>
      </c>
      <c r="F106" s="90" t="s">
        <v>240</v>
      </c>
      <c r="G106" s="91">
        <f>SUM(G104:G105)</f>
        <v>812454</v>
      </c>
    </row>
    <row r="107" spans="2:7" ht="15.75" customHeight="1" x14ac:dyDescent="0.25">
      <c r="C107" s="43" t="s">
        <v>205</v>
      </c>
      <c r="D107" s="21">
        <v>849052</v>
      </c>
      <c r="F107" s="79" t="s">
        <v>241</v>
      </c>
      <c r="G107" s="80">
        <f>G20+G28+G33+G49+G58+G80+G96+G102+G103+G106</f>
        <v>3951959581</v>
      </c>
    </row>
    <row r="108" spans="2:7" ht="15.75" customHeight="1" x14ac:dyDescent="0.25">
      <c r="C108" s="43" t="s">
        <v>242</v>
      </c>
      <c r="D108" s="21">
        <v>958673</v>
      </c>
      <c r="F108" s="14"/>
      <c r="G108" s="46"/>
    </row>
    <row r="109" spans="2:7" ht="15.75" customHeight="1" x14ac:dyDescent="0.25">
      <c r="C109" s="43" t="s">
        <v>243</v>
      </c>
      <c r="D109" s="21">
        <v>1374816</v>
      </c>
      <c r="F109" s="79" t="s">
        <v>244</v>
      </c>
      <c r="G109" s="80">
        <f>D62-G107</f>
        <v>123527527.55999994</v>
      </c>
    </row>
    <row r="110" spans="2:7" ht="15.75" customHeight="1" x14ac:dyDescent="0.25">
      <c r="C110" s="43" t="s">
        <v>223</v>
      </c>
      <c r="D110" s="23">
        <f>+'[25]Detalle ER'!D72</f>
        <v>17531598</v>
      </c>
      <c r="F110" s="40"/>
      <c r="G110" s="47"/>
    </row>
    <row r="111" spans="2:7" ht="15.75" customHeight="1" x14ac:dyDescent="0.25">
      <c r="C111" s="44" t="s">
        <v>389</v>
      </c>
      <c r="D111" s="25">
        <f>769414+1</f>
        <v>769415</v>
      </c>
      <c r="F111" s="40"/>
      <c r="G111" s="41"/>
    </row>
    <row r="112" spans="2:7" ht="15.75" customHeight="1" x14ac:dyDescent="0.25">
      <c r="B112" s="2" t="s">
        <v>246</v>
      </c>
      <c r="C112" s="90" t="s">
        <v>227</v>
      </c>
      <c r="D112" s="91">
        <f>SUM(D101:D111)</f>
        <v>48635528</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+'[25]Detalle ER'!D84</f>
        <v>2797057</v>
      </c>
      <c r="F114" s="40"/>
      <c r="G114" s="41"/>
    </row>
    <row r="115" spans="2:7" ht="15.75" customHeight="1" x14ac:dyDescent="0.25">
      <c r="B115" s="2" t="s">
        <v>249</v>
      </c>
      <c r="C115" s="44" t="s">
        <v>250</v>
      </c>
      <c r="D115" s="25">
        <f>44961-1</f>
        <v>44960</v>
      </c>
      <c r="F115" s="40"/>
      <c r="G115" s="41"/>
    </row>
    <row r="116" spans="2:7" ht="15.75" customHeight="1" x14ac:dyDescent="0.25">
      <c r="B116" s="2" t="s">
        <v>251</v>
      </c>
      <c r="C116" s="90" t="s">
        <v>236</v>
      </c>
      <c r="D116" s="91">
        <f>SUM(D113:D115)</f>
        <v>2842017</v>
      </c>
      <c r="F116" s="40"/>
      <c r="G116" s="41"/>
    </row>
    <row r="117" spans="2:7" ht="15.75" customHeight="1" x14ac:dyDescent="0.25">
      <c r="B117" s="2" t="s">
        <v>252</v>
      </c>
      <c r="C117" s="90" t="s">
        <v>253</v>
      </c>
      <c r="D117" s="91">
        <f>+'[25]Detalle ER'!D96</f>
        <v>10128989</v>
      </c>
      <c r="F117" s="40"/>
      <c r="G117" s="41"/>
    </row>
    <row r="118" spans="2:7" ht="15.75" customHeight="1" x14ac:dyDescent="0.25">
      <c r="B118" s="2" t="s">
        <v>254</v>
      </c>
      <c r="C118" s="42" t="s">
        <v>255</v>
      </c>
      <c r="D118" s="18">
        <v>3850320</v>
      </c>
      <c r="F118" s="40"/>
      <c r="G118" s="41"/>
    </row>
    <row r="119" spans="2:7" ht="15.75" customHeight="1" x14ac:dyDescent="0.25">
      <c r="B119" s="2" t="s">
        <v>256</v>
      </c>
      <c r="C119" s="43" t="s">
        <v>257</v>
      </c>
      <c r="D119" s="21">
        <v>661551</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72525</v>
      </c>
      <c r="F121" s="40"/>
      <c r="G121" s="41"/>
    </row>
    <row r="122" spans="2:7" ht="15.75" customHeight="1" x14ac:dyDescent="0.25">
      <c r="C122" s="90" t="s">
        <v>262</v>
      </c>
      <c r="D122" s="91">
        <f>SUM(D118:D121)</f>
        <v>4584396</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+'[25]Detalle ER'!D106</f>
        <v>3054426</v>
      </c>
      <c r="F124" s="40"/>
      <c r="G124" s="41"/>
    </row>
    <row r="125" spans="2:7" ht="15.75" customHeight="1" x14ac:dyDescent="0.25">
      <c r="B125" s="2" t="s">
        <v>267</v>
      </c>
      <c r="C125" s="44" t="s">
        <v>268</v>
      </c>
      <c r="D125" s="25">
        <v>49098</v>
      </c>
      <c r="F125" s="40"/>
      <c r="G125" s="41"/>
    </row>
    <row r="126" spans="2:7" ht="15.75" customHeight="1" x14ac:dyDescent="0.25">
      <c r="C126" s="90" t="s">
        <v>391</v>
      </c>
      <c r="D126" s="91">
        <f>SUM(D123:D125)</f>
        <v>3103524</v>
      </c>
      <c r="F126" s="40"/>
      <c r="G126" s="41"/>
    </row>
    <row r="127" spans="2:7" ht="15.75" customHeight="1" x14ac:dyDescent="0.25">
      <c r="C127" s="79" t="s">
        <v>270</v>
      </c>
      <c r="D127" s="80">
        <f>D96+D100+D112+D116+D117+D122+D126</f>
        <v>211858391</v>
      </c>
      <c r="F127" s="40"/>
      <c r="G127" s="41"/>
    </row>
    <row r="128" spans="2:7" ht="15.75" customHeight="1" x14ac:dyDescent="0.25">
      <c r="F128" s="40"/>
      <c r="G128" s="41"/>
    </row>
    <row r="129" spans="2:7" ht="15.75" customHeight="1" x14ac:dyDescent="0.25">
      <c r="B129" s="2" t="s">
        <v>271</v>
      </c>
      <c r="C129" s="79" t="s">
        <v>272</v>
      </c>
      <c r="D129" s="80">
        <f>G109-D127</f>
        <v>-88330863.440000057</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97515719</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f>1565923+1</f>
        <v>1565924</v>
      </c>
      <c r="F134" s="20" t="s">
        <v>284</v>
      </c>
      <c r="G134" s="21">
        <v>11029049</v>
      </c>
    </row>
    <row r="135" spans="2:7" ht="15.75" customHeight="1" x14ac:dyDescent="0.25">
      <c r="B135" s="2" t="s">
        <v>285</v>
      </c>
      <c r="C135" s="20" t="s">
        <v>286</v>
      </c>
      <c r="D135" s="21">
        <v>126927</v>
      </c>
      <c r="F135" s="20" t="s">
        <v>287</v>
      </c>
      <c r="G135" s="21">
        <v>0</v>
      </c>
    </row>
    <row r="136" spans="2:7" ht="15.75" customHeight="1" x14ac:dyDescent="0.25">
      <c r="B136" s="2" t="s">
        <v>288</v>
      </c>
      <c r="C136" s="20" t="s">
        <v>392</v>
      </c>
      <c r="D136" s="21">
        <v>15407818</v>
      </c>
      <c r="F136" s="20" t="s">
        <v>290</v>
      </c>
      <c r="G136" s="21">
        <v>0</v>
      </c>
    </row>
    <row r="137" spans="2:7" ht="15.75" customHeight="1" x14ac:dyDescent="0.25">
      <c r="B137" s="2" t="s">
        <v>291</v>
      </c>
      <c r="C137" s="20" t="s">
        <v>292</v>
      </c>
      <c r="D137" s="21">
        <v>372153</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9342974</v>
      </c>
      <c r="F140" s="20" t="s">
        <v>301</v>
      </c>
      <c r="G140" s="27">
        <f>+'[25]Detalle ER'!H123</f>
        <v>0</v>
      </c>
    </row>
    <row r="141" spans="2:7" ht="15.75" customHeight="1" x14ac:dyDescent="0.25">
      <c r="B141" s="2" t="s">
        <v>302</v>
      </c>
      <c r="C141" s="20" t="s">
        <v>303</v>
      </c>
      <c r="D141" s="23">
        <f>+'[25]Detalle ER'!D123</f>
        <v>98708596</v>
      </c>
      <c r="F141" s="24" t="s">
        <v>304</v>
      </c>
      <c r="G141" s="25">
        <v>1744781</v>
      </c>
    </row>
    <row r="142" spans="2:7" ht="15.75" customHeight="1" x14ac:dyDescent="0.25">
      <c r="B142" s="2" t="s">
        <v>305</v>
      </c>
      <c r="C142" s="24" t="s">
        <v>306</v>
      </c>
      <c r="D142" s="25">
        <f>1680401+94035+82+1</f>
        <v>1774519</v>
      </c>
      <c r="F142" s="90" t="s">
        <v>307</v>
      </c>
      <c r="G142" s="91">
        <f>SUM(G132:G141)</f>
        <v>110289549</v>
      </c>
    </row>
    <row r="143" spans="2:7" ht="15.75" customHeight="1" x14ac:dyDescent="0.25">
      <c r="B143" s="2" t="s">
        <v>308</v>
      </c>
      <c r="C143" s="90" t="s">
        <v>309</v>
      </c>
      <c r="D143" s="91">
        <f>SUM(D132:D142)</f>
        <v>127298911</v>
      </c>
      <c r="F143" s="17" t="s">
        <v>310</v>
      </c>
      <c r="G143" s="18">
        <v>0</v>
      </c>
    </row>
    <row r="144" spans="2:7" ht="15.75" customHeight="1" x14ac:dyDescent="0.25">
      <c r="C144" s="17" t="s">
        <v>311</v>
      </c>
      <c r="D144" s="18">
        <v>385000</v>
      </c>
      <c r="F144" s="20" t="s">
        <v>312</v>
      </c>
      <c r="G144" s="21">
        <v>719773</v>
      </c>
    </row>
    <row r="145" spans="2:7" ht="15.75" customHeight="1" x14ac:dyDescent="0.25">
      <c r="C145" s="20" t="s">
        <v>313</v>
      </c>
      <c r="D145" s="21">
        <v>2674405</v>
      </c>
      <c r="F145" s="20" t="s">
        <v>314</v>
      </c>
      <c r="G145" s="21">
        <v>0</v>
      </c>
    </row>
    <row r="146" spans="2:7" ht="15.75" customHeight="1" x14ac:dyDescent="0.25">
      <c r="B146" s="2" t="s">
        <v>315</v>
      </c>
      <c r="C146" s="20" t="s">
        <v>316</v>
      </c>
      <c r="D146" s="21">
        <v>1107204</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14040</v>
      </c>
      <c r="F148" s="20" t="s">
        <v>323</v>
      </c>
      <c r="G148" s="21">
        <v>151536</v>
      </c>
    </row>
    <row r="149" spans="2:7" ht="15.75" customHeight="1" x14ac:dyDescent="0.25">
      <c r="B149" s="2" t="s">
        <v>324</v>
      </c>
      <c r="C149" s="20" t="s">
        <v>325</v>
      </c>
      <c r="D149" s="21">
        <v>155856</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1408983</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f>24415862+82+1</f>
        <v>24415945</v>
      </c>
    </row>
    <row r="154" spans="2:7" ht="15.75" customHeight="1" x14ac:dyDescent="0.25">
      <c r="C154" s="20" t="s">
        <v>338</v>
      </c>
      <c r="D154" s="21">
        <v>0</v>
      </c>
      <c r="F154" s="20" t="s">
        <v>339</v>
      </c>
      <c r="G154" s="27">
        <f>+'[25]Detalle ER'!H141</f>
        <v>4983</v>
      </c>
    </row>
    <row r="155" spans="2:7" ht="15.75" customHeight="1" x14ac:dyDescent="0.25">
      <c r="C155" s="20" t="s">
        <v>340</v>
      </c>
      <c r="D155" s="21">
        <v>0</v>
      </c>
      <c r="F155" s="24" t="s">
        <v>341</v>
      </c>
      <c r="G155" s="25">
        <v>2516</v>
      </c>
    </row>
    <row r="156" spans="2:7" ht="15.75" customHeight="1" x14ac:dyDescent="0.25">
      <c r="C156" s="20" t="s">
        <v>342</v>
      </c>
      <c r="D156" s="21">
        <v>1715557</v>
      </c>
      <c r="F156" s="90" t="s">
        <v>343</v>
      </c>
      <c r="G156" s="91">
        <f>SUM(G143:G155)</f>
        <v>25294753</v>
      </c>
    </row>
    <row r="157" spans="2:7" ht="15.75" customHeight="1" x14ac:dyDescent="0.25">
      <c r="C157" s="20" t="s">
        <v>344</v>
      </c>
      <c r="D157" s="23">
        <f>+'[25]Detalle ER'!D141</f>
        <v>75549746</v>
      </c>
      <c r="E157" s="2"/>
      <c r="F157" s="79" t="s">
        <v>345</v>
      </c>
      <c r="G157" s="80">
        <f>G142-G156</f>
        <v>84994796</v>
      </c>
    </row>
    <row r="158" spans="2:7" ht="15.75" customHeight="1" x14ac:dyDescent="0.25">
      <c r="C158" s="48" t="s">
        <v>346</v>
      </c>
      <c r="D158" s="49">
        <f>122536+198+1211607-1</f>
        <v>1334340</v>
      </c>
      <c r="E158" s="2"/>
    </row>
    <row r="159" spans="2:7" ht="15.75" customHeight="1" x14ac:dyDescent="0.25">
      <c r="C159" s="90" t="s">
        <v>347</v>
      </c>
      <c r="D159" s="91">
        <f>SUM(D144:D158)</f>
        <v>84345131</v>
      </c>
      <c r="E159" s="2"/>
      <c r="F159" s="79" t="s">
        <v>348</v>
      </c>
      <c r="G159" s="80">
        <f>+D129+D160+G157</f>
        <v>39617712.559999943</v>
      </c>
    </row>
    <row r="160" spans="2:7" ht="15.75" customHeight="1" x14ac:dyDescent="0.25">
      <c r="C160" s="75" t="s">
        <v>349</v>
      </c>
      <c r="D160" s="76">
        <f>D143-D159</f>
        <v>42953780</v>
      </c>
    </row>
    <row r="161" spans="6:7" ht="15.75" customHeight="1" x14ac:dyDescent="0.25">
      <c r="F161" s="79" t="s">
        <v>350</v>
      </c>
      <c r="G161" s="81">
        <f>+G131</f>
        <v>2025</v>
      </c>
    </row>
    <row r="162" spans="6:7" ht="15.75" customHeight="1" x14ac:dyDescent="0.25">
      <c r="F162" s="50" t="s">
        <v>351</v>
      </c>
      <c r="G162" s="51">
        <v>-2413526</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-2413526</v>
      </c>
    </row>
    <row r="166" spans="6:7" ht="15.75" customHeight="1" x14ac:dyDescent="0.25"/>
    <row r="167" spans="6:7" ht="15.75" customHeight="1" x14ac:dyDescent="0.25">
      <c r="F167" s="79" t="s">
        <v>355</v>
      </c>
      <c r="G167" s="80">
        <f>+G159+G165</f>
        <v>37204186.559999943</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allowBlank="1" showInputMessage="1" showErrorMessage="1" sqref="D62 G156" xr:uid="{0A17932A-34B1-4E7A-8B16-35DCCED23AB6}">
      <formula1>OR(D62=0, D62&gt;50)</formula1>
    </dataValidation>
    <dataValidation type="custom" operator="greaterThan" showInputMessage="1" showErrorMessage="1" errorTitle="eee" sqref="D61" xr:uid="{8569424F-2D8D-4AF2-A05B-41BC65C601D0}">
      <formula1>OR(D61=0, D61&lt;0)</formula1>
    </dataValidation>
    <dataValidation type="custom" operator="greaterThan" showInputMessage="1" showErrorMessage="1" errorTitle="eee" sqref="D86:D95 D97:D99 D101:D109 D111 D113 D125 D118:D121 D123 D115 G143:G153 G141 G132:G139 G155" xr:uid="{4EA388DA-DF16-4C0D-A1C8-CD7B9D908512}">
      <formula1>OR(D86=0,D86&gt; 50)</formula1>
    </dataValidation>
    <dataValidation type="custom" operator="greaterThan" showInputMessage="1" showErrorMessage="1" errorTitle="eee" sqref="D14:D29 D30 D50:D54 D31:D48" xr:uid="{33EBBB17-E32F-42EE-BD7C-411369236A42}">
      <formula1>OR(D14=0,D14&gt;50)</formula1>
    </dataValidation>
    <dataValidation operator="greaterThan" showInputMessage="1" showErrorMessage="1" errorTitle="eee" sqref="G109 G157 G159 D129 D160" xr:uid="{AAB9F6DF-EB44-4A49-825B-2E31632CB643}"/>
    <dataValidation allowBlank="1" sqref="G231" xr:uid="{7B96B924-10EF-48DA-B57D-C19A3ECE6FB7}">
      <formula1>0</formula1>
      <formula2>0</formula2>
    </dataValidation>
    <dataValidation type="custom" operator="greaterThan" showInputMessage="1" showErrorMessage="1" errorTitle="eee" sqref="D57:D60" xr:uid="{3DC7D746-D941-4DD4-AC9C-4DCC18BC3A0C}">
      <formula1>OR(D57=0, D57&lt;50)</formula1>
    </dataValidation>
    <dataValidation operator="greaterThanOrEqual" allowBlank="1" errorTitle="Error de datos" error="Debe ingresar un valor entero positivo" sqref="C8:C11 C14:C48 F230 C141:C160 F161:F165 F7:F109 C129 C131:C139 C50:C127 F111:F157" xr:uid="{070A3550-CB09-458F-A08F-679EA2BD2F9D}">
      <formula1>0</formula1>
      <formula2>0</formula2>
    </dataValidation>
    <dataValidation allowBlank="1" errorTitle="Error de datos" error="Debe introducir una fecha válida" sqref="F4" xr:uid="{A4299C95-2ED9-4B8D-8F53-8799B148EFA0}">
      <formula1>0</formula1>
      <formula2>0</formula2>
    </dataValidation>
    <dataValidation type="custom" operator="greaterThan" showInputMessage="1" showErrorMessage="1" errorTitle="eee" sqref="D49 D55:D56 G140 G154 G8:G108 D114 D124 D85 D96 D100 D110 D112 D63:D83 D122 D126:D128 D131:D159 D116:D117" xr:uid="{075BCF89-0A28-41D8-841C-2C5E7FE7BFC4}">
      <formula1>OR(D8=0, D8&gt;50)</formula1>
    </dataValidation>
    <dataValidation type="custom" operator="greaterThan" showInputMessage="1" showErrorMessage="1" errorTitle="eee" error="Valores mayores a $50" sqref="D8:D13" xr:uid="{286AE815-E321-4BF3-BA94-79EBE4E91F5D}">
      <formula1>OR(D8=0,D8&gt;50)</formula1>
    </dataValidation>
    <dataValidation type="custom" operator="greaterThan" showInputMessage="1" showErrorMessage="1" errorTitle="eee" sqref="G127" xr:uid="{7E589C14-C5FC-4506-8E41-2F13C1B19FF2}">
      <formula1>OR(D139=0, D139&gt;50)</formula1>
      <formula2>0</formula2>
    </dataValidation>
    <dataValidation type="custom" operator="greaterThan" showInputMessage="1" showErrorMessage="1" errorTitle="eee" sqref="G117:G126" xr:uid="{F6EF2548-1B25-4C03-9AA8-5A452C5BCC76}">
      <formula1>OR(D131=0, D131&gt;50)</formula1>
      <formula2>0</formula2>
    </dataValidation>
    <dataValidation type="custom" operator="greaterThan" showInputMessage="1" showErrorMessage="1" errorTitle="eee" sqref="G128" xr:uid="{0D9936D0-5029-4552-A010-4B7927046B08}">
      <formula1>OR(D136=0, D136&gt;50)</formula1>
      <formula2>0</formula2>
    </dataValidation>
    <dataValidation type="custom" operator="greaterThan" showInputMessage="1" showErrorMessage="1" errorTitle="eee" sqref="G129" xr:uid="{5101FB75-08EC-4EE7-A6BD-C8B3F4F79998}">
      <formula1>OR(D134=0, D134&gt;50)</formula1>
      <formula2>0</formula2>
    </dataValidation>
    <dataValidation type="custom" operator="greaterThan" showInputMessage="1" showErrorMessage="1" errorTitle="eee" sqref="G130" xr:uid="{40ABDEC0-6322-41B8-AF56-2D052313DE45}">
      <formula1>OR(D132=0, D132&gt;50)</formula1>
      <formula2>0</formula2>
    </dataValidation>
    <dataValidation type="custom" operator="greaterThan" showInputMessage="1" showErrorMessage="1" errorTitle="eee" sqref="G161 G166" xr:uid="{CEAC920C-9F67-495A-9B49-E69B327EEDCC}">
      <formula1>OR(D200=0, D200&gt;50)</formula1>
      <formula2>0</formula2>
    </dataValidation>
    <dataValidation type="custom" operator="greaterThan" showInputMessage="1" showErrorMessage="1" errorTitle="eee" sqref="G111:G116" xr:uid="{EF26F49F-DE2F-4C4C-8942-6EC232B2133B}">
      <formula1>OR(D132=0, D132&gt;50)</formula1>
      <formula2>0</formula2>
    </dataValidation>
    <dataValidation type="custom" operator="greaterThan" showInputMessage="1" showErrorMessage="1" errorTitle="eee" sqref="D84" xr:uid="{2E5EF03F-2A4D-416E-A60A-C72A2EBC0E36}">
      <formula1>OR(#REF!=0,#REF!&gt; 50)</formula1>
      <formula2>0</formula2>
    </dataValidation>
    <dataValidation type="custom" operator="greaterThan" showInputMessage="1" showErrorMessage="1" errorTitle="eee" sqref="G197" xr:uid="{43130301-DDB9-411F-B521-ADDE86B6D26B}">
      <formula1>OR(D196=0, D196&gt;50)</formula1>
      <formula2>0</formula2>
    </dataValidation>
    <dataValidation type="custom" operator="greaterThan" showInputMessage="1" showErrorMessage="1" errorTitle="eee" sqref="G142" xr:uid="{B3831843-2867-41F6-8DCD-4083F72A3083}">
      <formula1>OR(D180=0, D180&gt;50)</formula1>
      <formula2>0</formula2>
    </dataValidation>
  </dataValidations>
  <pageMargins left="0.7" right="0.7" top="0.75" bottom="0.75" header="0.3" footer="0.3"/>
  <ignoredErrors>
    <ignoredError sqref="D20 G48 G79:G95 D111:D115 D134:D143 D158 G153 G100:G105"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8EB8-F966-42E3-AC52-46D4787E3202}">
  <dimension ref="A1:H222"/>
  <sheetViews>
    <sheetView showGridLines="0" topLeftCell="C22"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+[26]Presentación!C4</f>
        <v>AMEDRIN - IAMPP</v>
      </c>
      <c r="G2" s="9"/>
    </row>
    <row r="3" spans="2:7" x14ac:dyDescent="0.25">
      <c r="C3" s="123" t="s">
        <v>1</v>
      </c>
      <c r="D3" s="123"/>
      <c r="E3" s="54"/>
      <c r="F3" s="10" t="str">
        <f>+[26]Presentación!C5</f>
        <v>Rio Negro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+[26]ESP!D7</f>
        <v>2025</v>
      </c>
      <c r="F7" s="73" t="s">
        <v>5</v>
      </c>
      <c r="G7" s="74">
        <f>+D7</f>
        <v>2025</v>
      </c>
    </row>
    <row r="8" spans="2:7" ht="15.75" customHeight="1" x14ac:dyDescent="0.25">
      <c r="B8" s="2" t="s">
        <v>6</v>
      </c>
      <c r="C8" s="17" t="s">
        <v>7</v>
      </c>
      <c r="D8" s="18">
        <v>14301134</v>
      </c>
      <c r="F8" s="17" t="s">
        <v>8</v>
      </c>
      <c r="G8" s="18">
        <v>3001494</v>
      </c>
    </row>
    <row r="9" spans="2:7" ht="15.75" customHeight="1" x14ac:dyDescent="0.25">
      <c r="B9" s="2" t="s">
        <v>9</v>
      </c>
      <c r="C9" s="20" t="s">
        <v>10</v>
      </c>
      <c r="D9" s="21">
        <v>34704661</v>
      </c>
      <c r="F9" s="20" t="s">
        <v>362</v>
      </c>
      <c r="G9" s="21">
        <v>48320145</v>
      </c>
    </row>
    <row r="10" spans="2:7" ht="15.75" customHeight="1" x14ac:dyDescent="0.25">
      <c r="B10" s="2" t="s">
        <v>12</v>
      </c>
      <c r="C10" s="20" t="s">
        <v>363</v>
      </c>
      <c r="D10" s="21">
        <v>376800582</v>
      </c>
      <c r="F10" s="20" t="s">
        <v>364</v>
      </c>
      <c r="G10" s="21">
        <v>0</v>
      </c>
    </row>
    <row r="11" spans="2:7" ht="15.75" customHeight="1" x14ac:dyDescent="0.25">
      <c r="B11" s="2" t="s">
        <v>15</v>
      </c>
      <c r="C11" s="20" t="s">
        <v>365</v>
      </c>
      <c r="D11" s="21">
        <v>34989772</v>
      </c>
      <c r="F11" s="20" t="s">
        <v>366</v>
      </c>
      <c r="G11" s="21">
        <v>114905775</v>
      </c>
    </row>
    <row r="12" spans="2:7" ht="15.75" customHeight="1" x14ac:dyDescent="0.25">
      <c r="B12" s="2" t="s">
        <v>18</v>
      </c>
      <c r="C12" s="20" t="s">
        <v>19</v>
      </c>
      <c r="D12" s="21">
        <v>7802062</v>
      </c>
      <c r="F12" s="20" t="s">
        <v>367</v>
      </c>
      <c r="G12" s="21">
        <v>0</v>
      </c>
    </row>
    <row r="13" spans="2:7" ht="15.75" customHeight="1" x14ac:dyDescent="0.25">
      <c r="B13" s="2" t="s">
        <v>21</v>
      </c>
      <c r="C13" s="20" t="s">
        <v>22</v>
      </c>
      <c r="D13" s="21">
        <v>7508095</v>
      </c>
      <c r="F13" s="20" t="s">
        <v>368</v>
      </c>
      <c r="G13" s="21">
        <v>61141680</v>
      </c>
    </row>
    <row r="14" spans="2:7" ht="15.75" customHeight="1" x14ac:dyDescent="0.25">
      <c r="B14" s="2" t="s">
        <v>24</v>
      </c>
      <c r="C14" s="20" t="s">
        <v>25</v>
      </c>
      <c r="D14" s="21">
        <v>225162</v>
      </c>
      <c r="F14" s="20" t="s">
        <v>369</v>
      </c>
      <c r="G14" s="21">
        <v>0</v>
      </c>
    </row>
    <row r="15" spans="2:7" ht="15.75" customHeight="1" x14ac:dyDescent="0.25">
      <c r="B15" s="2" t="s">
        <v>27</v>
      </c>
      <c r="C15" s="20" t="s">
        <v>28</v>
      </c>
      <c r="D15" s="21">
        <v>8273252</v>
      </c>
      <c r="F15" s="20" t="s">
        <v>29</v>
      </c>
      <c r="G15" s="21">
        <v>59950665</v>
      </c>
    </row>
    <row r="16" spans="2:7" ht="15.75" customHeight="1" x14ac:dyDescent="0.25">
      <c r="B16" s="2" t="s">
        <v>30</v>
      </c>
      <c r="C16" s="20" t="s">
        <v>31</v>
      </c>
      <c r="D16" s="21">
        <v>0</v>
      </c>
      <c r="F16" s="20" t="s">
        <v>32</v>
      </c>
      <c r="G16" s="21">
        <v>6972768</v>
      </c>
    </row>
    <row r="17" spans="2:7" ht="15.75" customHeight="1" x14ac:dyDescent="0.25">
      <c r="B17" s="2" t="s">
        <v>33</v>
      </c>
      <c r="C17" s="20" t="s">
        <v>370</v>
      </c>
      <c r="D17" s="21">
        <v>0</v>
      </c>
      <c r="F17" s="20" t="s">
        <v>35</v>
      </c>
      <c r="G17" s="21">
        <v>31751492</v>
      </c>
    </row>
    <row r="18" spans="2:7" ht="15.75" customHeight="1" x14ac:dyDescent="0.25">
      <c r="B18" s="2" t="s">
        <v>36</v>
      </c>
      <c r="C18" s="20" t="s">
        <v>37</v>
      </c>
      <c r="D18" s="21">
        <v>0</v>
      </c>
      <c r="F18" s="20" t="s">
        <v>38</v>
      </c>
      <c r="G18" s="21">
        <v>0</v>
      </c>
    </row>
    <row r="19" spans="2:7" ht="15.75" customHeight="1" x14ac:dyDescent="0.25">
      <c r="B19" s="2" t="s">
        <v>39</v>
      </c>
      <c r="C19" s="20" t="s">
        <v>40</v>
      </c>
      <c r="D19" s="23">
        <f>+'[26]Detalle ER'!D21</f>
        <v>22387657</v>
      </c>
      <c r="F19" s="24" t="s">
        <v>41</v>
      </c>
      <c r="G19" s="25">
        <v>4616633</v>
      </c>
    </row>
    <row r="20" spans="2:7" ht="15.75" customHeight="1" x14ac:dyDescent="0.25">
      <c r="B20" s="2" t="s">
        <v>42</v>
      </c>
      <c r="C20" s="20" t="s">
        <v>371</v>
      </c>
      <c r="D20" s="25">
        <f>5521383+208103</f>
        <v>5729486</v>
      </c>
      <c r="F20" s="90" t="s">
        <v>44</v>
      </c>
      <c r="G20" s="91">
        <f>SUM(G8:G19)</f>
        <v>330660652</v>
      </c>
    </row>
    <row r="21" spans="2:7" ht="15.75" customHeight="1" x14ac:dyDescent="0.25">
      <c r="C21" s="88" t="s">
        <v>45</v>
      </c>
      <c r="D21" s="89">
        <f>SUM(D8:D20)</f>
        <v>512721863</v>
      </c>
      <c r="F21" s="17" t="s">
        <v>46</v>
      </c>
      <c r="G21" s="18">
        <v>0</v>
      </c>
    </row>
    <row r="22" spans="2:7" ht="15.75" customHeight="1" x14ac:dyDescent="0.25">
      <c r="C22" s="90" t="s">
        <v>47</v>
      </c>
      <c r="D22" s="91">
        <f>SUM(D23:D29)</f>
        <v>5984990</v>
      </c>
      <c r="F22" s="20" t="s">
        <v>48</v>
      </c>
      <c r="G22" s="21">
        <f>2351436</f>
        <v>2351436</v>
      </c>
    </row>
    <row r="23" spans="2:7" ht="15.75" customHeight="1" x14ac:dyDescent="0.25">
      <c r="B23" s="2" t="s">
        <v>49</v>
      </c>
      <c r="C23" s="17" t="s">
        <v>50</v>
      </c>
      <c r="D23" s="18">
        <v>3185897</v>
      </c>
      <c r="F23" s="20" t="s">
        <v>51</v>
      </c>
      <c r="G23" s="21">
        <f>15574154</f>
        <v>15574154</v>
      </c>
    </row>
    <row r="24" spans="2:7" ht="15.75" customHeight="1" x14ac:dyDescent="0.25">
      <c r="B24" s="2" t="s">
        <v>52</v>
      </c>
      <c r="C24" s="20" t="s">
        <v>53</v>
      </c>
      <c r="D24" s="21">
        <v>389058</v>
      </c>
      <c r="F24" s="20" t="s">
        <v>54</v>
      </c>
      <c r="G24" s="21">
        <v>0</v>
      </c>
    </row>
    <row r="25" spans="2:7" ht="15.75" customHeight="1" x14ac:dyDescent="0.25">
      <c r="B25" s="2" t="s">
        <v>55</v>
      </c>
      <c r="C25" s="20" t="s">
        <v>56</v>
      </c>
      <c r="D25" s="21">
        <v>2043643</v>
      </c>
      <c r="F25" s="20" t="s">
        <v>372</v>
      </c>
      <c r="G25" s="21">
        <v>556924</v>
      </c>
    </row>
    <row r="26" spans="2:7" ht="15.75" customHeight="1" x14ac:dyDescent="0.25">
      <c r="B26" s="2" t="s">
        <v>58</v>
      </c>
      <c r="C26" s="20" t="s">
        <v>59</v>
      </c>
      <c r="D26" s="21">
        <v>0</v>
      </c>
      <c r="F26" s="20" t="s">
        <v>373</v>
      </c>
      <c r="G26" s="21">
        <v>2087914</v>
      </c>
    </row>
    <row r="27" spans="2:7" ht="15.75" customHeight="1" x14ac:dyDescent="0.25">
      <c r="B27" s="2" t="s">
        <v>61</v>
      </c>
      <c r="C27" s="20" t="s">
        <v>62</v>
      </c>
      <c r="D27" s="21">
        <v>86995</v>
      </c>
      <c r="F27" s="24" t="s">
        <v>63</v>
      </c>
      <c r="G27" s="25">
        <v>273547</v>
      </c>
    </row>
    <row r="28" spans="2:7" ht="15.75" customHeight="1" x14ac:dyDescent="0.25">
      <c r="B28" s="2" t="s">
        <v>64</v>
      </c>
      <c r="C28" s="20" t="s">
        <v>65</v>
      </c>
      <c r="D28" s="23">
        <f>+'[26]Detalle ER'!D28</f>
        <v>197573</v>
      </c>
      <c r="F28" s="90" t="s">
        <v>66</v>
      </c>
      <c r="G28" s="91">
        <f>SUM(G21:G27)</f>
        <v>20843975</v>
      </c>
    </row>
    <row r="29" spans="2:7" ht="15.75" customHeight="1" x14ac:dyDescent="0.25">
      <c r="B29" s="2" t="s">
        <v>67</v>
      </c>
      <c r="C29" s="24" t="s">
        <v>68</v>
      </c>
      <c r="D29" s="25">
        <v>81824</v>
      </c>
      <c r="F29" s="17" t="s">
        <v>69</v>
      </c>
      <c r="G29" s="18">
        <f>38287987+721848</f>
        <v>39009835</v>
      </c>
    </row>
    <row r="30" spans="2:7" ht="15.75" customHeight="1" x14ac:dyDescent="0.25">
      <c r="C30" s="90" t="s">
        <v>70</v>
      </c>
      <c r="D30" s="91">
        <f>SUM(D31:D35)</f>
        <v>36470430</v>
      </c>
      <c r="F30" s="20" t="s">
        <v>71</v>
      </c>
      <c r="G30" s="21">
        <v>247411</v>
      </c>
    </row>
    <row r="31" spans="2:7" ht="15.75" customHeight="1" x14ac:dyDescent="0.25">
      <c r="B31" s="2" t="s">
        <v>72</v>
      </c>
      <c r="C31" s="17" t="s">
        <v>73</v>
      </c>
      <c r="D31" s="18">
        <v>31742698</v>
      </c>
      <c r="F31" s="20" t="s">
        <v>74</v>
      </c>
      <c r="G31" s="21">
        <f>6939382+7314732</f>
        <v>14254114</v>
      </c>
    </row>
    <row r="32" spans="2:7" ht="15.75" customHeight="1" x14ac:dyDescent="0.25">
      <c r="B32" s="2" t="s">
        <v>75</v>
      </c>
      <c r="C32" s="20" t="s">
        <v>76</v>
      </c>
      <c r="D32" s="21">
        <v>2258458</v>
      </c>
      <c r="F32" s="24" t="s">
        <v>77</v>
      </c>
      <c r="G32" s="25">
        <v>782908</v>
      </c>
    </row>
    <row r="33" spans="2:7" ht="15.75" customHeight="1" x14ac:dyDescent="0.25">
      <c r="B33" s="2" t="s">
        <v>78</v>
      </c>
      <c r="C33" s="20" t="s">
        <v>79</v>
      </c>
      <c r="D33" s="21">
        <v>45729</v>
      </c>
      <c r="F33" s="90" t="s">
        <v>80</v>
      </c>
      <c r="G33" s="91">
        <f>SUM(G29:G32)</f>
        <v>54294268</v>
      </c>
    </row>
    <row r="34" spans="2:7" ht="15.75" customHeight="1" x14ac:dyDescent="0.25">
      <c r="B34" s="2" t="s">
        <v>81</v>
      </c>
      <c r="C34" s="20" t="s">
        <v>82</v>
      </c>
      <c r="D34" s="23">
        <f>+'[26]Detalle ER'!D35</f>
        <v>1924000</v>
      </c>
      <c r="F34" s="94" t="s">
        <v>83</v>
      </c>
      <c r="G34" s="101">
        <f>SUM(G35:G40)</f>
        <v>28253851</v>
      </c>
    </row>
    <row r="35" spans="2:7" ht="15.75" customHeight="1" x14ac:dyDescent="0.25">
      <c r="B35" s="2" t="s">
        <v>84</v>
      </c>
      <c r="C35" s="24" t="s">
        <v>85</v>
      </c>
      <c r="D35" s="25">
        <v>499545</v>
      </c>
      <c r="F35" s="17" t="s">
        <v>86</v>
      </c>
      <c r="G35" s="18">
        <f>1633433+688970</f>
        <v>2322403</v>
      </c>
    </row>
    <row r="36" spans="2:7" ht="15.75" customHeight="1" x14ac:dyDescent="0.25">
      <c r="C36" s="90" t="s">
        <v>87</v>
      </c>
      <c r="D36" s="91">
        <f>+D22+D30</f>
        <v>42455420</v>
      </c>
      <c r="F36" s="20" t="s">
        <v>88</v>
      </c>
      <c r="G36" s="21">
        <v>582641</v>
      </c>
    </row>
    <row r="37" spans="2:7" ht="15.75" customHeight="1" x14ac:dyDescent="0.25">
      <c r="B37" s="2" t="s">
        <v>89</v>
      </c>
      <c r="C37" s="17" t="s">
        <v>374</v>
      </c>
      <c r="D37" s="18">
        <v>0</v>
      </c>
      <c r="F37" s="20" t="s">
        <v>91</v>
      </c>
      <c r="G37" s="21">
        <v>939748</v>
      </c>
    </row>
    <row r="38" spans="2:7" ht="15.75" customHeight="1" x14ac:dyDescent="0.25">
      <c r="B38" s="2" t="s">
        <v>92</v>
      </c>
      <c r="C38" s="20" t="s">
        <v>375</v>
      </c>
      <c r="D38" s="21">
        <v>68738714</v>
      </c>
      <c r="F38" s="20" t="s">
        <v>94</v>
      </c>
      <c r="G38" s="21">
        <v>1849080</v>
      </c>
    </row>
    <row r="39" spans="2:7" ht="15.75" customHeight="1" x14ac:dyDescent="0.25">
      <c r="B39" s="2" t="s">
        <v>95</v>
      </c>
      <c r="C39" s="20" t="s">
        <v>376</v>
      </c>
      <c r="D39" s="21">
        <v>0</v>
      </c>
      <c r="F39" s="20" t="s">
        <v>97</v>
      </c>
      <c r="G39" s="21">
        <v>3309595</v>
      </c>
    </row>
    <row r="40" spans="2:7" ht="15.75" customHeight="1" x14ac:dyDescent="0.25">
      <c r="B40" s="2" t="s">
        <v>98</v>
      </c>
      <c r="C40" s="20" t="s">
        <v>377</v>
      </c>
      <c r="D40" s="21">
        <v>0</v>
      </c>
      <c r="F40" s="24" t="s">
        <v>100</v>
      </c>
      <c r="G40" s="26">
        <f>+'[26]Detalle ER'!H19</f>
        <v>19250384</v>
      </c>
    </row>
    <row r="41" spans="2:7" ht="15.75" customHeight="1" x14ac:dyDescent="0.25">
      <c r="B41" s="2" t="s">
        <v>101</v>
      </c>
      <c r="C41" s="20" t="s">
        <v>378</v>
      </c>
      <c r="D41" s="21">
        <v>2242637</v>
      </c>
      <c r="F41" s="94" t="s">
        <v>103</v>
      </c>
      <c r="G41" s="101">
        <f>SUM(G42:G47)</f>
        <v>8344177</v>
      </c>
    </row>
    <row r="42" spans="2:7" ht="15.75" customHeight="1" x14ac:dyDescent="0.25">
      <c r="B42" s="2" t="s">
        <v>104</v>
      </c>
      <c r="C42" s="20" t="s">
        <v>379</v>
      </c>
      <c r="D42" s="21">
        <v>0</v>
      </c>
      <c r="F42" s="17" t="s">
        <v>106</v>
      </c>
      <c r="G42" s="18">
        <v>1025074</v>
      </c>
    </row>
    <row r="43" spans="2:7" ht="15.75" customHeight="1" x14ac:dyDescent="0.25">
      <c r="B43" s="2" t="s">
        <v>107</v>
      </c>
      <c r="C43" s="20" t="s">
        <v>380</v>
      </c>
      <c r="D43" s="21">
        <f>6022+3100+8364+6603428</f>
        <v>6620914</v>
      </c>
      <c r="F43" s="20" t="s">
        <v>109</v>
      </c>
      <c r="G43" s="21">
        <v>5040</v>
      </c>
    </row>
    <row r="44" spans="2:7" ht="15.75" customHeight="1" x14ac:dyDescent="0.25">
      <c r="B44" s="2" t="s">
        <v>110</v>
      </c>
      <c r="C44" s="20" t="s">
        <v>381</v>
      </c>
      <c r="D44" s="21">
        <v>0</v>
      </c>
      <c r="F44" s="20" t="s">
        <v>112</v>
      </c>
      <c r="G44" s="21">
        <v>1550627</v>
      </c>
    </row>
    <row r="45" spans="2:7" ht="15.75" customHeight="1" x14ac:dyDescent="0.25">
      <c r="B45" s="2" t="s">
        <v>113</v>
      </c>
      <c r="C45" s="20" t="s">
        <v>114</v>
      </c>
      <c r="D45" s="21">
        <v>0</v>
      </c>
      <c r="F45" s="20" t="s">
        <v>115</v>
      </c>
      <c r="G45" s="21">
        <v>1839410</v>
      </c>
    </row>
    <row r="46" spans="2:7" ht="15.75" customHeight="1" x14ac:dyDescent="0.25">
      <c r="B46" s="2" t="s">
        <v>116</v>
      </c>
      <c r="C46" s="20" t="s">
        <v>117</v>
      </c>
      <c r="D46" s="23">
        <f>+'[26]Detalle ER'!D49</f>
        <v>10507193</v>
      </c>
      <c r="F46" s="20" t="s">
        <v>118</v>
      </c>
      <c r="G46" s="21">
        <v>61826</v>
      </c>
    </row>
    <row r="47" spans="2:7" ht="15.75" customHeight="1" x14ac:dyDescent="0.25">
      <c r="B47" s="2" t="s">
        <v>119</v>
      </c>
      <c r="C47" s="24" t="s">
        <v>382</v>
      </c>
      <c r="D47" s="25">
        <v>1320136</v>
      </c>
      <c r="F47" s="20" t="s">
        <v>121</v>
      </c>
      <c r="G47" s="27">
        <f>+'[26]Detalle ER'!H29</f>
        <v>3862200</v>
      </c>
    </row>
    <row r="48" spans="2:7" ht="15.75" customHeight="1" x14ac:dyDescent="0.25">
      <c r="C48" s="90" t="s">
        <v>122</v>
      </c>
      <c r="D48" s="91">
        <f>SUM(D37:D47)</f>
        <v>89429594</v>
      </c>
      <c r="F48" s="24" t="s">
        <v>123</v>
      </c>
      <c r="G48" s="25">
        <v>499804</v>
      </c>
    </row>
    <row r="49" spans="2:7" ht="15.75" customHeight="1" x14ac:dyDescent="0.25">
      <c r="C49" s="94" t="s">
        <v>124</v>
      </c>
      <c r="D49" s="98"/>
      <c r="F49" s="90" t="s">
        <v>125</v>
      </c>
      <c r="G49" s="91">
        <f>+G34+G41+G48</f>
        <v>37097832</v>
      </c>
    </row>
    <row r="50" spans="2:7" ht="15.75" customHeight="1" x14ac:dyDescent="0.25">
      <c r="B50" s="2" t="s">
        <v>126</v>
      </c>
      <c r="C50" s="28" t="s">
        <v>127</v>
      </c>
      <c r="D50" s="18">
        <v>0</v>
      </c>
      <c r="F50" s="28" t="s">
        <v>128</v>
      </c>
      <c r="G50" s="18">
        <v>9462216</v>
      </c>
    </row>
    <row r="51" spans="2:7" ht="15.75" customHeight="1" x14ac:dyDescent="0.25">
      <c r="B51" s="2" t="s">
        <v>129</v>
      </c>
      <c r="C51" s="20" t="s">
        <v>124</v>
      </c>
      <c r="D51" s="23">
        <f>+'[26]Detalle ER'!D58</f>
        <v>5752496</v>
      </c>
      <c r="F51" s="20" t="s">
        <v>130</v>
      </c>
      <c r="G51" s="21">
        <v>5527471</v>
      </c>
    </row>
    <row r="52" spans="2:7" ht="15.75" customHeight="1" x14ac:dyDescent="0.25">
      <c r="B52" s="2" t="s">
        <v>131</v>
      </c>
      <c r="C52" s="24" t="s">
        <v>383</v>
      </c>
      <c r="D52" s="25">
        <v>53948</v>
      </c>
      <c r="F52" s="20" t="s">
        <v>133</v>
      </c>
      <c r="G52" s="21">
        <v>831063</v>
      </c>
    </row>
    <row r="53" spans="2:7" ht="15.75" customHeight="1" x14ac:dyDescent="0.25">
      <c r="C53" s="90" t="s">
        <v>134</v>
      </c>
      <c r="D53" s="91">
        <f>SUM(D50:D52)</f>
        <v>5806444</v>
      </c>
      <c r="F53" s="20" t="s">
        <v>135</v>
      </c>
      <c r="G53" s="21">
        <v>0</v>
      </c>
    </row>
    <row r="54" spans="2:7" ht="15.75" customHeight="1" x14ac:dyDescent="0.25">
      <c r="C54" s="75" t="s">
        <v>136</v>
      </c>
      <c r="D54" s="76">
        <f>D21+D36+D48+D53</f>
        <v>650413321</v>
      </c>
      <c r="F54" s="20" t="s">
        <v>137</v>
      </c>
      <c r="G54" s="21">
        <v>3490493</v>
      </c>
    </row>
    <row r="55" spans="2:7" ht="15.75" customHeight="1" x14ac:dyDescent="0.25">
      <c r="C55" s="29"/>
      <c r="F55" s="20" t="s">
        <v>138</v>
      </c>
      <c r="G55" s="21">
        <v>194634</v>
      </c>
    </row>
    <row r="56" spans="2:7" ht="15.75" customHeight="1" x14ac:dyDescent="0.25">
      <c r="C56" s="94" t="s">
        <v>139</v>
      </c>
      <c r="D56" s="98"/>
      <c r="F56" s="20" t="s">
        <v>140</v>
      </c>
      <c r="G56" s="27">
        <f>+'[26]Detalle ER'!H40</f>
        <v>10508906</v>
      </c>
    </row>
    <row r="57" spans="2:7" ht="15.75" customHeight="1" x14ac:dyDescent="0.25">
      <c r="B57" s="2" t="s">
        <v>141</v>
      </c>
      <c r="C57" s="30" t="s">
        <v>142</v>
      </c>
      <c r="D57" s="18">
        <v>0</v>
      </c>
      <c r="F57" s="24" t="s">
        <v>143</v>
      </c>
      <c r="G57" s="25">
        <v>444112</v>
      </c>
    </row>
    <row r="58" spans="2:7" ht="15.75" customHeight="1" x14ac:dyDescent="0.25">
      <c r="B58" s="2" t="s">
        <v>144</v>
      </c>
      <c r="C58" s="31" t="s">
        <v>145</v>
      </c>
      <c r="D58" s="21">
        <v>0</v>
      </c>
      <c r="F58" s="90" t="s">
        <v>146</v>
      </c>
      <c r="G58" s="91">
        <f>SUM(G50:G57)</f>
        <v>30458895</v>
      </c>
    </row>
    <row r="59" spans="2:7" ht="15.75" customHeight="1" x14ac:dyDescent="0.25">
      <c r="B59" s="2" t="s">
        <v>147</v>
      </c>
      <c r="C59" s="31" t="s">
        <v>148</v>
      </c>
      <c r="D59" s="21">
        <v>0</v>
      </c>
      <c r="F59" s="28" t="s">
        <v>149</v>
      </c>
      <c r="G59" s="18">
        <v>25225481</v>
      </c>
    </row>
    <row r="60" spans="2:7" ht="15.75" customHeight="1" x14ac:dyDescent="0.25">
      <c r="B60" s="2" t="s">
        <v>150</v>
      </c>
      <c r="C60" s="32" t="s">
        <v>384</v>
      </c>
      <c r="D60" s="25">
        <v>0</v>
      </c>
      <c r="F60" s="20" t="s">
        <v>152</v>
      </c>
      <c r="G60" s="21">
        <v>4356048</v>
      </c>
    </row>
    <row r="61" spans="2:7" ht="15.75" customHeight="1" x14ac:dyDescent="0.25">
      <c r="C61" s="90" t="s">
        <v>385</v>
      </c>
      <c r="D61" s="91">
        <f>SUM(D57:D60)</f>
        <v>0</v>
      </c>
      <c r="F61" s="20" t="s">
        <v>154</v>
      </c>
      <c r="G61" s="21">
        <v>2383802</v>
      </c>
    </row>
    <row r="62" spans="2:7" ht="15.75" customHeight="1" x14ac:dyDescent="0.25">
      <c r="C62" s="77" t="s">
        <v>155</v>
      </c>
      <c r="D62" s="78">
        <f>D54+D61</f>
        <v>650413321</v>
      </c>
      <c r="F62" s="20" t="s">
        <v>156</v>
      </c>
      <c r="G62" s="21">
        <v>2111779</v>
      </c>
    </row>
    <row r="63" spans="2:7" ht="15.75" customHeight="1" x14ac:dyDescent="0.25">
      <c r="B63" s="33"/>
      <c r="C63" s="34"/>
      <c r="D63" s="35"/>
      <c r="F63" s="20" t="s">
        <v>157</v>
      </c>
      <c r="G63" s="21">
        <v>0</v>
      </c>
    </row>
    <row r="64" spans="2:7" ht="15.75" customHeight="1" x14ac:dyDescent="0.25">
      <c r="B64" s="5"/>
      <c r="C64" s="34"/>
      <c r="D64" s="35"/>
      <c r="F64" s="20" t="s">
        <v>158</v>
      </c>
      <c r="G64" s="21">
        <v>2593167</v>
      </c>
    </row>
    <row r="65" spans="1:7" ht="15.75" customHeight="1" x14ac:dyDescent="0.25">
      <c r="B65" s="36" t="s">
        <v>159</v>
      </c>
      <c r="C65" s="34"/>
      <c r="D65" s="35"/>
      <c r="F65" s="20" t="s">
        <v>160</v>
      </c>
      <c r="G65" s="21">
        <v>2530411</v>
      </c>
    </row>
    <row r="66" spans="1:7" ht="15.75" customHeight="1" x14ac:dyDescent="0.25">
      <c r="B66" s="36" t="s">
        <v>161</v>
      </c>
      <c r="C66" s="34"/>
      <c r="D66" s="35"/>
      <c r="F66" s="20" t="s">
        <v>162</v>
      </c>
      <c r="G66" s="21">
        <v>781108</v>
      </c>
    </row>
    <row r="67" spans="1:7" ht="15.75" customHeight="1" x14ac:dyDescent="0.25">
      <c r="B67" s="36" t="s">
        <v>163</v>
      </c>
      <c r="C67" s="34"/>
      <c r="D67" s="35"/>
      <c r="F67" s="20" t="s">
        <v>164</v>
      </c>
      <c r="G67" s="21">
        <v>24151</v>
      </c>
    </row>
    <row r="68" spans="1:7" ht="15.75" customHeight="1" x14ac:dyDescent="0.25">
      <c r="B68" s="36" t="s">
        <v>165</v>
      </c>
      <c r="C68" s="34"/>
      <c r="D68" s="35"/>
      <c r="F68" s="20" t="s">
        <v>166</v>
      </c>
      <c r="G68" s="21">
        <v>9781989</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1080742</v>
      </c>
    </row>
    <row r="71" spans="1:7" ht="15.75" customHeight="1" x14ac:dyDescent="0.25">
      <c r="B71" s="36" t="s">
        <v>171</v>
      </c>
      <c r="C71" s="34"/>
      <c r="D71" s="35"/>
      <c r="F71" s="20" t="s">
        <v>172</v>
      </c>
      <c r="G71" s="21">
        <f>10193+1362781</f>
        <v>1372974</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4467825</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2607107</v>
      </c>
    </row>
    <row r="77" spans="1:7" ht="15.75" customHeight="1" x14ac:dyDescent="0.25">
      <c r="B77" s="36" t="s">
        <v>183</v>
      </c>
      <c r="C77" s="34"/>
      <c r="D77" s="35"/>
      <c r="F77" s="20" t="s">
        <v>184</v>
      </c>
      <c r="G77" s="21">
        <v>1185143</v>
      </c>
    </row>
    <row r="78" spans="1:7" ht="15.75" customHeight="1" x14ac:dyDescent="0.25">
      <c r="B78" s="36" t="s">
        <v>185</v>
      </c>
      <c r="C78" s="34"/>
      <c r="D78" s="35"/>
      <c r="F78" s="20" t="s">
        <v>186</v>
      </c>
      <c r="G78" s="27">
        <f>+'[26]Detalle ER'!H60</f>
        <v>7592484</v>
      </c>
    </row>
    <row r="79" spans="1:7" ht="15.75" customHeight="1" x14ac:dyDescent="0.25">
      <c r="B79" s="36"/>
      <c r="C79" s="34"/>
      <c r="D79" s="35"/>
      <c r="F79" s="24" t="s">
        <v>187</v>
      </c>
      <c r="G79" s="25">
        <v>873784</v>
      </c>
    </row>
    <row r="80" spans="1:7" ht="15.75" customHeight="1" x14ac:dyDescent="0.25">
      <c r="A80" s="37"/>
      <c r="B80" s="38"/>
      <c r="C80" s="34"/>
      <c r="D80" s="35"/>
      <c r="E80" s="39"/>
      <c r="F80" s="90" t="s">
        <v>188</v>
      </c>
      <c r="G80" s="91">
        <f>SUM(G59:G79)</f>
        <v>68967995</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3695206</v>
      </c>
    </row>
    <row r="83" spans="2:7" ht="15.75" customHeight="1" x14ac:dyDescent="0.25">
      <c r="B83" s="36" t="s">
        <v>193</v>
      </c>
      <c r="C83" s="34"/>
      <c r="D83" s="35"/>
      <c r="F83" s="20" t="s">
        <v>194</v>
      </c>
      <c r="G83" s="21">
        <v>2553249</v>
      </c>
    </row>
    <row r="84" spans="2:7" ht="15.75" customHeight="1" x14ac:dyDescent="0.25">
      <c r="B84" s="36" t="s">
        <v>195</v>
      </c>
      <c r="C84" s="40"/>
      <c r="D84" s="41"/>
      <c r="F84" s="20" t="s">
        <v>196</v>
      </c>
      <c r="G84" s="21">
        <v>403876</v>
      </c>
    </row>
    <row r="85" spans="2:7" ht="15.75" customHeight="1" x14ac:dyDescent="0.25">
      <c r="B85" s="36" t="s">
        <v>197</v>
      </c>
      <c r="C85" s="73" t="s">
        <v>198</v>
      </c>
      <c r="D85" s="74">
        <f>+D7</f>
        <v>2025</v>
      </c>
      <c r="F85" s="20" t="s">
        <v>199</v>
      </c>
      <c r="G85" s="21">
        <v>2860794</v>
      </c>
    </row>
    <row r="86" spans="2:7" ht="15.75" customHeight="1" x14ac:dyDescent="0.25">
      <c r="B86" s="36" t="s">
        <v>200</v>
      </c>
      <c r="C86" s="42" t="s">
        <v>201</v>
      </c>
      <c r="D86" s="18">
        <v>5743291</v>
      </c>
      <c r="F86" s="20" t="s">
        <v>202</v>
      </c>
      <c r="G86" s="21">
        <v>369146</v>
      </c>
    </row>
    <row r="87" spans="2:7" ht="15.75" customHeight="1" x14ac:dyDescent="0.25">
      <c r="B87" s="36" t="s">
        <v>203</v>
      </c>
      <c r="C87" s="43" t="s">
        <v>204</v>
      </c>
      <c r="D87" s="21">
        <f>42389754+518440</f>
        <v>42908194</v>
      </c>
      <c r="F87" s="20" t="s">
        <v>205</v>
      </c>
      <c r="G87" s="21">
        <v>745355</v>
      </c>
    </row>
    <row r="88" spans="2:7" ht="15.75" customHeight="1" x14ac:dyDescent="0.25">
      <c r="B88" s="36" t="s">
        <v>206</v>
      </c>
      <c r="C88" s="43" t="s">
        <v>35</v>
      </c>
      <c r="D88" s="21">
        <v>0</v>
      </c>
      <c r="F88" s="20" t="s">
        <v>207</v>
      </c>
      <c r="G88" s="21">
        <v>102980</v>
      </c>
    </row>
    <row r="89" spans="2:7" ht="15.75" customHeight="1" x14ac:dyDescent="0.25">
      <c r="B89" s="36" t="s">
        <v>208</v>
      </c>
      <c r="C89" s="43" t="s">
        <v>386</v>
      </c>
      <c r="D89" s="21">
        <v>0</v>
      </c>
      <c r="F89" s="20" t="s">
        <v>210</v>
      </c>
      <c r="G89" s="21">
        <v>921847</v>
      </c>
    </row>
    <row r="90" spans="2:7" ht="15.75" customHeight="1" x14ac:dyDescent="0.25">
      <c r="B90" s="36" t="s">
        <v>211</v>
      </c>
      <c r="C90" s="43" t="s">
        <v>212</v>
      </c>
      <c r="D90" s="21">
        <v>2104887</v>
      </c>
      <c r="F90" s="20" t="s">
        <v>213</v>
      </c>
      <c r="G90" s="21">
        <v>0</v>
      </c>
    </row>
    <row r="91" spans="2:7" ht="15.75" customHeight="1" x14ac:dyDescent="0.25">
      <c r="B91" s="36" t="s">
        <v>214</v>
      </c>
      <c r="C91" s="43" t="s">
        <v>215</v>
      </c>
      <c r="D91" s="21">
        <v>0</v>
      </c>
      <c r="F91" s="20" t="s">
        <v>216</v>
      </c>
      <c r="G91" s="21">
        <v>0</v>
      </c>
    </row>
    <row r="92" spans="2:7" ht="15.75" customHeight="1" x14ac:dyDescent="0.25">
      <c r="B92" s="36" t="s">
        <v>217</v>
      </c>
      <c r="C92" s="43" t="s">
        <v>218</v>
      </c>
      <c r="D92" s="21">
        <v>0</v>
      </c>
      <c r="F92" s="20" t="s">
        <v>219</v>
      </c>
      <c r="G92" s="21">
        <v>0</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+'[26]Detalle ER'!H72</f>
        <v>418257</v>
      </c>
    </row>
    <row r="95" spans="2:7" ht="15.75" customHeight="1" x14ac:dyDescent="0.25">
      <c r="C95" s="44" t="s">
        <v>388</v>
      </c>
      <c r="D95" s="25">
        <v>665146</v>
      </c>
      <c r="F95" s="24" t="s">
        <v>225</v>
      </c>
      <c r="G95" s="25">
        <v>171967</v>
      </c>
    </row>
    <row r="96" spans="2:7" ht="15.75" customHeight="1" x14ac:dyDescent="0.25">
      <c r="C96" s="90" t="s">
        <v>226</v>
      </c>
      <c r="D96" s="91">
        <f>SUM(D86:D95)</f>
        <v>51421518</v>
      </c>
      <c r="F96" s="90" t="s">
        <v>227</v>
      </c>
      <c r="G96" s="91">
        <f>SUM(G81:G95)</f>
        <v>12242677</v>
      </c>
    </row>
    <row r="97" spans="2:7" ht="15.75" customHeight="1" x14ac:dyDescent="0.25">
      <c r="C97" s="42" t="s">
        <v>216</v>
      </c>
      <c r="D97" s="18">
        <v>539061</v>
      </c>
      <c r="F97" s="28" t="s">
        <v>228</v>
      </c>
      <c r="G97" s="18">
        <v>2168177</v>
      </c>
    </row>
    <row r="98" spans="2:7" ht="15.75" customHeight="1" x14ac:dyDescent="0.25">
      <c r="C98" s="43" t="s">
        <v>219</v>
      </c>
      <c r="D98" s="21">
        <f>865458+352103+239966</f>
        <v>1457527</v>
      </c>
      <c r="F98" s="20" t="s">
        <v>229</v>
      </c>
      <c r="G98" s="21">
        <v>863105</v>
      </c>
    </row>
    <row r="99" spans="2:7" ht="15.75" customHeight="1" x14ac:dyDescent="0.25">
      <c r="C99" s="44" t="s">
        <v>230</v>
      </c>
      <c r="D99" s="25">
        <v>23486</v>
      </c>
      <c r="F99" s="20" t="s">
        <v>231</v>
      </c>
      <c r="G99" s="21">
        <v>998849</v>
      </c>
    </row>
    <row r="100" spans="2:7" ht="15.75" customHeight="1" x14ac:dyDescent="0.25">
      <c r="C100" s="90" t="s">
        <v>232</v>
      </c>
      <c r="D100" s="91">
        <f>SUM(D97:D99)</f>
        <v>2020074</v>
      </c>
      <c r="F100" s="20" t="s">
        <v>233</v>
      </c>
      <c r="G100" s="45">
        <f>+'[26]Detalle ER'!H84</f>
        <v>2572483</v>
      </c>
    </row>
    <row r="101" spans="2:7" ht="15.75" customHeight="1" x14ac:dyDescent="0.25">
      <c r="C101" s="42" t="s">
        <v>190</v>
      </c>
      <c r="D101" s="18">
        <v>0</v>
      </c>
      <c r="F101" s="24" t="s">
        <v>234</v>
      </c>
      <c r="G101" s="25">
        <v>93023</v>
      </c>
    </row>
    <row r="102" spans="2:7" ht="15.75" customHeight="1" x14ac:dyDescent="0.25">
      <c r="C102" s="43" t="s">
        <v>235</v>
      </c>
      <c r="D102" s="21">
        <v>413937</v>
      </c>
      <c r="F102" s="90" t="s">
        <v>236</v>
      </c>
      <c r="G102" s="91">
        <f>SUM(G97:G101)</f>
        <v>6695637</v>
      </c>
    </row>
    <row r="103" spans="2:7" ht="15.75" customHeight="1" x14ac:dyDescent="0.25">
      <c r="C103" s="43" t="s">
        <v>192</v>
      </c>
      <c r="D103" s="21">
        <v>0</v>
      </c>
      <c r="F103" s="90" t="s">
        <v>237</v>
      </c>
      <c r="G103" s="91">
        <f>+'[26]Detalle ER'!H98</f>
        <v>9006253</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2330454</v>
      </c>
      <c r="F106" s="90" t="s">
        <v>240</v>
      </c>
      <c r="G106" s="91">
        <f>SUM(G104:G105)</f>
        <v>0</v>
      </c>
    </row>
    <row r="107" spans="2:7" ht="15.75" customHeight="1" x14ac:dyDescent="0.25">
      <c r="C107" s="43" t="s">
        <v>205</v>
      </c>
      <c r="D107" s="21">
        <v>0</v>
      </c>
      <c r="F107" s="79" t="s">
        <v>241</v>
      </c>
      <c r="G107" s="80">
        <f>G20+G28+G33+G49+G58+G80+G96+G102+G103+G106</f>
        <v>570268184</v>
      </c>
    </row>
    <row r="108" spans="2:7" ht="15.75" customHeight="1" x14ac:dyDescent="0.25">
      <c r="C108" s="43" t="s">
        <v>242</v>
      </c>
      <c r="D108" s="21">
        <v>448878</v>
      </c>
      <c r="F108" s="14"/>
      <c r="G108" s="46"/>
    </row>
    <row r="109" spans="2:7" ht="15.75" customHeight="1" x14ac:dyDescent="0.25">
      <c r="C109" s="43" t="s">
        <v>243</v>
      </c>
      <c r="D109" s="21">
        <f>92290+3366878+1008413+936016</f>
        <v>5403597</v>
      </c>
      <c r="F109" s="79" t="s">
        <v>244</v>
      </c>
      <c r="G109" s="80">
        <f>D62-G107</f>
        <v>80145137</v>
      </c>
    </row>
    <row r="110" spans="2:7" ht="15.75" customHeight="1" x14ac:dyDescent="0.25">
      <c r="C110" s="43" t="s">
        <v>223</v>
      </c>
      <c r="D110" s="23">
        <f>+'[26]Detalle ER'!D72</f>
        <v>0</v>
      </c>
      <c r="F110" s="40"/>
      <c r="G110" s="47"/>
    </row>
    <row r="111" spans="2:7" ht="15.75" customHeight="1" x14ac:dyDescent="0.25">
      <c r="C111" s="44" t="s">
        <v>389</v>
      </c>
      <c r="D111" s="25">
        <v>121017</v>
      </c>
      <c r="F111" s="40"/>
      <c r="G111" s="41"/>
    </row>
    <row r="112" spans="2:7" ht="15.75" customHeight="1" x14ac:dyDescent="0.25">
      <c r="B112" s="2" t="s">
        <v>246</v>
      </c>
      <c r="C112" s="90" t="s">
        <v>227</v>
      </c>
      <c r="D112" s="91">
        <f>SUM(D101:D111)</f>
        <v>8717883</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+'[26]Detalle ER'!D84</f>
        <v>553964</v>
      </c>
      <c r="F114" s="40"/>
      <c r="G114" s="41"/>
    </row>
    <row r="115" spans="2:7" ht="15.75" customHeight="1" x14ac:dyDescent="0.25">
      <c r="B115" s="2" t="s">
        <v>249</v>
      </c>
      <c r="C115" s="44" t="s">
        <v>250</v>
      </c>
      <c r="D115" s="25">
        <v>6767</v>
      </c>
      <c r="F115" s="40"/>
      <c r="G115" s="41"/>
    </row>
    <row r="116" spans="2:7" ht="15.75" customHeight="1" x14ac:dyDescent="0.25">
      <c r="B116" s="2" t="s">
        <v>251</v>
      </c>
      <c r="C116" s="90" t="s">
        <v>236</v>
      </c>
      <c r="D116" s="91">
        <f>SUM(D113:D115)</f>
        <v>560731</v>
      </c>
      <c r="F116" s="40"/>
      <c r="G116" s="41"/>
    </row>
    <row r="117" spans="2:7" ht="15.75" customHeight="1" x14ac:dyDescent="0.25">
      <c r="B117" s="2" t="s">
        <v>252</v>
      </c>
      <c r="C117" s="90" t="s">
        <v>253</v>
      </c>
      <c r="D117" s="91">
        <f>+'[26]Detalle ER'!D96</f>
        <v>0</v>
      </c>
      <c r="F117" s="40"/>
      <c r="G117" s="41"/>
    </row>
    <row r="118" spans="2:7" ht="15.75" customHeight="1" x14ac:dyDescent="0.25">
      <c r="B118" s="2" t="s">
        <v>254</v>
      </c>
      <c r="C118" s="42" t="s">
        <v>255</v>
      </c>
      <c r="D118" s="18">
        <f>154146+3374</f>
        <v>157520</v>
      </c>
      <c r="F118" s="40"/>
      <c r="G118" s="41"/>
    </row>
    <row r="119" spans="2:7" ht="15.75" customHeight="1" x14ac:dyDescent="0.25">
      <c r="B119" s="2" t="s">
        <v>256</v>
      </c>
      <c r="C119" s="43" t="s">
        <v>257</v>
      </c>
      <c r="D119" s="21">
        <f>1407509+187662</f>
        <v>1595171</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22623</v>
      </c>
      <c r="F121" s="40"/>
      <c r="G121" s="41"/>
    </row>
    <row r="122" spans="2:7" ht="15.75" customHeight="1" x14ac:dyDescent="0.25">
      <c r="C122" s="90" t="s">
        <v>262</v>
      </c>
      <c r="D122" s="91">
        <f>SUM(D118:D121)</f>
        <v>1775314</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+'[26]Detalle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64495520</v>
      </c>
      <c r="F127" s="40"/>
      <c r="G127" s="41"/>
    </row>
    <row r="128" spans="2:7" ht="15.75" customHeight="1" x14ac:dyDescent="0.25">
      <c r="F128" s="40"/>
      <c r="G128" s="41"/>
    </row>
    <row r="129" spans="2:7" ht="15.75" customHeight="1" x14ac:dyDescent="0.25">
      <c r="B129" s="2" t="s">
        <v>271</v>
      </c>
      <c r="C129" s="79" t="s">
        <v>272</v>
      </c>
      <c r="D129" s="80">
        <f>G109-D127</f>
        <v>15649617</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0</v>
      </c>
    </row>
    <row r="133" spans="2:7" ht="15.75" customHeight="1" x14ac:dyDescent="0.25">
      <c r="B133" s="2" t="s">
        <v>279</v>
      </c>
      <c r="C133" s="20" t="s">
        <v>280</v>
      </c>
      <c r="D133" s="21">
        <v>0</v>
      </c>
      <c r="F133" s="20" t="s">
        <v>281</v>
      </c>
      <c r="G133" s="21">
        <v>1571711</v>
      </c>
    </row>
    <row r="134" spans="2:7" ht="15.75" customHeight="1" x14ac:dyDescent="0.25">
      <c r="B134" s="2" t="s">
        <v>282</v>
      </c>
      <c r="C134" s="20" t="s">
        <v>283</v>
      </c>
      <c r="D134" s="21">
        <v>1518277</v>
      </c>
      <c r="F134" s="20" t="s">
        <v>284</v>
      </c>
      <c r="G134" s="21">
        <f>450888+10</f>
        <v>450898</v>
      </c>
    </row>
    <row r="135" spans="2:7" ht="15.75" customHeight="1" x14ac:dyDescent="0.25">
      <c r="B135" s="2" t="s">
        <v>285</v>
      </c>
      <c r="C135" s="20" t="s">
        <v>286</v>
      </c>
      <c r="D135" s="21">
        <v>116024</v>
      </c>
      <c r="F135" s="20" t="s">
        <v>287</v>
      </c>
      <c r="G135" s="21">
        <v>0</v>
      </c>
    </row>
    <row r="136" spans="2:7" ht="15.75" customHeight="1" x14ac:dyDescent="0.25">
      <c r="B136" s="2" t="s">
        <v>288</v>
      </c>
      <c r="C136" s="20" t="s">
        <v>392</v>
      </c>
      <c r="D136" s="21">
        <v>981382</v>
      </c>
      <c r="F136" s="20" t="s">
        <v>290</v>
      </c>
      <c r="G136" s="21">
        <v>0</v>
      </c>
    </row>
    <row r="137" spans="2:7" ht="15.75" customHeight="1" x14ac:dyDescent="0.25">
      <c r="B137" s="2" t="s">
        <v>291</v>
      </c>
      <c r="C137" s="20" t="s">
        <v>292</v>
      </c>
      <c r="D137" s="21">
        <v>264358</v>
      </c>
      <c r="F137" s="20" t="s">
        <v>293</v>
      </c>
      <c r="G137" s="21">
        <v>0</v>
      </c>
    </row>
    <row r="138" spans="2:7" ht="15.75" customHeight="1" x14ac:dyDescent="0.25">
      <c r="B138" s="2" t="s">
        <v>294</v>
      </c>
      <c r="C138" s="20" t="s">
        <v>295</v>
      </c>
      <c r="D138" s="21">
        <v>363480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1786563</v>
      </c>
      <c r="F140" s="20" t="s">
        <v>301</v>
      </c>
      <c r="G140" s="27">
        <f>+'[26]Detalle ER'!H123</f>
        <v>0</v>
      </c>
    </row>
    <row r="141" spans="2:7" ht="15.75" customHeight="1" x14ac:dyDescent="0.25">
      <c r="B141" s="2" t="s">
        <v>302</v>
      </c>
      <c r="C141" s="20" t="s">
        <v>303</v>
      </c>
      <c r="D141" s="23">
        <f>+'[26]Detalle ER'!D123</f>
        <v>618384</v>
      </c>
      <c r="F141" s="24" t="s">
        <v>304</v>
      </c>
      <c r="G141" s="25">
        <v>5613</v>
      </c>
    </row>
    <row r="142" spans="2:7" ht="15.75" customHeight="1" x14ac:dyDescent="0.25">
      <c r="B142" s="2" t="s">
        <v>305</v>
      </c>
      <c r="C142" s="24" t="s">
        <v>306</v>
      </c>
      <c r="D142" s="25">
        <f>45142+11368</f>
        <v>56510</v>
      </c>
      <c r="F142" s="90" t="s">
        <v>307</v>
      </c>
      <c r="G142" s="91">
        <f>SUM(G132:G141)</f>
        <v>2028222</v>
      </c>
    </row>
    <row r="143" spans="2:7" ht="15.75" customHeight="1" x14ac:dyDescent="0.25">
      <c r="B143" s="2" t="s">
        <v>308</v>
      </c>
      <c r="C143" s="90" t="s">
        <v>309</v>
      </c>
      <c r="D143" s="91">
        <f>SUM(D132:D142)</f>
        <v>5704978</v>
      </c>
      <c r="F143" s="17" t="s">
        <v>310</v>
      </c>
      <c r="G143" s="18">
        <v>4918250</v>
      </c>
    </row>
    <row r="144" spans="2:7" ht="15.75" customHeight="1" x14ac:dyDescent="0.25">
      <c r="C144" s="17" t="s">
        <v>311</v>
      </c>
      <c r="D144" s="18">
        <v>0</v>
      </c>
      <c r="F144" s="20" t="s">
        <v>312</v>
      </c>
      <c r="G144" s="21">
        <v>1039113</v>
      </c>
    </row>
    <row r="145" spans="2:7" ht="15.75" customHeight="1" x14ac:dyDescent="0.25">
      <c r="C145" s="20" t="s">
        <v>313</v>
      </c>
      <c r="D145" s="21">
        <v>101893</v>
      </c>
      <c r="F145" s="20" t="s">
        <v>314</v>
      </c>
      <c r="G145" s="21">
        <v>21364</v>
      </c>
    </row>
    <row r="146" spans="2:7" ht="15.75" customHeight="1" x14ac:dyDescent="0.25">
      <c r="B146" s="2" t="s">
        <v>315</v>
      </c>
      <c r="C146" s="20" t="s">
        <v>316</v>
      </c>
      <c r="D146" s="21">
        <v>901520</v>
      </c>
      <c r="F146" s="20" t="s">
        <v>317</v>
      </c>
      <c r="G146" s="21">
        <v>0</v>
      </c>
    </row>
    <row r="147" spans="2:7" ht="15.75" customHeight="1" x14ac:dyDescent="0.25">
      <c r="B147" s="2" t="s">
        <v>318</v>
      </c>
      <c r="C147" s="20" t="s">
        <v>319</v>
      </c>
      <c r="D147" s="21">
        <v>0</v>
      </c>
      <c r="F147" s="20" t="s">
        <v>320</v>
      </c>
      <c r="G147" s="21">
        <f>679870+93</f>
        <v>679963</v>
      </c>
    </row>
    <row r="148" spans="2:7" ht="15.75" customHeight="1" x14ac:dyDescent="0.25">
      <c r="B148" s="2" t="s">
        <v>321</v>
      </c>
      <c r="C148" s="20" t="s">
        <v>394</v>
      </c>
      <c r="D148" s="21">
        <v>2051444</v>
      </c>
      <c r="F148" s="20" t="s">
        <v>323</v>
      </c>
      <c r="G148" s="21">
        <v>9114</v>
      </c>
    </row>
    <row r="149" spans="2:7" ht="15.75" customHeight="1" x14ac:dyDescent="0.25">
      <c r="B149" s="2" t="s">
        <v>324</v>
      </c>
      <c r="C149" s="20" t="s">
        <v>325</v>
      </c>
      <c r="D149" s="21">
        <v>877271</v>
      </c>
      <c r="F149" s="20" t="s">
        <v>326</v>
      </c>
      <c r="G149" s="21">
        <v>457497</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3438929</v>
      </c>
      <c r="F152" s="20" t="s">
        <v>334</v>
      </c>
      <c r="G152" s="21">
        <v>0</v>
      </c>
    </row>
    <row r="153" spans="2:7" ht="15.75" customHeight="1" x14ac:dyDescent="0.25">
      <c r="B153" s="2" t="s">
        <v>335</v>
      </c>
      <c r="C153" s="20" t="s">
        <v>336</v>
      </c>
      <c r="D153" s="21">
        <v>0</v>
      </c>
      <c r="F153" s="20" t="s">
        <v>337</v>
      </c>
      <c r="G153" s="21">
        <f>18953950-17501128</f>
        <v>1452822</v>
      </c>
    </row>
    <row r="154" spans="2:7" ht="15.75" customHeight="1" x14ac:dyDescent="0.25">
      <c r="C154" s="20" t="s">
        <v>338</v>
      </c>
      <c r="D154" s="21">
        <v>0</v>
      </c>
      <c r="F154" s="20" t="s">
        <v>339</v>
      </c>
      <c r="G154" s="27">
        <f>+'[26]Detalle ER'!H141</f>
        <v>0</v>
      </c>
    </row>
    <row r="155" spans="2:7" ht="15.75" customHeight="1" x14ac:dyDescent="0.25">
      <c r="C155" s="20" t="s">
        <v>340</v>
      </c>
      <c r="D155" s="21">
        <v>0</v>
      </c>
      <c r="F155" s="24" t="s">
        <v>341</v>
      </c>
      <c r="G155" s="25">
        <v>66658</v>
      </c>
    </row>
    <row r="156" spans="2:7" ht="15.75" customHeight="1" x14ac:dyDescent="0.25">
      <c r="C156" s="20" t="s">
        <v>342</v>
      </c>
      <c r="D156" s="21">
        <f>94800+130840</f>
        <v>225640</v>
      </c>
      <c r="F156" s="90" t="s">
        <v>343</v>
      </c>
      <c r="G156" s="91">
        <f>SUM(G143:G155)</f>
        <v>8644781</v>
      </c>
    </row>
    <row r="157" spans="2:7" ht="15.75" customHeight="1" x14ac:dyDescent="0.25">
      <c r="C157" s="20" t="s">
        <v>344</v>
      </c>
      <c r="D157" s="23">
        <f>+'[26]Detalle ER'!D141</f>
        <v>341075</v>
      </c>
      <c r="E157" s="2"/>
      <c r="F157" s="79" t="s">
        <v>345</v>
      </c>
      <c r="G157" s="80">
        <f>G142-G156</f>
        <v>-6616559</v>
      </c>
    </row>
    <row r="158" spans="2:7" ht="15.75" customHeight="1" x14ac:dyDescent="0.25">
      <c r="C158" s="48" t="s">
        <v>346</v>
      </c>
      <c r="D158" s="49">
        <v>64172</v>
      </c>
      <c r="E158" s="2"/>
    </row>
    <row r="159" spans="2:7" ht="15.75" customHeight="1" x14ac:dyDescent="0.25">
      <c r="C159" s="90" t="s">
        <v>347</v>
      </c>
      <c r="D159" s="91">
        <f>SUM(D144:D158)</f>
        <v>8001944</v>
      </c>
      <c r="E159" s="2"/>
      <c r="F159" s="79" t="s">
        <v>348</v>
      </c>
      <c r="G159" s="80">
        <f>+D129+D160+G157</f>
        <v>6736092</v>
      </c>
    </row>
    <row r="160" spans="2:7" ht="15.75" customHeight="1" x14ac:dyDescent="0.25">
      <c r="C160" s="75" t="s">
        <v>349</v>
      </c>
      <c r="D160" s="76">
        <f>D143-D159</f>
        <v>-2296966</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6141095</v>
      </c>
    </row>
    <row r="164" spans="6:7" ht="15.75" customHeight="1" x14ac:dyDescent="0.25">
      <c r="F164" s="48" t="s">
        <v>353</v>
      </c>
      <c r="G164" s="49">
        <v>0</v>
      </c>
    </row>
    <row r="165" spans="6:7" ht="15.75" customHeight="1" x14ac:dyDescent="0.25">
      <c r="F165" s="90" t="s">
        <v>354</v>
      </c>
      <c r="G165" s="91">
        <f>SUM(G162:G164)</f>
        <v>6141095</v>
      </c>
    </row>
    <row r="166" spans="6:7" ht="15.75" customHeight="1" x14ac:dyDescent="0.25"/>
    <row r="167" spans="6:7" ht="15.75" customHeight="1" x14ac:dyDescent="0.25">
      <c r="F167" s="79" t="s">
        <v>355</v>
      </c>
      <c r="G167" s="80">
        <f>+G159+G165</f>
        <v>12877187</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21" stopIfTrue="1" operator="between">
      <formula>-0.1</formula>
      <formula>-50</formula>
    </cfRule>
    <cfRule type="cellIs" priority="22" stopIfTrue="1" operator="between">
      <formula>0.1</formula>
      <formula>50</formula>
    </cfRule>
  </conditionalFormatting>
  <conditionalFormatting sqref="D50:D53">
    <cfRule type="cellIs" priority="19" stopIfTrue="1" operator="between">
      <formula>-0.1</formula>
      <formula>-50</formula>
    </cfRule>
    <cfRule type="cellIs" priority="20" stopIfTrue="1" operator="between">
      <formula>0.1</formula>
      <formula>50</formula>
    </cfRule>
  </conditionalFormatting>
  <conditionalFormatting sqref="D55 G111:G130 G197">
    <cfRule type="cellIs" priority="25" stopIfTrue="1" operator="between">
      <formula>-0.1</formula>
      <formula>-50</formula>
    </cfRule>
    <cfRule type="cellIs" priority="26" stopIfTrue="1" operator="between">
      <formula>0.1</formula>
      <formula>50</formula>
    </cfRule>
  </conditionalFormatting>
  <conditionalFormatting sqref="D57:D61">
    <cfRule type="cellIs" priority="17" stopIfTrue="1" operator="between">
      <formula>-0.1</formula>
      <formula>-50</formula>
    </cfRule>
    <cfRule type="cellIs" priority="18" stopIfTrue="1" operator="between">
      <formula>0.1</formula>
      <formula>50</formula>
    </cfRule>
  </conditionalFormatting>
  <conditionalFormatting sqref="D86:D126">
    <cfRule type="cellIs" priority="9" stopIfTrue="1" operator="between">
      <formula>-0.1</formula>
      <formula>-50</formula>
    </cfRule>
    <cfRule type="cellIs" priority="10" stopIfTrue="1" operator="between">
      <formula>0.1</formula>
      <formula>50</formula>
    </cfRule>
  </conditionalFormatting>
  <conditionalFormatting sqref="D128">
    <cfRule type="cellIs" priority="29" stopIfTrue="1" operator="between">
      <formula>-0.1</formula>
      <formula>-50</formula>
    </cfRule>
    <cfRule type="cellIs" priority="30" stopIfTrue="1" operator="between">
      <formula>0.1</formula>
      <formula>50</formula>
    </cfRule>
  </conditionalFormatting>
  <conditionalFormatting sqref="D130">
    <cfRule type="cellIs" priority="23" stopIfTrue="1" operator="between">
      <formula>-0.1</formula>
      <formula>-50</formula>
    </cfRule>
    <cfRule type="cellIs" priority="24" stopIfTrue="1" operator="between">
      <formula>0.1</formula>
      <formula>50</formula>
    </cfRule>
  </conditionalFormatting>
  <conditionalFormatting sqref="D132:D159">
    <cfRule type="cellIs" priority="7" stopIfTrue="1" operator="between">
      <formula>-0.1</formula>
      <formula>-50</formula>
    </cfRule>
    <cfRule type="cellIs" priority="8" stopIfTrue="1" operator="between">
      <formula>0.1</formula>
      <formula>50</formula>
    </cfRule>
  </conditionalFormatting>
  <conditionalFormatting sqref="G8:G33">
    <cfRule type="cellIs" priority="11" stopIfTrue="1" operator="between">
      <formula>-0.1</formula>
      <formula>-50</formula>
    </cfRule>
    <cfRule type="cellIs" priority="12" stopIfTrue="1" operator="between">
      <formula>0.1</formula>
      <formula>50</formula>
    </cfRule>
  </conditionalFormatting>
  <conditionalFormatting sqref="G35:G40">
    <cfRule type="cellIs" priority="13" stopIfTrue="1" operator="between">
      <formula>-0.1</formula>
      <formula>-50</formula>
    </cfRule>
    <cfRule type="cellIs" priority="14" stopIfTrue="1" operator="between">
      <formula>0.1</formula>
      <formula>50</formula>
    </cfRule>
  </conditionalFormatting>
  <conditionalFormatting sqref="G42:G106">
    <cfRule type="cellIs" priority="15" stopIfTrue="1" operator="between">
      <formula>-0.1</formula>
      <formula>-50</formula>
    </cfRule>
    <cfRule type="cellIs" priority="16" stopIfTrue="1" operator="between">
      <formula>0.1</formula>
      <formula>50</formula>
    </cfRule>
  </conditionalFormatting>
  <conditionalFormatting sqref="G108">
    <cfRule type="cellIs" priority="27" stopIfTrue="1" operator="between">
      <formula>-0.1</formula>
      <formula>-50</formula>
    </cfRule>
    <cfRule type="cellIs" priority="28" stopIfTrue="1" operator="between">
      <formula>0.1</formula>
      <formula>50</formula>
    </cfRule>
  </conditionalFormatting>
  <conditionalFormatting sqref="G132:G156">
    <cfRule type="cellIs" priority="3" stopIfTrue="1" operator="between">
      <formula>-0.1</formula>
      <formula>-50</formula>
    </cfRule>
    <cfRule type="cellIs" priority="4" stopIfTrue="1" operator="between">
      <formula>0.1</formula>
      <formula>50</formula>
    </cfRule>
  </conditionalFormatting>
  <conditionalFormatting sqref="G162:G166">
    <cfRule type="cellIs" priority="5" stopIfTrue="1" operator="between">
      <formula>-0.1</formula>
      <formula>-50</formula>
    </cfRule>
    <cfRule type="cellIs" priority="6" stopIfTrue="1" operator="between">
      <formula>0.1</formula>
      <formula>50</formula>
    </cfRule>
  </conditionalFormatting>
  <dataValidations count="21">
    <dataValidation type="custom" operator="greaterThan" showInputMessage="1" showErrorMessage="1" errorTitle="eee" error="Valores mayores a $50" sqref="D8:D13" xr:uid="{FE520C81-D5EA-4F03-BEB7-FF99DBB7CF88}">
      <formula1>OR(D8=0,D8&gt;50)</formula1>
    </dataValidation>
    <dataValidation allowBlank="1" errorTitle="Error de datos" error="Debe introducir una fecha válida" sqref="F4" xr:uid="{4F07C642-49BD-40BF-AB33-7BE18E98E3DA}">
      <formula1>0</formula1>
      <formula2>0</formula2>
    </dataValidation>
    <dataValidation type="custom" operator="greaterThan" showInputMessage="1" showErrorMessage="1" errorTitle="eee" sqref="D57:D60" xr:uid="{2E4B32AB-5047-4AD8-B082-4D11C9B9AFFF}">
      <formula1>OR(D57=0, D57&lt;50)</formula1>
    </dataValidation>
    <dataValidation allowBlank="1" sqref="G231" xr:uid="{46698AF0-5DF3-4EFA-B5B8-143E80F09DEE}">
      <formula1>0</formula1>
      <formula2>0</formula2>
    </dataValidation>
    <dataValidation type="custom" operator="greaterThan" showInputMessage="1" showErrorMessage="1" errorTitle="eee" sqref="G142" xr:uid="{1E31BB30-BCC3-493C-85F7-CBD50EC1A7B1}">
      <formula1>OR(D180=0, D180&gt;50)</formula1>
      <formula2>0</formula2>
    </dataValidation>
    <dataValidation type="custom" operator="greaterThan" showInputMessage="1" showErrorMessage="1" errorTitle="eee" sqref="G197" xr:uid="{ACFCF479-0C71-4A65-B08F-259C5AC3E7D3}">
      <formula1>OR(D196=0, D196&gt;50)</formula1>
      <formula2>0</formula2>
    </dataValidation>
    <dataValidation type="custom" operator="greaterThan" showInputMessage="1" showErrorMessage="1" errorTitle="eee" sqref="G111:G116" xr:uid="{BF96002E-0A47-4031-B4EC-4F37E715647A}">
      <formula1>OR(D132=0, D132&gt;50)</formula1>
      <formula2>0</formula2>
    </dataValidation>
    <dataValidation operator="greaterThan" showInputMessage="1" showErrorMessage="1" errorTitle="eee" sqref="G109 G157 G159 D129 D160" xr:uid="{CA4B7D9F-C3EC-49A7-97F3-97EBADFC50CB}"/>
    <dataValidation type="custom" operator="greaterThan" showInputMessage="1" showErrorMessage="1" errorTitle="eee" sqref="D14:D29 D30 D50:D54 D31:D48" xr:uid="{7BB755BA-79F3-492C-BC30-F38644F5C2A3}">
      <formula1>OR(D14=0,D14&gt;50)</formula1>
    </dataValidation>
    <dataValidation type="custom" operator="greaterThan" showInputMessage="1" showErrorMessage="1" errorTitle="eee" sqref="D61" xr:uid="{A9E80EE0-F98F-413E-80BD-17ACA57A908F}">
      <formula1>OR(D61=0, D61&lt;0)</formula1>
    </dataValidation>
    <dataValidation type="custom" allowBlank="1" showInputMessage="1" showErrorMessage="1" sqref="D62 G156" xr:uid="{08525983-0D63-4F12-AE2E-E84E59510086}">
      <formula1>OR(D62=0, D62&gt;50)</formula1>
    </dataValidation>
    <dataValidation type="custom" operator="greaterThan" showInputMessage="1" showErrorMessage="1" errorTitle="eee" sqref="G161 G166" xr:uid="{8AB0B51F-7B7B-4AD5-8ABB-3CB9597825FE}">
      <formula1>OR(D200=0, D200&gt;50)</formula1>
      <formula2>0</formula2>
    </dataValidation>
    <dataValidation type="custom" operator="greaterThan" showInputMessage="1" showErrorMessage="1" errorTitle="eee" sqref="G130" xr:uid="{0169E39E-062E-4886-A31E-A534E7750019}">
      <formula1>OR(D132=0, D132&gt;50)</formula1>
      <formula2>0</formula2>
    </dataValidation>
    <dataValidation type="custom" operator="greaterThan" showInputMessage="1" showErrorMessage="1" errorTitle="eee" sqref="G129" xr:uid="{1B12C422-DDC1-4AD7-8BCC-637D30657630}">
      <formula1>OR(D134=0, D134&gt;50)</formula1>
      <formula2>0</formula2>
    </dataValidation>
    <dataValidation type="custom" operator="greaterThan" showInputMessage="1" showErrorMessage="1" errorTitle="eee" sqref="G128" xr:uid="{911B36BD-FE38-49CE-BD77-267B88173A5A}">
      <formula1>OR(D136=0, D136&gt;50)</formula1>
      <formula2>0</formula2>
    </dataValidation>
    <dataValidation type="custom" operator="greaterThan" showInputMessage="1" showErrorMessage="1" errorTitle="eee" sqref="G117:G126" xr:uid="{E70FFFF7-8245-404C-B9C8-68EAAC1D34F0}">
      <formula1>OR(D131=0, D131&gt;50)</formula1>
      <formula2>0</formula2>
    </dataValidation>
    <dataValidation type="custom" operator="greaterThan" showInputMessage="1" showErrorMessage="1" errorTitle="eee" sqref="G127" xr:uid="{5CAF4099-3401-45A6-AAEA-E57F0479CA24}">
      <formula1>OR(D139=0, D139&gt;50)</formula1>
      <formula2>0</formula2>
    </dataValidation>
    <dataValidation type="custom" operator="greaterThan" showInputMessage="1" showErrorMessage="1" errorTitle="eee" sqref="D49 D55:D56 G140 G154 G8:G108 D114 D124 D85 D96 D100 D110 D112 D63:D83 D122 D126:D128 D131:D159 D116:D117" xr:uid="{E6CABB42-EADF-4EED-8275-AE63CA5ED5DF}">
      <formula1>OR(D8=0, D8&gt;50)</formula1>
    </dataValidation>
    <dataValidation operator="greaterThanOrEqual" allowBlank="1" errorTitle="Error de datos" error="Debe ingresar un valor entero positivo" sqref="C8:C11 C14:C48 F230 C141:C160 F161:F165 F7:F109 C129 C131:C139 C50:C127 F111:F157" xr:uid="{5EFDBD83-6F4E-4815-8355-3C2AC86E7D9A}">
      <formula1>0</formula1>
      <formula2>0</formula2>
    </dataValidation>
    <dataValidation type="custom" operator="greaterThan" showInputMessage="1" showErrorMessage="1" errorTitle="eee" sqref="D86:D95 D97:D99 D101:D109 D111 D113 D125 D118:D121 D123 D115 G143:G153 G141 G132:G139 G155" xr:uid="{C4C74817-D5DF-415F-B735-DC68B0734A7F}">
      <formula1>OR(D86=0,D86&gt; 50)</formula1>
    </dataValidation>
    <dataValidation type="custom" operator="greaterThan" showInputMessage="1" showErrorMessage="1" errorTitle="eee" sqref="D84" xr:uid="{46379A0A-3FCD-4CC8-B1EF-2FE9DC6FACD6}">
      <formula1>OR(#REF!=0,#REF!&gt; 50)</formula1>
      <formula2>0</formula2>
    </dataValidation>
  </dataValidations>
  <pageMargins left="0.7" right="0.7" top="0.75" bottom="0.75" header="0.3" footer="0.3"/>
  <ignoredErrors>
    <ignoredError sqref="D20 G22:G31 D43 D87:D109 D118:D120 D142:D156 G147:G154 G134 G35 G71"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FCC2-9B49-4352-8DB5-D1C6B08CE1C5}">
  <dimension ref="A1:H347"/>
  <sheetViews>
    <sheetView showGridLines="0" topLeftCell="A8" zoomScaleNormal="100" workbookViewId="0">
      <selection activeCell="G34" sqref="G34"/>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x14ac:dyDescent="0.25"/>
    <row r="2" spans="2:7" ht="15.75" x14ac:dyDescent="0.25">
      <c r="B2" s="7"/>
      <c r="C2" s="123" t="s">
        <v>0</v>
      </c>
      <c r="D2" s="123"/>
      <c r="E2" s="54"/>
      <c r="F2" s="8" t="str">
        <f>+[27]Presentación!C4</f>
        <v>CAMY</v>
      </c>
      <c r="G2" s="9"/>
    </row>
    <row r="3" spans="2:7" ht="15.75" x14ac:dyDescent="0.25">
      <c r="C3" s="123" t="s">
        <v>1</v>
      </c>
      <c r="D3" s="123"/>
      <c r="E3" s="54"/>
      <c r="F3" s="10" t="str">
        <f>+[27]Presentación!C5</f>
        <v>Rio Negro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+[27]ESP!D7</f>
        <v>2025</v>
      </c>
      <c r="F7" s="73" t="s">
        <v>5</v>
      </c>
      <c r="G7" s="74">
        <f>+D7</f>
        <v>2025</v>
      </c>
    </row>
    <row r="8" spans="2:7" ht="15.75" customHeight="1" x14ac:dyDescent="0.25">
      <c r="B8" s="2" t="s">
        <v>6</v>
      </c>
      <c r="C8" s="17" t="s">
        <v>7</v>
      </c>
      <c r="D8" s="18">
        <v>5239908</v>
      </c>
      <c r="F8" s="17" t="s">
        <v>8</v>
      </c>
      <c r="G8" s="18">
        <v>2738768</v>
      </c>
    </row>
    <row r="9" spans="2:7" ht="15.75" customHeight="1" x14ac:dyDescent="0.25">
      <c r="B9" s="2" t="s">
        <v>9</v>
      </c>
      <c r="C9" s="20" t="s">
        <v>10</v>
      </c>
      <c r="D9" s="21">
        <f>242896+8808891</f>
        <v>9051787</v>
      </c>
      <c r="F9" s="20" t="s">
        <v>362</v>
      </c>
      <c r="G9" s="21">
        <v>38942436</v>
      </c>
    </row>
    <row r="10" spans="2:7" ht="15.75" customHeight="1" x14ac:dyDescent="0.25">
      <c r="B10" s="2" t="s">
        <v>12</v>
      </c>
      <c r="C10" s="20" t="s">
        <v>363</v>
      </c>
      <c r="D10" s="21">
        <v>308151110</v>
      </c>
      <c r="F10" s="20" t="s">
        <v>364</v>
      </c>
      <c r="G10" s="21">
        <v>0</v>
      </c>
    </row>
    <row r="11" spans="2:7" ht="15.75" customHeight="1" x14ac:dyDescent="0.25">
      <c r="B11" s="2" t="s">
        <v>15</v>
      </c>
      <c r="C11" s="20" t="s">
        <v>365</v>
      </c>
      <c r="D11" s="21">
        <v>27193011</v>
      </c>
      <c r="F11" s="20" t="s">
        <v>366</v>
      </c>
      <c r="G11" s="21">
        <v>60909965</v>
      </c>
    </row>
    <row r="12" spans="2:7" ht="15.75" customHeight="1" x14ac:dyDescent="0.25">
      <c r="B12" s="2" t="s">
        <v>18</v>
      </c>
      <c r="C12" s="20" t="s">
        <v>19</v>
      </c>
      <c r="D12" s="21">
        <v>6178445</v>
      </c>
      <c r="F12" s="20" t="s">
        <v>367</v>
      </c>
      <c r="G12" s="21">
        <v>0</v>
      </c>
    </row>
    <row r="13" spans="2:7" ht="15.75" customHeight="1" x14ac:dyDescent="0.25">
      <c r="B13" s="2" t="s">
        <v>21</v>
      </c>
      <c r="C13" s="20" t="s">
        <v>22</v>
      </c>
      <c r="D13" s="21">
        <v>3098695</v>
      </c>
      <c r="F13" s="20" t="s">
        <v>368</v>
      </c>
      <c r="G13" s="21">
        <v>43152234</v>
      </c>
    </row>
    <row r="14" spans="2:7" ht="15.75" customHeight="1" x14ac:dyDescent="0.25">
      <c r="B14" s="2" t="s">
        <v>24</v>
      </c>
      <c r="C14" s="20" t="s">
        <v>25</v>
      </c>
      <c r="D14" s="21">
        <v>0</v>
      </c>
      <c r="F14" s="20" t="s">
        <v>369</v>
      </c>
      <c r="G14" s="21">
        <v>0</v>
      </c>
    </row>
    <row r="15" spans="2:7" ht="15.75" customHeight="1" x14ac:dyDescent="0.25">
      <c r="B15" s="2" t="s">
        <v>27</v>
      </c>
      <c r="C15" s="20" t="s">
        <v>28</v>
      </c>
      <c r="D15" s="21">
        <v>0</v>
      </c>
      <c r="F15" s="20" t="s">
        <v>29</v>
      </c>
      <c r="G15" s="21">
        <v>49436931</v>
      </c>
    </row>
    <row r="16" spans="2:7" ht="15.75" customHeight="1" x14ac:dyDescent="0.25">
      <c r="B16" s="2" t="s">
        <v>30</v>
      </c>
      <c r="C16" s="20" t="s">
        <v>31</v>
      </c>
      <c r="D16" s="21">
        <v>0</v>
      </c>
      <c r="F16" s="20" t="s">
        <v>32</v>
      </c>
      <c r="G16" s="21">
        <v>0</v>
      </c>
    </row>
    <row r="17" spans="2:7" ht="15.75" customHeight="1" x14ac:dyDescent="0.25">
      <c r="B17" s="2" t="s">
        <v>33</v>
      </c>
      <c r="C17" s="20" t="s">
        <v>370</v>
      </c>
      <c r="D17" s="21">
        <v>0</v>
      </c>
      <c r="F17" s="20" t="s">
        <v>35</v>
      </c>
      <c r="G17" s="21">
        <f>11545311+7389+107715</f>
        <v>11660415</v>
      </c>
    </row>
    <row r="18" spans="2:7" ht="15.75" customHeight="1" x14ac:dyDescent="0.25">
      <c r="B18" s="2" t="s">
        <v>36</v>
      </c>
      <c r="C18" s="20" t="s">
        <v>37</v>
      </c>
      <c r="D18" s="21">
        <v>0</v>
      </c>
      <c r="F18" s="20" t="s">
        <v>38</v>
      </c>
      <c r="G18" s="21">
        <v>0</v>
      </c>
    </row>
    <row r="19" spans="2:7" ht="15.75" customHeight="1" x14ac:dyDescent="0.25">
      <c r="B19" s="2" t="s">
        <v>39</v>
      </c>
      <c r="C19" s="20" t="s">
        <v>40</v>
      </c>
      <c r="D19" s="23">
        <f>+'[27]Detalle ER'!D21</f>
        <v>0</v>
      </c>
      <c r="F19" s="24" t="s">
        <v>41</v>
      </c>
      <c r="G19" s="25">
        <v>4395366</v>
      </c>
    </row>
    <row r="20" spans="2:7" ht="15.75" customHeight="1" x14ac:dyDescent="0.25">
      <c r="B20" s="2" t="s">
        <v>42</v>
      </c>
      <c r="C20" s="20" t="s">
        <v>371</v>
      </c>
      <c r="D20" s="25">
        <v>7643138</v>
      </c>
      <c r="F20" s="90" t="s">
        <v>44</v>
      </c>
      <c r="G20" s="91">
        <f>SUM(G8:G19)</f>
        <v>211236115</v>
      </c>
    </row>
    <row r="21" spans="2:7" ht="15.75" customHeight="1" x14ac:dyDescent="0.25">
      <c r="C21" s="88" t="s">
        <v>45</v>
      </c>
      <c r="D21" s="89">
        <f>SUM(D8:D20)</f>
        <v>366556094</v>
      </c>
      <c r="F21" s="17" t="s">
        <v>46</v>
      </c>
      <c r="G21" s="18">
        <v>0</v>
      </c>
    </row>
    <row r="22" spans="2:7" ht="15.75" customHeight="1" x14ac:dyDescent="0.25">
      <c r="C22" s="90" t="s">
        <v>47</v>
      </c>
      <c r="D22" s="91">
        <f>SUM(D23:D29)</f>
        <v>6051723</v>
      </c>
      <c r="F22" s="20" t="s">
        <v>48</v>
      </c>
      <c r="G22" s="21">
        <v>0</v>
      </c>
    </row>
    <row r="23" spans="2:7" ht="15.75" customHeight="1" x14ac:dyDescent="0.25">
      <c r="B23" s="2" t="s">
        <v>49</v>
      </c>
      <c r="C23" s="17" t="s">
        <v>50</v>
      </c>
      <c r="D23" s="18">
        <v>4213501</v>
      </c>
      <c r="F23" s="20" t="s">
        <v>51</v>
      </c>
      <c r="G23" s="21">
        <v>0</v>
      </c>
    </row>
    <row r="24" spans="2:7" ht="15.75" customHeight="1" x14ac:dyDescent="0.25">
      <c r="B24" s="2" t="s">
        <v>52</v>
      </c>
      <c r="C24" s="20" t="s">
        <v>53</v>
      </c>
      <c r="D24" s="21">
        <v>0</v>
      </c>
      <c r="F24" s="20" t="s">
        <v>54</v>
      </c>
      <c r="G24" s="21">
        <f>15623617-325094</f>
        <v>15298523</v>
      </c>
    </row>
    <row r="25" spans="2:7" ht="15.75" customHeight="1" x14ac:dyDescent="0.25">
      <c r="B25" s="2" t="s">
        <v>55</v>
      </c>
      <c r="C25" s="20" t="s">
        <v>56</v>
      </c>
      <c r="D25" s="21">
        <v>1248761</v>
      </c>
      <c r="F25" s="20" t="s">
        <v>372</v>
      </c>
      <c r="G25" s="21">
        <v>0</v>
      </c>
    </row>
    <row r="26" spans="2:7" ht="15.75" customHeight="1" x14ac:dyDescent="0.25">
      <c r="B26" s="2" t="s">
        <v>58</v>
      </c>
      <c r="C26" s="20" t="s">
        <v>59</v>
      </c>
      <c r="D26" s="21">
        <v>0</v>
      </c>
      <c r="F26" s="20" t="s">
        <v>373</v>
      </c>
      <c r="G26" s="21">
        <v>0</v>
      </c>
    </row>
    <row r="27" spans="2:7" ht="15.75" customHeight="1" x14ac:dyDescent="0.25">
      <c r="B27" s="2" t="s">
        <v>61</v>
      </c>
      <c r="C27" s="20" t="s">
        <v>62</v>
      </c>
      <c r="D27" s="21">
        <v>463538</v>
      </c>
      <c r="F27" s="24" t="s">
        <v>63</v>
      </c>
      <c r="G27" s="25">
        <v>325094</v>
      </c>
    </row>
    <row r="28" spans="2:7" ht="15.75" customHeight="1" x14ac:dyDescent="0.25">
      <c r="B28" s="2" t="s">
        <v>64</v>
      </c>
      <c r="C28" s="20" t="s">
        <v>65</v>
      </c>
      <c r="D28" s="23">
        <f>+'[27]Detalle ER'!D28</f>
        <v>0</v>
      </c>
      <c r="F28" s="90" t="s">
        <v>66</v>
      </c>
      <c r="G28" s="91">
        <f>SUM(G21:G27)</f>
        <v>15623617</v>
      </c>
    </row>
    <row r="29" spans="2:7" ht="15.75" customHeight="1" x14ac:dyDescent="0.25">
      <c r="B29" s="2" t="s">
        <v>67</v>
      </c>
      <c r="C29" s="24" t="s">
        <v>68</v>
      </c>
      <c r="D29" s="25">
        <v>125923</v>
      </c>
      <c r="F29" s="17" t="s">
        <v>69</v>
      </c>
      <c r="G29" s="18">
        <v>60301239</v>
      </c>
    </row>
    <row r="30" spans="2:7" ht="15.75" customHeight="1" x14ac:dyDescent="0.25">
      <c r="C30" s="90" t="s">
        <v>70</v>
      </c>
      <c r="D30" s="91">
        <f>SUM(D31:D35)</f>
        <v>20496261</v>
      </c>
      <c r="F30" s="20" t="s">
        <v>71</v>
      </c>
      <c r="G30" s="21">
        <f>4228442+467809</f>
        <v>4696251</v>
      </c>
    </row>
    <row r="31" spans="2:7" ht="15.75" customHeight="1" x14ac:dyDescent="0.25">
      <c r="B31" s="2" t="s">
        <v>72</v>
      </c>
      <c r="C31" s="17" t="s">
        <v>73</v>
      </c>
      <c r="D31" s="18">
        <v>20069778</v>
      </c>
      <c r="F31" s="20" t="s">
        <v>74</v>
      </c>
      <c r="G31" s="21">
        <v>9778433</v>
      </c>
    </row>
    <row r="32" spans="2:7" ht="15.75" customHeight="1" x14ac:dyDescent="0.25">
      <c r="B32" s="2" t="s">
        <v>75</v>
      </c>
      <c r="C32" s="20" t="s">
        <v>76</v>
      </c>
      <c r="D32" s="21">
        <v>0</v>
      </c>
      <c r="F32" s="24" t="s">
        <v>77</v>
      </c>
      <c r="G32" s="25">
        <v>1588988</v>
      </c>
    </row>
    <row r="33" spans="2:7" ht="15.75" customHeight="1" x14ac:dyDescent="0.25">
      <c r="B33" s="2" t="s">
        <v>78</v>
      </c>
      <c r="C33" s="20" t="s">
        <v>79</v>
      </c>
      <c r="D33" s="21">
        <v>0</v>
      </c>
      <c r="F33" s="90" t="s">
        <v>80</v>
      </c>
      <c r="G33" s="91">
        <f>SUM(G29:G32)</f>
        <v>76364911</v>
      </c>
    </row>
    <row r="34" spans="2:7" ht="15.75" customHeight="1" x14ac:dyDescent="0.25">
      <c r="B34" s="2" t="s">
        <v>81</v>
      </c>
      <c r="C34" s="20" t="s">
        <v>82</v>
      </c>
      <c r="D34" s="23">
        <f>+'[27]Detalle ER'!D35</f>
        <v>0</v>
      </c>
      <c r="F34" s="94" t="s">
        <v>83</v>
      </c>
      <c r="G34" s="101">
        <f>SUM(G35:G40)</f>
        <v>20249135</v>
      </c>
    </row>
    <row r="35" spans="2:7" ht="15.75" customHeight="1" x14ac:dyDescent="0.25">
      <c r="B35" s="2" t="s">
        <v>84</v>
      </c>
      <c r="C35" s="24" t="s">
        <v>85</v>
      </c>
      <c r="D35" s="25">
        <v>426483</v>
      </c>
      <c r="F35" s="17" t="s">
        <v>86</v>
      </c>
      <c r="G35" s="18">
        <v>0</v>
      </c>
    </row>
    <row r="36" spans="2:7" ht="15.75" customHeight="1" x14ac:dyDescent="0.25">
      <c r="C36" s="90" t="s">
        <v>87</v>
      </c>
      <c r="D36" s="91">
        <f>+D22+D30</f>
        <v>26547984</v>
      </c>
      <c r="F36" s="20" t="s">
        <v>88</v>
      </c>
      <c r="G36" s="21">
        <v>0</v>
      </c>
    </row>
    <row r="37" spans="2:7" ht="15.75" customHeight="1" x14ac:dyDescent="0.25">
      <c r="B37" s="2" t="s">
        <v>89</v>
      </c>
      <c r="C37" s="17" t="s">
        <v>374</v>
      </c>
      <c r="D37" s="18">
        <v>0</v>
      </c>
      <c r="F37" s="20" t="s">
        <v>91</v>
      </c>
      <c r="G37" s="21">
        <v>0</v>
      </c>
    </row>
    <row r="38" spans="2:7" ht="15.75" customHeight="1" x14ac:dyDescent="0.25">
      <c r="B38" s="2" t="s">
        <v>92</v>
      </c>
      <c r="C38" s="20" t="s">
        <v>375</v>
      </c>
      <c r="D38" s="21">
        <v>53453548</v>
      </c>
      <c r="F38" s="20" t="s">
        <v>94</v>
      </c>
      <c r="G38" s="21">
        <v>0</v>
      </c>
    </row>
    <row r="39" spans="2:7" ht="15.75" customHeight="1" x14ac:dyDescent="0.25">
      <c r="B39" s="2" t="s">
        <v>95</v>
      </c>
      <c r="C39" s="20" t="s">
        <v>376</v>
      </c>
      <c r="D39" s="21">
        <v>0</v>
      </c>
      <c r="F39" s="20" t="s">
        <v>97</v>
      </c>
      <c r="G39" s="21">
        <v>0</v>
      </c>
    </row>
    <row r="40" spans="2:7" ht="15.75" customHeight="1" x14ac:dyDescent="0.25">
      <c r="B40" s="2" t="s">
        <v>98</v>
      </c>
      <c r="C40" s="20" t="s">
        <v>377</v>
      </c>
      <c r="D40" s="21">
        <v>0</v>
      </c>
      <c r="F40" s="24" t="s">
        <v>100</v>
      </c>
      <c r="G40" s="26">
        <f>+'[27]Detalle ER'!H19</f>
        <v>20249135</v>
      </c>
    </row>
    <row r="41" spans="2:7" ht="15.75" customHeight="1" x14ac:dyDescent="0.25">
      <c r="B41" s="2" t="s">
        <v>101</v>
      </c>
      <c r="C41" s="20" t="s">
        <v>378</v>
      </c>
      <c r="D41" s="21">
        <f>3769311+2813225+5036131+1363</f>
        <v>11620030</v>
      </c>
      <c r="F41" s="94" t="s">
        <v>103</v>
      </c>
      <c r="G41" s="101">
        <f>SUM(G42:G47)</f>
        <v>13499423</v>
      </c>
    </row>
    <row r="42" spans="2:7" ht="15.75" customHeight="1" x14ac:dyDescent="0.25">
      <c r="B42" s="2" t="s">
        <v>104</v>
      </c>
      <c r="C42" s="20" t="s">
        <v>379</v>
      </c>
      <c r="D42" s="21">
        <v>0</v>
      </c>
      <c r="F42" s="17" t="s">
        <v>106</v>
      </c>
      <c r="G42" s="18">
        <v>0</v>
      </c>
    </row>
    <row r="43" spans="2:7" ht="15.75" customHeight="1" x14ac:dyDescent="0.25">
      <c r="B43" s="2" t="s">
        <v>107</v>
      </c>
      <c r="C43" s="20" t="s">
        <v>380</v>
      </c>
      <c r="D43" s="21">
        <f>12128455+357259+232607+13810</f>
        <v>12732131</v>
      </c>
      <c r="F43" s="20" t="s">
        <v>109</v>
      </c>
      <c r="G43" s="21">
        <v>0</v>
      </c>
    </row>
    <row r="44" spans="2:7" ht="15.75" customHeight="1" x14ac:dyDescent="0.25">
      <c r="B44" s="2" t="s">
        <v>110</v>
      </c>
      <c r="C44" s="20" t="s">
        <v>381</v>
      </c>
      <c r="D44" s="21">
        <v>0</v>
      </c>
      <c r="F44" s="20" t="s">
        <v>112</v>
      </c>
      <c r="G44" s="21">
        <v>0</v>
      </c>
    </row>
    <row r="45" spans="2:7" ht="15.75" customHeight="1" x14ac:dyDescent="0.25">
      <c r="B45" s="2" t="s">
        <v>113</v>
      </c>
      <c r="C45" s="20" t="s">
        <v>114</v>
      </c>
      <c r="D45" s="21">
        <v>0</v>
      </c>
      <c r="F45" s="20" t="s">
        <v>115</v>
      </c>
      <c r="G45" s="21">
        <v>0</v>
      </c>
    </row>
    <row r="46" spans="2:7" ht="15.75" customHeight="1" x14ac:dyDescent="0.25">
      <c r="B46" s="2" t="s">
        <v>116</v>
      </c>
      <c r="C46" s="20" t="s">
        <v>117</v>
      </c>
      <c r="D46" s="23">
        <f>+'[27]Detalle ER'!D49</f>
        <v>0</v>
      </c>
      <c r="F46" s="20" t="s">
        <v>118</v>
      </c>
      <c r="G46" s="21">
        <v>0</v>
      </c>
    </row>
    <row r="47" spans="2:7" ht="15.75" customHeight="1" x14ac:dyDescent="0.25">
      <c r="B47" s="2" t="s">
        <v>119</v>
      </c>
      <c r="C47" s="24" t="s">
        <v>382</v>
      </c>
      <c r="D47" s="25">
        <v>1680670</v>
      </c>
      <c r="F47" s="20" t="s">
        <v>121</v>
      </c>
      <c r="G47" s="27">
        <f>+'[27]Detalle ER'!H29</f>
        <v>13499423</v>
      </c>
    </row>
    <row r="48" spans="2:7" ht="15.75" customHeight="1" x14ac:dyDescent="0.25">
      <c r="C48" s="90" t="s">
        <v>122</v>
      </c>
      <c r="D48" s="91">
        <f>SUM(D37:D47)</f>
        <v>79486379</v>
      </c>
      <c r="F48" s="24" t="s">
        <v>123</v>
      </c>
      <c r="G48" s="25">
        <v>717157</v>
      </c>
    </row>
    <row r="49" spans="2:7" ht="15.75" customHeight="1" x14ac:dyDescent="0.25">
      <c r="C49" s="94" t="s">
        <v>124</v>
      </c>
      <c r="D49" s="95"/>
      <c r="F49" s="90" t="s">
        <v>125</v>
      </c>
      <c r="G49" s="91">
        <f>+G34+G41+G48</f>
        <v>34465715</v>
      </c>
    </row>
    <row r="50" spans="2:7" ht="15.75" customHeight="1" x14ac:dyDescent="0.25">
      <c r="B50" s="2" t="s">
        <v>126</v>
      </c>
      <c r="C50" s="28" t="s">
        <v>127</v>
      </c>
      <c r="D50" s="18">
        <v>0</v>
      </c>
      <c r="F50" s="28" t="s">
        <v>128</v>
      </c>
      <c r="G50" s="18">
        <v>211548</v>
      </c>
    </row>
    <row r="51" spans="2:7" ht="15.75" customHeight="1" x14ac:dyDescent="0.25">
      <c r="B51" s="2" t="s">
        <v>129</v>
      </c>
      <c r="C51" s="20" t="s">
        <v>124</v>
      </c>
      <c r="D51" s="23">
        <f>+'[27]Detalle ER'!D58</f>
        <v>0</v>
      </c>
      <c r="F51" s="20" t="s">
        <v>130</v>
      </c>
      <c r="G51" s="21">
        <f>13498503+41653+103701</f>
        <v>13643857</v>
      </c>
    </row>
    <row r="52" spans="2:7" ht="15.75" customHeight="1" x14ac:dyDescent="0.25">
      <c r="B52" s="2" t="s">
        <v>131</v>
      </c>
      <c r="C52" s="24" t="s">
        <v>383</v>
      </c>
      <c r="D52" s="25">
        <v>0</v>
      </c>
      <c r="F52" s="20" t="s">
        <v>133</v>
      </c>
      <c r="G52" s="21">
        <v>82853</v>
      </c>
    </row>
    <row r="53" spans="2:7" ht="15.75" customHeight="1" x14ac:dyDescent="0.25">
      <c r="C53" s="90" t="s">
        <v>134</v>
      </c>
      <c r="D53" s="91">
        <f>SUM(D50:D52)</f>
        <v>0</v>
      </c>
      <c r="F53" s="20" t="s">
        <v>135</v>
      </c>
      <c r="G53" s="21">
        <v>0</v>
      </c>
    </row>
    <row r="54" spans="2:7" ht="15.75" customHeight="1" x14ac:dyDescent="0.25">
      <c r="C54" s="75" t="s">
        <v>136</v>
      </c>
      <c r="D54" s="76">
        <f>D21+D36+D48+D53</f>
        <v>472590457</v>
      </c>
      <c r="F54" s="20" t="s">
        <v>137</v>
      </c>
      <c r="G54" s="21">
        <v>2569729</v>
      </c>
    </row>
    <row r="55" spans="2:7" ht="15.75" customHeight="1" x14ac:dyDescent="0.25">
      <c r="C55" s="29"/>
      <c r="F55" s="20" t="s">
        <v>138</v>
      </c>
      <c r="G55" s="21">
        <v>0</v>
      </c>
    </row>
    <row r="56" spans="2:7" ht="15.75" customHeight="1" x14ac:dyDescent="0.25">
      <c r="C56" s="94" t="s">
        <v>139</v>
      </c>
      <c r="D56" s="98"/>
      <c r="F56" s="20" t="s">
        <v>140</v>
      </c>
      <c r="G56" s="27">
        <f>+'[27]Detalle ER'!H40</f>
        <v>0</v>
      </c>
    </row>
    <row r="57" spans="2:7" ht="15.75" customHeight="1" x14ac:dyDescent="0.25">
      <c r="B57" s="2" t="s">
        <v>141</v>
      </c>
      <c r="C57" s="30" t="s">
        <v>142</v>
      </c>
      <c r="D57" s="18">
        <v>0</v>
      </c>
      <c r="F57" s="24" t="s">
        <v>143</v>
      </c>
      <c r="G57" s="25">
        <v>350795</v>
      </c>
    </row>
    <row r="58" spans="2:7" ht="15.75" customHeight="1" x14ac:dyDescent="0.25">
      <c r="B58" s="2" t="s">
        <v>144</v>
      </c>
      <c r="C58" s="31" t="s">
        <v>145</v>
      </c>
      <c r="D58" s="21">
        <v>0</v>
      </c>
      <c r="F58" s="90" t="s">
        <v>146</v>
      </c>
      <c r="G58" s="91">
        <f>SUM(G50:G57)</f>
        <v>16858782</v>
      </c>
    </row>
    <row r="59" spans="2:7" ht="15.75" customHeight="1" x14ac:dyDescent="0.25">
      <c r="B59" s="2" t="s">
        <v>147</v>
      </c>
      <c r="C59" s="31" t="s">
        <v>148</v>
      </c>
      <c r="D59" s="21">
        <v>0</v>
      </c>
      <c r="F59" s="28" t="s">
        <v>149</v>
      </c>
      <c r="G59" s="18">
        <v>881530</v>
      </c>
    </row>
    <row r="60" spans="2:7" ht="15.75" customHeight="1" x14ac:dyDescent="0.25">
      <c r="B60" s="2" t="s">
        <v>150</v>
      </c>
      <c r="C60" s="32" t="s">
        <v>384</v>
      </c>
      <c r="D60" s="25">
        <v>0</v>
      </c>
      <c r="F60" s="20" t="s">
        <v>152</v>
      </c>
      <c r="G60" s="21">
        <v>1965176</v>
      </c>
    </row>
    <row r="61" spans="2:7" ht="15.75" customHeight="1" x14ac:dyDescent="0.25">
      <c r="C61" s="90" t="s">
        <v>385</v>
      </c>
      <c r="D61" s="91">
        <f>SUM(D57:D60)</f>
        <v>0</v>
      </c>
      <c r="F61" s="20" t="s">
        <v>154</v>
      </c>
      <c r="G61" s="21">
        <v>1505232</v>
      </c>
    </row>
    <row r="62" spans="2:7" ht="15.75" customHeight="1" x14ac:dyDescent="0.25">
      <c r="C62" s="77" t="s">
        <v>155</v>
      </c>
      <c r="D62" s="78">
        <f>D54+D61</f>
        <v>472590457</v>
      </c>
      <c r="F62" s="20" t="s">
        <v>156</v>
      </c>
      <c r="G62" s="21">
        <v>1018882</v>
      </c>
    </row>
    <row r="63" spans="2:7" ht="15.75" customHeight="1" x14ac:dyDescent="0.25">
      <c r="B63" s="33"/>
      <c r="C63" s="34"/>
      <c r="D63" s="35"/>
      <c r="F63" s="20" t="s">
        <v>157</v>
      </c>
      <c r="G63" s="21">
        <v>0</v>
      </c>
    </row>
    <row r="64" spans="2:7" ht="15.75" customHeight="1" x14ac:dyDescent="0.25">
      <c r="B64" s="5"/>
      <c r="C64" s="34"/>
      <c r="D64" s="35"/>
      <c r="F64" s="20" t="s">
        <v>158</v>
      </c>
      <c r="G64" s="21">
        <v>2830976</v>
      </c>
    </row>
    <row r="65" spans="1:7" ht="15.75" customHeight="1" x14ac:dyDescent="0.25">
      <c r="B65" s="36" t="s">
        <v>159</v>
      </c>
      <c r="C65" s="34"/>
      <c r="D65" s="35"/>
      <c r="F65" s="20" t="s">
        <v>160</v>
      </c>
      <c r="G65" s="21">
        <v>0</v>
      </c>
    </row>
    <row r="66" spans="1:7" ht="15.75" customHeight="1" x14ac:dyDescent="0.25">
      <c r="B66" s="36" t="s">
        <v>161</v>
      </c>
      <c r="C66" s="34"/>
      <c r="D66" s="35"/>
      <c r="F66" s="20" t="s">
        <v>162</v>
      </c>
      <c r="G66" s="21">
        <v>268683</v>
      </c>
    </row>
    <row r="67" spans="1:7" ht="15.75" customHeight="1" x14ac:dyDescent="0.25">
      <c r="B67" s="36" t="s">
        <v>163</v>
      </c>
      <c r="C67" s="34"/>
      <c r="D67" s="35"/>
      <c r="F67" s="20" t="s">
        <v>164</v>
      </c>
      <c r="G67" s="21">
        <v>3141354</v>
      </c>
    </row>
    <row r="68" spans="1:7" ht="15.75" customHeight="1" x14ac:dyDescent="0.25">
      <c r="B68" s="36" t="s">
        <v>165</v>
      </c>
      <c r="C68" s="34"/>
      <c r="D68" s="35"/>
      <c r="F68" s="20" t="s">
        <v>166</v>
      </c>
      <c r="G68" s="21">
        <v>4427584</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490269</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241026</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1100068</v>
      </c>
    </row>
    <row r="77" spans="1:7" ht="15.75" customHeight="1" x14ac:dyDescent="0.25">
      <c r="B77" s="36" t="s">
        <v>183</v>
      </c>
      <c r="C77" s="34"/>
      <c r="D77" s="35"/>
      <c r="F77" s="20" t="s">
        <v>184</v>
      </c>
      <c r="G77" s="21">
        <v>11433083</v>
      </c>
    </row>
    <row r="78" spans="1:7" ht="15.75" customHeight="1" x14ac:dyDescent="0.25">
      <c r="B78" s="36" t="s">
        <v>185</v>
      </c>
      <c r="C78" s="34"/>
      <c r="D78" s="35"/>
      <c r="F78" s="20" t="s">
        <v>186</v>
      </c>
      <c r="G78" s="27">
        <f>+'[27]Detalle ER'!H60</f>
        <v>11753897</v>
      </c>
    </row>
    <row r="79" spans="1:7" ht="15.75" customHeight="1" x14ac:dyDescent="0.25">
      <c r="B79" s="36"/>
      <c r="C79" s="34"/>
      <c r="D79" s="35"/>
      <c r="F79" s="24" t="s">
        <v>187</v>
      </c>
      <c r="G79" s="25">
        <v>872477</v>
      </c>
    </row>
    <row r="80" spans="1:7" ht="15.75" customHeight="1" x14ac:dyDescent="0.25">
      <c r="A80" s="37"/>
      <c r="B80" s="38"/>
      <c r="C80" s="34"/>
      <c r="D80" s="35"/>
      <c r="E80" s="39"/>
      <c r="F80" s="90" t="s">
        <v>188</v>
      </c>
      <c r="G80" s="91">
        <f>SUM(G59:G79)</f>
        <v>41930237</v>
      </c>
    </row>
    <row r="81" spans="2:7" ht="15.75" customHeight="1" x14ac:dyDescent="0.25">
      <c r="B81" s="36" t="s">
        <v>189</v>
      </c>
      <c r="C81" s="34"/>
      <c r="D81" s="35"/>
      <c r="F81" s="28" t="s">
        <v>190</v>
      </c>
      <c r="G81" s="18">
        <v>2165452</v>
      </c>
    </row>
    <row r="82" spans="2:7" ht="15.75" customHeight="1" x14ac:dyDescent="0.25">
      <c r="B82" s="36" t="s">
        <v>191</v>
      </c>
      <c r="C82" s="34"/>
      <c r="D82" s="35"/>
      <c r="F82" s="20" t="s">
        <v>192</v>
      </c>
      <c r="G82" s="21">
        <v>654663</v>
      </c>
    </row>
    <row r="83" spans="2:7" ht="15.75" customHeight="1" x14ac:dyDescent="0.25">
      <c r="B83" s="36" t="s">
        <v>193</v>
      </c>
      <c r="C83" s="34"/>
      <c r="D83" s="35"/>
      <c r="F83" s="20" t="s">
        <v>194</v>
      </c>
      <c r="G83" s="21">
        <v>113344</v>
      </c>
    </row>
    <row r="84" spans="2:7" ht="15.75" customHeight="1" x14ac:dyDescent="0.25">
      <c r="B84" s="36" t="s">
        <v>195</v>
      </c>
      <c r="C84" s="40"/>
      <c r="D84" s="41"/>
      <c r="F84" s="20" t="s">
        <v>196</v>
      </c>
      <c r="G84" s="21">
        <v>2067274</v>
      </c>
    </row>
    <row r="85" spans="2:7" ht="15.75" customHeight="1" x14ac:dyDescent="0.25">
      <c r="B85" s="36" t="s">
        <v>197</v>
      </c>
      <c r="C85" s="73" t="s">
        <v>198</v>
      </c>
      <c r="D85" s="74">
        <f>+D7</f>
        <v>2025</v>
      </c>
      <c r="F85" s="20" t="s">
        <v>199</v>
      </c>
      <c r="G85" s="21">
        <v>1836001</v>
      </c>
    </row>
    <row r="86" spans="2:7" ht="15.75" customHeight="1" x14ac:dyDescent="0.25">
      <c r="B86" s="36" t="s">
        <v>200</v>
      </c>
      <c r="C86" s="42" t="s">
        <v>201</v>
      </c>
      <c r="D86" s="18">
        <v>6499488</v>
      </c>
      <c r="F86" s="20" t="s">
        <v>202</v>
      </c>
      <c r="G86" s="21">
        <v>229702</v>
      </c>
    </row>
    <row r="87" spans="2:7" ht="15.75" customHeight="1" x14ac:dyDescent="0.25">
      <c r="B87" s="36" t="s">
        <v>203</v>
      </c>
      <c r="C87" s="43" t="s">
        <v>204</v>
      </c>
      <c r="D87" s="21">
        <f>27827882+2228</f>
        <v>27830110</v>
      </c>
      <c r="F87" s="20" t="s">
        <v>205</v>
      </c>
      <c r="G87" s="21">
        <v>234625</v>
      </c>
    </row>
    <row r="88" spans="2:7" ht="15.75" customHeight="1" x14ac:dyDescent="0.25">
      <c r="B88" s="36" t="s">
        <v>206</v>
      </c>
      <c r="C88" s="43" t="s">
        <v>35</v>
      </c>
      <c r="D88" s="21">
        <v>0</v>
      </c>
      <c r="F88" s="20" t="s">
        <v>207</v>
      </c>
      <c r="G88" s="21">
        <v>49745</v>
      </c>
    </row>
    <row r="89" spans="2:7" ht="15.75" customHeight="1" x14ac:dyDescent="0.25">
      <c r="B89" s="36" t="s">
        <v>208</v>
      </c>
      <c r="C89" s="43" t="s">
        <v>386</v>
      </c>
      <c r="D89" s="21">
        <v>0</v>
      </c>
      <c r="F89" s="20" t="s">
        <v>210</v>
      </c>
      <c r="G89" s="21">
        <v>745263</v>
      </c>
    </row>
    <row r="90" spans="2:7" ht="15.75" customHeight="1" x14ac:dyDescent="0.25">
      <c r="B90" s="36" t="s">
        <v>211</v>
      </c>
      <c r="C90" s="43" t="s">
        <v>212</v>
      </c>
      <c r="D90" s="21">
        <v>0</v>
      </c>
      <c r="F90" s="20" t="s">
        <v>213</v>
      </c>
      <c r="G90" s="21">
        <v>990043</v>
      </c>
    </row>
    <row r="91" spans="2:7" ht="15.75" customHeight="1" x14ac:dyDescent="0.25">
      <c r="B91" s="36" t="s">
        <v>214</v>
      </c>
      <c r="C91" s="43" t="s">
        <v>215</v>
      </c>
      <c r="D91" s="21">
        <v>0</v>
      </c>
      <c r="F91" s="20" t="s">
        <v>216</v>
      </c>
      <c r="G91" s="21">
        <v>0</v>
      </c>
    </row>
    <row r="92" spans="2:7" ht="15.75" customHeight="1" x14ac:dyDescent="0.25">
      <c r="B92" s="36" t="s">
        <v>217</v>
      </c>
      <c r="C92" s="43" t="s">
        <v>218</v>
      </c>
      <c r="D92" s="21">
        <v>0</v>
      </c>
      <c r="F92" s="20" t="s">
        <v>219</v>
      </c>
      <c r="G92" s="21">
        <v>0</v>
      </c>
    </row>
    <row r="93" spans="2:7" ht="15.75" customHeight="1" x14ac:dyDescent="0.25">
      <c r="B93" s="36"/>
      <c r="C93" s="43" t="s">
        <v>387</v>
      </c>
      <c r="D93" s="21">
        <v>1227142</v>
      </c>
      <c r="F93" s="20" t="s">
        <v>221</v>
      </c>
      <c r="G93" s="21">
        <v>0</v>
      </c>
    </row>
    <row r="94" spans="2:7" ht="15.75" customHeight="1" x14ac:dyDescent="0.25">
      <c r="C94" s="43" t="s">
        <v>222</v>
      </c>
      <c r="D94" s="21">
        <v>0</v>
      </c>
      <c r="F94" s="20" t="s">
        <v>223</v>
      </c>
      <c r="G94" s="23">
        <f>+'[27]Detalle ER'!H72</f>
        <v>726990</v>
      </c>
    </row>
    <row r="95" spans="2:7" ht="15.75" customHeight="1" x14ac:dyDescent="0.25">
      <c r="C95" s="44" t="s">
        <v>388</v>
      </c>
      <c r="D95" s="25">
        <f>755581</f>
        <v>755581</v>
      </c>
      <c r="F95" s="24" t="s">
        <v>225</v>
      </c>
      <c r="G95" s="25">
        <v>208528</v>
      </c>
    </row>
    <row r="96" spans="2:7" ht="15.75" customHeight="1" x14ac:dyDescent="0.25">
      <c r="C96" s="90" t="s">
        <v>226</v>
      </c>
      <c r="D96" s="91">
        <f>SUM(D86:D95)</f>
        <v>36312321</v>
      </c>
      <c r="F96" s="90" t="s">
        <v>227</v>
      </c>
      <c r="G96" s="91">
        <f>SUM(G81:G95)</f>
        <v>10021630</v>
      </c>
    </row>
    <row r="97" spans="2:7" ht="15.75" customHeight="1" x14ac:dyDescent="0.25">
      <c r="C97" s="42" t="s">
        <v>216</v>
      </c>
      <c r="D97" s="18">
        <v>227608</v>
      </c>
      <c r="F97" s="28" t="s">
        <v>228</v>
      </c>
      <c r="G97" s="18">
        <v>321612</v>
      </c>
    </row>
    <row r="98" spans="2:7" ht="15.75" customHeight="1" x14ac:dyDescent="0.25">
      <c r="C98" s="43" t="s">
        <v>219</v>
      </c>
      <c r="D98" s="21">
        <v>0</v>
      </c>
      <c r="F98" s="20" t="s">
        <v>229</v>
      </c>
      <c r="G98" s="21">
        <v>718642</v>
      </c>
    </row>
    <row r="99" spans="2:7" ht="15.75" customHeight="1" x14ac:dyDescent="0.25">
      <c r="C99" s="44" t="s">
        <v>230</v>
      </c>
      <c r="D99" s="25">
        <v>4837</v>
      </c>
      <c r="F99" s="20" t="s">
        <v>231</v>
      </c>
      <c r="G99" s="21">
        <v>0</v>
      </c>
    </row>
    <row r="100" spans="2:7" ht="15.75" customHeight="1" x14ac:dyDescent="0.25">
      <c r="C100" s="90" t="s">
        <v>232</v>
      </c>
      <c r="D100" s="91">
        <f>SUM(D97:D99)</f>
        <v>232445</v>
      </c>
      <c r="F100" s="20" t="s">
        <v>233</v>
      </c>
      <c r="G100" s="45">
        <f>+'[27]Detalle ER'!H84</f>
        <v>83442</v>
      </c>
    </row>
    <row r="101" spans="2:7" ht="15.75" customHeight="1" x14ac:dyDescent="0.25">
      <c r="C101" s="42" t="s">
        <v>190</v>
      </c>
      <c r="D101" s="18">
        <v>0</v>
      </c>
      <c r="F101" s="24" t="s">
        <v>234</v>
      </c>
      <c r="G101" s="25">
        <v>23878</v>
      </c>
    </row>
    <row r="102" spans="2:7" ht="15.75" customHeight="1" x14ac:dyDescent="0.25">
      <c r="C102" s="43" t="s">
        <v>235</v>
      </c>
      <c r="D102" s="21">
        <f>527182+74251+30797+148042</f>
        <v>780272</v>
      </c>
      <c r="F102" s="90" t="s">
        <v>236</v>
      </c>
      <c r="G102" s="91">
        <f>SUM(G97:G101)</f>
        <v>1147574</v>
      </c>
    </row>
    <row r="103" spans="2:7" ht="15.75" customHeight="1" x14ac:dyDescent="0.25">
      <c r="C103" s="43" t="s">
        <v>192</v>
      </c>
      <c r="D103" s="21">
        <v>0</v>
      </c>
      <c r="F103" s="90" t="s">
        <v>237</v>
      </c>
      <c r="G103" s="91">
        <f>+'[27]Detalle ER'!H98</f>
        <v>7975560</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46695</v>
      </c>
      <c r="F106" s="90" t="s">
        <v>240</v>
      </c>
      <c r="G106" s="91">
        <f>SUM(G104:G105)</f>
        <v>0</v>
      </c>
    </row>
    <row r="107" spans="2:7" ht="15.75" customHeight="1" x14ac:dyDescent="0.25">
      <c r="C107" s="43" t="s">
        <v>205</v>
      </c>
      <c r="D107" s="21">
        <v>22444</v>
      </c>
      <c r="F107" s="79" t="s">
        <v>241</v>
      </c>
      <c r="G107" s="80">
        <f>G20+G28+G33+G49+G58+G80+G96+G102+G103+G106</f>
        <v>415624141</v>
      </c>
    </row>
    <row r="108" spans="2:7" ht="15.75" customHeight="1" x14ac:dyDescent="0.25">
      <c r="C108" s="43" t="s">
        <v>242</v>
      </c>
      <c r="D108" s="21">
        <v>161309</v>
      </c>
      <c r="F108" s="14"/>
      <c r="G108" s="46"/>
    </row>
    <row r="109" spans="2:7" ht="15.75" customHeight="1" x14ac:dyDescent="0.25">
      <c r="C109" s="43" t="s">
        <v>243</v>
      </c>
      <c r="D109" s="21">
        <v>225987</v>
      </c>
      <c r="F109" s="79" t="s">
        <v>244</v>
      </c>
      <c r="G109" s="80">
        <f>D62-G107</f>
        <v>56966316</v>
      </c>
    </row>
    <row r="110" spans="2:7" ht="15.75" customHeight="1" x14ac:dyDescent="0.25">
      <c r="C110" s="43" t="s">
        <v>223</v>
      </c>
      <c r="D110" s="23">
        <f>+'[27]Detalle ER'!D72</f>
        <v>2853552</v>
      </c>
      <c r="F110" s="40"/>
      <c r="G110" s="47"/>
    </row>
    <row r="111" spans="2:7" ht="15.75" customHeight="1" x14ac:dyDescent="0.25">
      <c r="C111" s="44" t="s">
        <v>389</v>
      </c>
      <c r="D111" s="25">
        <v>86918</v>
      </c>
      <c r="F111" s="40"/>
      <c r="G111" s="41"/>
    </row>
    <row r="112" spans="2:7" ht="15.75" customHeight="1" x14ac:dyDescent="0.25">
      <c r="B112" s="2" t="s">
        <v>246</v>
      </c>
      <c r="C112" s="90" t="s">
        <v>227</v>
      </c>
      <c r="D112" s="91">
        <f>SUM(D101:D111)</f>
        <v>4177177</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+'[27]Detalle ER'!D84</f>
        <v>0</v>
      </c>
      <c r="F114" s="40"/>
      <c r="G114" s="41"/>
    </row>
    <row r="115" spans="2:7" ht="15.75" customHeight="1" x14ac:dyDescent="0.25">
      <c r="B115" s="2" t="s">
        <v>249</v>
      </c>
      <c r="C115" s="44" t="s">
        <v>250</v>
      </c>
      <c r="D115" s="25">
        <v>0</v>
      </c>
      <c r="F115" s="40"/>
      <c r="G115" s="41"/>
    </row>
    <row r="116" spans="2:7" ht="15.75" customHeight="1" x14ac:dyDescent="0.25">
      <c r="B116" s="2" t="s">
        <v>251</v>
      </c>
      <c r="C116" s="90" t="s">
        <v>236</v>
      </c>
      <c r="D116" s="91">
        <f>SUM(D113:D115)</f>
        <v>0</v>
      </c>
      <c r="F116" s="40"/>
      <c r="G116" s="41"/>
    </row>
    <row r="117" spans="2:7" ht="15.75" customHeight="1" x14ac:dyDescent="0.25">
      <c r="B117" s="2" t="s">
        <v>252</v>
      </c>
      <c r="C117" s="90" t="s">
        <v>253</v>
      </c>
      <c r="D117" s="91">
        <f>+'[27]Detalle ER'!D96</f>
        <v>0</v>
      </c>
      <c r="F117" s="40"/>
      <c r="G117" s="41"/>
    </row>
    <row r="118" spans="2:7" ht="15.75" customHeight="1" x14ac:dyDescent="0.25">
      <c r="B118" s="2" t="s">
        <v>254</v>
      </c>
      <c r="C118" s="42" t="s">
        <v>255</v>
      </c>
      <c r="D118" s="18">
        <v>0</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0</v>
      </c>
      <c r="F121" s="40"/>
      <c r="G121" s="41"/>
    </row>
    <row r="122" spans="2:7" ht="15.75" customHeight="1" x14ac:dyDescent="0.25">
      <c r="C122" s="90" t="s">
        <v>262</v>
      </c>
      <c r="D122" s="91">
        <f>SUM(D118:D121)</f>
        <v>0</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+'[27]Detalle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40721943</v>
      </c>
      <c r="F127" s="40"/>
      <c r="G127" s="41"/>
    </row>
    <row r="128" spans="2:7" ht="15.75" customHeight="1" x14ac:dyDescent="0.25">
      <c r="F128" s="40"/>
      <c r="G128" s="41"/>
    </row>
    <row r="129" spans="2:7" ht="15.75" customHeight="1" x14ac:dyDescent="0.25">
      <c r="B129" s="2" t="s">
        <v>271</v>
      </c>
      <c r="C129" s="79" t="s">
        <v>272</v>
      </c>
      <c r="D129" s="80">
        <f>G109-D127</f>
        <v>16244373</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f>264024+320405</f>
        <v>584429</v>
      </c>
    </row>
    <row r="133" spans="2:7" ht="15.75" customHeight="1" x14ac:dyDescent="0.25">
      <c r="B133" s="2" t="s">
        <v>279</v>
      </c>
      <c r="C133" s="20" t="s">
        <v>280</v>
      </c>
      <c r="D133" s="21">
        <v>0</v>
      </c>
      <c r="F133" s="20" t="s">
        <v>281</v>
      </c>
      <c r="G133" s="21">
        <v>103460</v>
      </c>
    </row>
    <row r="134" spans="2:7" ht="15.75" customHeight="1" x14ac:dyDescent="0.25">
      <c r="B134" s="2" t="s">
        <v>282</v>
      </c>
      <c r="C134" s="20" t="s">
        <v>283</v>
      </c>
      <c r="D134" s="21">
        <v>0</v>
      </c>
      <c r="F134" s="20" t="s">
        <v>284</v>
      </c>
      <c r="G134" s="21">
        <v>206310</v>
      </c>
    </row>
    <row r="135" spans="2:7" ht="15.75" customHeight="1" x14ac:dyDescent="0.25">
      <c r="B135" s="2" t="s">
        <v>285</v>
      </c>
      <c r="C135" s="20" t="s">
        <v>286</v>
      </c>
      <c r="D135" s="21">
        <v>0</v>
      </c>
      <c r="F135" s="20" t="s">
        <v>287</v>
      </c>
      <c r="G135" s="21">
        <v>5201657</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766773</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1226580</v>
      </c>
      <c r="F140" s="20" t="s">
        <v>301</v>
      </c>
      <c r="G140" s="27">
        <f>+'[27]Detalle ER'!H123</f>
        <v>0</v>
      </c>
    </row>
    <row r="141" spans="2:7" ht="15.75" customHeight="1" x14ac:dyDescent="0.25">
      <c r="B141" s="2" t="s">
        <v>302</v>
      </c>
      <c r="C141" s="20" t="s">
        <v>303</v>
      </c>
      <c r="D141" s="23">
        <f>+'[27]Detalle ER'!D123</f>
        <v>58084</v>
      </c>
      <c r="F141" s="24" t="s">
        <v>304</v>
      </c>
      <c r="G141" s="25">
        <v>129507</v>
      </c>
    </row>
    <row r="142" spans="2:7" ht="15.75" customHeight="1" x14ac:dyDescent="0.25">
      <c r="B142" s="2" t="s">
        <v>305</v>
      </c>
      <c r="C142" s="24" t="s">
        <v>306</v>
      </c>
      <c r="D142" s="25">
        <v>16294</v>
      </c>
      <c r="F142" s="90" t="s">
        <v>307</v>
      </c>
      <c r="G142" s="91">
        <f>SUM(G132:G141)</f>
        <v>6225363</v>
      </c>
    </row>
    <row r="143" spans="2:7" ht="15.75" customHeight="1" x14ac:dyDescent="0.25">
      <c r="B143" s="2" t="s">
        <v>308</v>
      </c>
      <c r="C143" s="90" t="s">
        <v>309</v>
      </c>
      <c r="D143" s="91">
        <f>SUM(D132:D142)</f>
        <v>2067731</v>
      </c>
      <c r="F143" s="17" t="s">
        <v>310</v>
      </c>
      <c r="G143" s="18">
        <v>0</v>
      </c>
    </row>
    <row r="144" spans="2:7" ht="15.75" customHeight="1" x14ac:dyDescent="0.25">
      <c r="C144" s="17" t="s">
        <v>311</v>
      </c>
      <c r="D144" s="18">
        <v>0</v>
      </c>
      <c r="F144" s="20" t="s">
        <v>312</v>
      </c>
      <c r="G144" s="21">
        <v>1973797</v>
      </c>
    </row>
    <row r="145" spans="2:7" ht="15.75" customHeight="1" x14ac:dyDescent="0.25">
      <c r="C145" s="20" t="s">
        <v>313</v>
      </c>
      <c r="D145" s="21">
        <v>4500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f>2455+1816002</f>
        <v>1818457</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v>663302</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5337713</v>
      </c>
      <c r="F152" s="20" t="s">
        <v>334</v>
      </c>
      <c r="G152" s="21">
        <v>0</v>
      </c>
    </row>
    <row r="153" spans="2:7" ht="15.75" customHeight="1" x14ac:dyDescent="0.25">
      <c r="B153" s="2" t="s">
        <v>335</v>
      </c>
      <c r="C153" s="20" t="s">
        <v>336</v>
      </c>
      <c r="D153" s="21">
        <v>6122520</v>
      </c>
      <c r="F153" s="20" t="s">
        <v>337</v>
      </c>
      <c r="G153" s="21">
        <v>2680312</v>
      </c>
    </row>
    <row r="154" spans="2:7" ht="15.75" customHeight="1" x14ac:dyDescent="0.25">
      <c r="C154" s="20" t="s">
        <v>338</v>
      </c>
      <c r="D154" s="21">
        <v>0</v>
      </c>
      <c r="F154" s="20" t="s">
        <v>339</v>
      </c>
      <c r="G154" s="27">
        <f>+'[27]Detalle ER'!H141</f>
        <v>40364</v>
      </c>
    </row>
    <row r="155" spans="2:7" ht="15.75" customHeight="1" x14ac:dyDescent="0.25">
      <c r="C155" s="20" t="s">
        <v>340</v>
      </c>
      <c r="D155" s="21">
        <v>0</v>
      </c>
      <c r="F155" s="24" t="s">
        <v>341</v>
      </c>
      <c r="G155" s="25">
        <v>95508</v>
      </c>
    </row>
    <row r="156" spans="2:7" ht="15.75" customHeight="1" x14ac:dyDescent="0.25">
      <c r="C156" s="20" t="s">
        <v>342</v>
      </c>
      <c r="D156" s="21">
        <v>0</v>
      </c>
      <c r="F156" s="90" t="s">
        <v>343</v>
      </c>
      <c r="G156" s="91">
        <f>SUM(G143:G155)</f>
        <v>7271740</v>
      </c>
    </row>
    <row r="157" spans="2:7" ht="15.75" customHeight="1" x14ac:dyDescent="0.25">
      <c r="C157" s="20" t="s">
        <v>344</v>
      </c>
      <c r="D157" s="23">
        <f>+'[27]Detalle ER'!D141</f>
        <v>984846</v>
      </c>
      <c r="E157" s="2"/>
      <c r="F157" s="79" t="s">
        <v>345</v>
      </c>
      <c r="G157" s="80">
        <f>G142-G156</f>
        <v>-1046377</v>
      </c>
    </row>
    <row r="158" spans="2:7" ht="15.75" customHeight="1" x14ac:dyDescent="0.25">
      <c r="C158" s="48" t="s">
        <v>346</v>
      </c>
      <c r="D158" s="49">
        <v>264554</v>
      </c>
      <c r="E158" s="2"/>
    </row>
    <row r="159" spans="2:7" ht="15.75" customHeight="1" x14ac:dyDescent="0.25">
      <c r="C159" s="90" t="s">
        <v>347</v>
      </c>
      <c r="D159" s="91">
        <f>SUM(D144:D158)</f>
        <v>12714133</v>
      </c>
      <c r="E159" s="2"/>
      <c r="F159" s="79" t="s">
        <v>348</v>
      </c>
      <c r="G159" s="80">
        <f>+D129+D160+G157</f>
        <v>4551594</v>
      </c>
    </row>
    <row r="160" spans="2:7" ht="15.75" customHeight="1" x14ac:dyDescent="0.25">
      <c r="C160" s="75" t="s">
        <v>349</v>
      </c>
      <c r="D160" s="76">
        <f>D143-D159</f>
        <v>-10646402</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4551594</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row r="345" ht="15.75" hidden="1" x14ac:dyDescent="0.25"/>
    <row r="346" ht="15.75" hidden="1" x14ac:dyDescent="0.25"/>
    <row r="347" ht="15.75"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7D84A092-9C12-43B3-86AF-4E51CE6AFCD0}">
      <formula1>OR(D139=0, D139&gt;50)</formula1>
      <formula2>0</formula2>
    </dataValidation>
    <dataValidation type="custom" operator="greaterThan" showInputMessage="1" showErrorMessage="1" errorTitle="eee" sqref="G117:G126" xr:uid="{2A471D53-FD41-4037-8832-2F5664D29D26}">
      <formula1>OR(D131=0, D131&gt;50)</formula1>
      <formula2>0</formula2>
    </dataValidation>
    <dataValidation type="custom" operator="greaterThan" showInputMessage="1" showErrorMessage="1" errorTitle="eee" sqref="G128" xr:uid="{8FD7A286-EDD8-4405-A7BB-02318519C9E2}">
      <formula1>OR(D136=0, D136&gt;50)</formula1>
      <formula2>0</formula2>
    </dataValidation>
    <dataValidation type="custom" operator="greaterThan" showInputMessage="1" showErrorMessage="1" errorTitle="eee" sqref="G129" xr:uid="{6695E5B2-2130-403D-A235-B7C0DA177CE8}">
      <formula1>OR(D134=0, D134&gt;50)</formula1>
      <formula2>0</formula2>
    </dataValidation>
    <dataValidation type="custom" operator="greaterThan" showInputMessage="1" showErrorMessage="1" errorTitle="eee" sqref="G130" xr:uid="{34D94ED2-5B08-47DC-90DC-AC033FA0E64B}">
      <formula1>OR(D132=0, D132&gt;50)</formula1>
      <formula2>0</formula2>
    </dataValidation>
    <dataValidation type="custom" operator="greaterThan" showInputMessage="1" showErrorMessage="1" errorTitle="eee" sqref="G161 G166" xr:uid="{F333FD28-CD16-43B4-9C9B-E90D860AE7AE}">
      <formula1>OR(D200=0, D200&gt;50)</formula1>
      <formula2>0</formula2>
    </dataValidation>
    <dataValidation type="custom" allowBlank="1" showInputMessage="1" showErrorMessage="1" sqref="D62 G156" xr:uid="{214F0D9E-D071-434A-9C79-A6B11129C625}">
      <formula1>OR(D62=0, D62&gt;50)</formula1>
    </dataValidation>
    <dataValidation type="custom" operator="greaterThan" showInputMessage="1" showErrorMessage="1" errorTitle="eee" sqref="D61" xr:uid="{9757A467-88BB-48D1-8983-8B70928E9B51}">
      <formula1>OR(D61=0, D61&lt;0)</formula1>
    </dataValidation>
    <dataValidation type="custom" operator="greaterThan" showInputMessage="1" showErrorMessage="1" errorTitle="eee" sqref="D14:D29 D30 D50:D54 D31:D48" xr:uid="{BF561AB0-4453-4E51-863C-CEFD07EA6AEF}">
      <formula1>OR(D14=0,D14&gt;50)</formula1>
    </dataValidation>
    <dataValidation operator="greaterThan" showInputMessage="1" showErrorMessage="1" errorTitle="eee" sqref="G109 G157 G159 D129 D160" xr:uid="{D539FF66-A815-43C9-B82F-752EC0A79DAE}"/>
    <dataValidation type="custom" operator="greaterThan" showInputMessage="1" showErrorMessage="1" errorTitle="eee" sqref="G111:G116" xr:uid="{D551AD7F-17C1-4D26-AC07-D2867C7C2C9B}">
      <formula1>OR(D132=0, D132&gt;50)</formula1>
      <formula2>0</formula2>
    </dataValidation>
    <dataValidation type="custom" operator="greaterThan" showInputMessage="1" showErrorMessage="1" errorTitle="eee" sqref="G197" xr:uid="{E9CA0E2B-6D56-4BA7-91ED-043C43257E25}">
      <formula1>OR(D196=0, D196&gt;50)</formula1>
      <formula2>0</formula2>
    </dataValidation>
    <dataValidation type="custom" operator="greaterThan" showInputMessage="1" showErrorMessage="1" errorTitle="eee" sqref="G142" xr:uid="{E426EB59-F62B-4384-A7AB-AF9C89293A9E}">
      <formula1>OR(D180=0, D180&gt;50)</formula1>
      <formula2>0</formula2>
    </dataValidation>
    <dataValidation allowBlank="1" sqref="G231" xr:uid="{86645C00-3029-4936-B6EC-A9285E62DAA0}">
      <formula1>0</formula1>
      <formula2>0</formula2>
    </dataValidation>
    <dataValidation type="custom" operator="greaterThan" showInputMessage="1" showErrorMessage="1" errorTitle="eee" sqref="D57:D60" xr:uid="{A38E86E5-0DC2-4BDD-B15C-C5CE93A6D90C}">
      <formula1>OR(D57=0, D57&lt;50)</formula1>
    </dataValidation>
    <dataValidation allowBlank="1" errorTitle="Error de datos" error="Debe introducir una fecha válida" sqref="F4" xr:uid="{A801F3DB-0192-4E37-B73B-68E5917547C5}">
      <formula1>0</formula1>
      <formula2>0</formula2>
    </dataValidation>
    <dataValidation type="custom" operator="greaterThan" showInputMessage="1" showErrorMessage="1" errorTitle="eee" error="Valores mayores a $50" sqref="D8:D13" xr:uid="{06D0A24B-9505-4B93-BD5F-2F818EBEB803}">
      <formula1>OR(D8=0,D8&gt;50)</formula1>
    </dataValidation>
    <dataValidation type="custom" operator="greaterThan" showInputMessage="1" showErrorMessage="1" errorTitle="eee" sqref="D86:D95 D97:D99 D101:D109 D111 D113 D125 D118:D121 D123 D115 G143:G153 G141 G132:G139 G155" xr:uid="{5F503881-49A6-4C15-BFFC-45C9611A20CB}">
      <formula1>OR(D86=0,D86&gt; 50)</formula1>
    </dataValidation>
    <dataValidation operator="greaterThanOrEqual" allowBlank="1" errorTitle="Error de datos" error="Debe ingresar un valor entero positivo" sqref="C8:C11 C14:C48 F230 C141:C160 F161:F165 F7:F109 C129 C131:C139 C50:C127 F111:F157" xr:uid="{19D9376B-C5EF-46B5-9F84-B0608AB5A09E}">
      <formula1>0</formula1>
      <formula2>0</formula2>
    </dataValidation>
    <dataValidation type="custom" operator="greaterThan" showInputMessage="1" showErrorMessage="1" errorTitle="eee" sqref="D49 D55:D56 G140 G154 G8:G108 D114 D124 D85 D96 D100 D110 D112 D63:D83 D122 D126:D128 D131:D159 D116:D117" xr:uid="{13C25EFC-07B0-48FB-A1F9-80B42113CD33}">
      <formula1>OR(D8=0, D8&gt;50)</formula1>
    </dataValidation>
    <dataValidation type="custom" operator="greaterThan" showInputMessage="1" showErrorMessage="1" errorTitle="eee" sqref="D84" xr:uid="{37058691-995E-4544-939E-254A68B528A3}">
      <formula1>OR(#REF!=0,#REF!&gt; 50)</formula1>
      <formula2>0</formula2>
    </dataValidation>
  </dataValidations>
  <pageMargins left="0.7" right="0.7" top="0.75" bottom="0.75" header="0.3" footer="0.3"/>
  <ignoredErrors>
    <ignoredError sqref="G132 D95:D102 G100 G51 D41 G24:G31 D9 G17 D43 D87 G147" unlocked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4486-64CB-4DBF-B745-E38BEDBD1E49}">
  <dimension ref="A1:H222"/>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+[28]Presentación!C4</f>
        <v>CASMER - IAMPP</v>
      </c>
      <c r="G2" s="9"/>
    </row>
    <row r="3" spans="2:7" x14ac:dyDescent="0.25">
      <c r="C3" s="123" t="s">
        <v>1</v>
      </c>
      <c r="D3" s="123"/>
      <c r="E3" s="54"/>
      <c r="F3" s="10" t="str">
        <f>+[28]Presentación!C5</f>
        <v>Rivera</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+[28]ESP!D7</f>
        <v>2025</v>
      </c>
      <c r="F7" s="73" t="s">
        <v>5</v>
      </c>
      <c r="G7" s="74">
        <f>+D7</f>
        <v>2025</v>
      </c>
    </row>
    <row r="8" spans="2:7" ht="15.75" customHeight="1" x14ac:dyDescent="0.25">
      <c r="B8" s="2" t="s">
        <v>6</v>
      </c>
      <c r="C8" s="17" t="s">
        <v>7</v>
      </c>
      <c r="D8" s="18">
        <v>47003933.68</v>
      </c>
      <c r="F8" s="17" t="s">
        <v>8</v>
      </c>
      <c r="G8" s="18">
        <v>8306222.4900000002</v>
      </c>
    </row>
    <row r="9" spans="2:7" ht="15.75" customHeight="1" x14ac:dyDescent="0.25">
      <c r="B9" s="2" t="s">
        <v>9</v>
      </c>
      <c r="C9" s="20" t="s">
        <v>10</v>
      </c>
      <c r="D9" s="21">
        <v>76923139.810000002</v>
      </c>
      <c r="F9" s="20" t="s">
        <v>362</v>
      </c>
      <c r="G9" s="21">
        <v>123260660.59999999</v>
      </c>
    </row>
    <row r="10" spans="2:7" ht="15.75" customHeight="1" x14ac:dyDescent="0.25">
      <c r="B10" s="2" t="s">
        <v>12</v>
      </c>
      <c r="C10" s="20" t="s">
        <v>363</v>
      </c>
      <c r="D10" s="21">
        <v>1596294395.1900001</v>
      </c>
      <c r="F10" s="20" t="s">
        <v>364</v>
      </c>
      <c r="G10" s="21">
        <v>22004439.370000001</v>
      </c>
    </row>
    <row r="11" spans="2:7" ht="15.75" customHeight="1" x14ac:dyDescent="0.25">
      <c r="B11" s="2" t="s">
        <v>15</v>
      </c>
      <c r="C11" s="20" t="s">
        <v>365</v>
      </c>
      <c r="D11" s="21">
        <v>150370001.53999999</v>
      </c>
      <c r="F11" s="20" t="s">
        <v>366</v>
      </c>
      <c r="G11" s="21">
        <v>238023905.49000001</v>
      </c>
    </row>
    <row r="12" spans="2:7" ht="15.75" customHeight="1" x14ac:dyDescent="0.25">
      <c r="B12" s="2" t="s">
        <v>18</v>
      </c>
      <c r="C12" s="20" t="s">
        <v>19</v>
      </c>
      <c r="D12" s="21">
        <v>33586691.890000001</v>
      </c>
      <c r="F12" s="20" t="s">
        <v>367</v>
      </c>
      <c r="G12" s="21">
        <v>32182923.550000001</v>
      </c>
    </row>
    <row r="13" spans="2:7" ht="15.75" customHeight="1" x14ac:dyDescent="0.25">
      <c r="B13" s="2" t="s">
        <v>21</v>
      </c>
      <c r="C13" s="20" t="s">
        <v>22</v>
      </c>
      <c r="D13" s="21">
        <v>24460930.710000001</v>
      </c>
      <c r="F13" s="20" t="s">
        <v>368</v>
      </c>
      <c r="G13" s="21">
        <v>91940328.420000002</v>
      </c>
    </row>
    <row r="14" spans="2:7" ht="15.75" customHeight="1" x14ac:dyDescent="0.25">
      <c r="B14" s="2" t="s">
        <v>24</v>
      </c>
      <c r="C14" s="20" t="s">
        <v>25</v>
      </c>
      <c r="D14" s="21">
        <v>0</v>
      </c>
      <c r="F14" s="20" t="s">
        <v>369</v>
      </c>
      <c r="G14" s="21">
        <v>12944875.039999999</v>
      </c>
    </row>
    <row r="15" spans="2:7" ht="15.75" customHeight="1" x14ac:dyDescent="0.25">
      <c r="B15" s="2" t="s">
        <v>27</v>
      </c>
      <c r="C15" s="20" t="s">
        <v>28</v>
      </c>
      <c r="D15" s="21">
        <v>5729057</v>
      </c>
      <c r="F15" s="20" t="s">
        <v>29</v>
      </c>
      <c r="G15" s="21">
        <v>275273426.94</v>
      </c>
    </row>
    <row r="16" spans="2:7" ht="15.75" customHeight="1" x14ac:dyDescent="0.25">
      <c r="B16" s="2" t="s">
        <v>30</v>
      </c>
      <c r="C16" s="20" t="s">
        <v>31</v>
      </c>
      <c r="D16" s="21">
        <v>0</v>
      </c>
      <c r="F16" s="20" t="s">
        <v>32</v>
      </c>
      <c r="G16" s="21">
        <v>127302399.61</v>
      </c>
    </row>
    <row r="17" spans="2:7" ht="15.75" customHeight="1" x14ac:dyDescent="0.25">
      <c r="B17" s="2" t="s">
        <v>33</v>
      </c>
      <c r="C17" s="20" t="s">
        <v>370</v>
      </c>
      <c r="D17" s="21">
        <v>0</v>
      </c>
      <c r="F17" s="20" t="s">
        <v>35</v>
      </c>
      <c r="G17" s="21">
        <v>141859023.31</v>
      </c>
    </row>
    <row r="18" spans="2:7" ht="15.75" customHeight="1" x14ac:dyDescent="0.25">
      <c r="B18" s="2" t="s">
        <v>36</v>
      </c>
      <c r="C18" s="20" t="s">
        <v>37</v>
      </c>
      <c r="D18" s="21">
        <v>0</v>
      </c>
      <c r="F18" s="20" t="s">
        <v>38</v>
      </c>
      <c r="G18" s="21">
        <v>0</v>
      </c>
    </row>
    <row r="19" spans="2:7" ht="15.75" customHeight="1" x14ac:dyDescent="0.25">
      <c r="B19" s="2" t="s">
        <v>39</v>
      </c>
      <c r="C19" s="20" t="s">
        <v>40</v>
      </c>
      <c r="D19" s="23">
        <f>+'[28]Detalle ER'!D21</f>
        <v>8125959.9400000004</v>
      </c>
      <c r="F19" s="24" t="s">
        <v>41</v>
      </c>
      <c r="G19" s="25">
        <v>14452440.279999999</v>
      </c>
    </row>
    <row r="20" spans="2:7" ht="15.75" customHeight="1" x14ac:dyDescent="0.25">
      <c r="B20" s="2" t="s">
        <v>42</v>
      </c>
      <c r="C20" s="20" t="s">
        <v>371</v>
      </c>
      <c r="D20" s="25">
        <f>117098.56+27127942.89</f>
        <v>27245041.449999999</v>
      </c>
      <c r="F20" s="90" t="s">
        <v>44</v>
      </c>
      <c r="G20" s="91">
        <f>SUM(G8:G19)</f>
        <v>1087550645.1000001</v>
      </c>
    </row>
    <row r="21" spans="2:7" ht="15.75" customHeight="1" x14ac:dyDescent="0.25">
      <c r="C21" s="88" t="s">
        <v>45</v>
      </c>
      <c r="D21" s="89">
        <f>SUM(D8:D20)</f>
        <v>1969739151.2100003</v>
      </c>
      <c r="F21" s="17" t="s">
        <v>46</v>
      </c>
      <c r="G21" s="18">
        <v>517123.65</v>
      </c>
    </row>
    <row r="22" spans="2:7" ht="15.75" customHeight="1" x14ac:dyDescent="0.25">
      <c r="C22" s="90" t="s">
        <v>47</v>
      </c>
      <c r="D22" s="91">
        <f>SUM(D23:D29)</f>
        <v>11579418.48</v>
      </c>
      <c r="F22" s="20" t="s">
        <v>48</v>
      </c>
      <c r="G22" s="21">
        <v>26135392.66</v>
      </c>
    </row>
    <row r="23" spans="2:7" ht="15.75" customHeight="1" x14ac:dyDescent="0.25">
      <c r="B23" s="2" t="s">
        <v>49</v>
      </c>
      <c r="C23" s="17" t="s">
        <v>50</v>
      </c>
      <c r="D23" s="18">
        <v>7182826.8899999997</v>
      </c>
      <c r="F23" s="20" t="s">
        <v>51</v>
      </c>
      <c r="G23" s="21">
        <v>4814714.99</v>
      </c>
    </row>
    <row r="24" spans="2:7" ht="15.75" customHeight="1" x14ac:dyDescent="0.25">
      <c r="B24" s="2" t="s">
        <v>52</v>
      </c>
      <c r="C24" s="20" t="s">
        <v>53</v>
      </c>
      <c r="D24" s="21">
        <v>371243.48</v>
      </c>
      <c r="F24" s="20" t="s">
        <v>54</v>
      </c>
      <c r="G24" s="21">
        <f>19001016.94+26714.12+5842038.32</f>
        <v>24869769.380000003</v>
      </c>
    </row>
    <row r="25" spans="2:7" ht="15.75" customHeight="1" x14ac:dyDescent="0.25">
      <c r="B25" s="2" t="s">
        <v>55</v>
      </c>
      <c r="C25" s="20" t="s">
        <v>56</v>
      </c>
      <c r="D25" s="21">
        <v>590988.56000000006</v>
      </c>
      <c r="F25" s="20" t="s">
        <v>372</v>
      </c>
      <c r="G25" s="21"/>
    </row>
    <row r="26" spans="2:7" ht="15.75" customHeight="1" x14ac:dyDescent="0.25">
      <c r="B26" s="2" t="s">
        <v>58</v>
      </c>
      <c r="C26" s="20" t="s">
        <v>59</v>
      </c>
      <c r="D26" s="21">
        <v>1716534.32</v>
      </c>
      <c r="F26" s="20" t="s">
        <v>373</v>
      </c>
      <c r="G26" s="21">
        <v>0</v>
      </c>
    </row>
    <row r="27" spans="2:7" ht="15.75" customHeight="1" x14ac:dyDescent="0.25">
      <c r="B27" s="2" t="s">
        <v>61</v>
      </c>
      <c r="C27" s="20" t="s">
        <v>62</v>
      </c>
      <c r="D27" s="21">
        <v>1263132.74</v>
      </c>
      <c r="F27" s="24" t="s">
        <v>63</v>
      </c>
      <c r="G27" s="25">
        <v>783705.38</v>
      </c>
    </row>
    <row r="28" spans="2:7" ht="15.75" customHeight="1" x14ac:dyDescent="0.25">
      <c r="B28" s="2" t="s">
        <v>64</v>
      </c>
      <c r="C28" s="20" t="s">
        <v>65</v>
      </c>
      <c r="D28" s="23">
        <f>+'[28]Detalle ER'!D28</f>
        <v>297573.81</v>
      </c>
      <c r="F28" s="90" t="s">
        <v>66</v>
      </c>
      <c r="G28" s="91">
        <f>SUM(G21:G27)</f>
        <v>57120706.060000002</v>
      </c>
    </row>
    <row r="29" spans="2:7" ht="15.75" customHeight="1" x14ac:dyDescent="0.25">
      <c r="B29" s="2" t="s">
        <v>67</v>
      </c>
      <c r="C29" s="24" t="s">
        <v>68</v>
      </c>
      <c r="D29" s="25">
        <v>157118.68</v>
      </c>
      <c r="F29" s="17" t="s">
        <v>69</v>
      </c>
      <c r="G29" s="18">
        <v>186221868.12</v>
      </c>
    </row>
    <row r="30" spans="2:7" ht="15.75" customHeight="1" x14ac:dyDescent="0.25">
      <c r="C30" s="90" t="s">
        <v>70</v>
      </c>
      <c r="D30" s="91">
        <f>SUM(D31:D35)</f>
        <v>139762596.57000002</v>
      </c>
      <c r="F30" s="20" t="s">
        <v>71</v>
      </c>
      <c r="G30" s="21">
        <v>115935850.89</v>
      </c>
    </row>
    <row r="31" spans="2:7" ht="15.75" customHeight="1" x14ac:dyDescent="0.25">
      <c r="B31" s="2" t="s">
        <v>72</v>
      </c>
      <c r="C31" s="17" t="s">
        <v>73</v>
      </c>
      <c r="D31" s="18">
        <v>103816123.01000001</v>
      </c>
      <c r="F31" s="20" t="s">
        <v>74</v>
      </c>
      <c r="G31" s="21">
        <v>36312795.340000004</v>
      </c>
    </row>
    <row r="32" spans="2:7" ht="15.75" customHeight="1" x14ac:dyDescent="0.25">
      <c r="B32" s="2" t="s">
        <v>75</v>
      </c>
      <c r="C32" s="20" t="s">
        <v>76</v>
      </c>
      <c r="D32" s="21">
        <v>19156412.059999999</v>
      </c>
      <c r="F32" s="24" t="s">
        <v>77</v>
      </c>
      <c r="G32" s="25">
        <v>4702082.03</v>
      </c>
    </row>
    <row r="33" spans="2:7" ht="15.75" customHeight="1" x14ac:dyDescent="0.25">
      <c r="B33" s="2" t="s">
        <v>78</v>
      </c>
      <c r="C33" s="20" t="s">
        <v>79</v>
      </c>
      <c r="D33" s="21">
        <v>13680135.439999999</v>
      </c>
      <c r="F33" s="90" t="s">
        <v>80</v>
      </c>
      <c r="G33" s="91">
        <f>SUM(G29:G32)</f>
        <v>343172596.38</v>
      </c>
    </row>
    <row r="34" spans="2:7" ht="15.75" customHeight="1" x14ac:dyDescent="0.25">
      <c r="B34" s="2" t="s">
        <v>81</v>
      </c>
      <c r="C34" s="20" t="s">
        <v>82</v>
      </c>
      <c r="D34" s="23">
        <f>+'[28]Detalle ER'!D35</f>
        <v>1200002.22</v>
      </c>
      <c r="F34" s="94" t="s">
        <v>83</v>
      </c>
      <c r="G34" s="101">
        <f>SUM(G35:G40)</f>
        <v>134472605</v>
      </c>
    </row>
    <row r="35" spans="2:7" ht="15.75" customHeight="1" x14ac:dyDescent="0.25">
      <c r="B35" s="2" t="s">
        <v>84</v>
      </c>
      <c r="C35" s="24" t="s">
        <v>85</v>
      </c>
      <c r="D35" s="25">
        <v>1909923.8400000001</v>
      </c>
      <c r="F35" s="17" t="s">
        <v>86</v>
      </c>
      <c r="G35" s="18">
        <v>6365669</v>
      </c>
    </row>
    <row r="36" spans="2:7" ht="15.75" customHeight="1" x14ac:dyDescent="0.25">
      <c r="C36" s="90" t="s">
        <v>87</v>
      </c>
      <c r="D36" s="91">
        <f>+D22+D30</f>
        <v>151342015.05000001</v>
      </c>
      <c r="F36" s="20" t="s">
        <v>88</v>
      </c>
      <c r="G36" s="21">
        <v>3223398</v>
      </c>
    </row>
    <row r="37" spans="2:7" ht="15.75" customHeight="1" x14ac:dyDescent="0.25">
      <c r="B37" s="2" t="s">
        <v>89</v>
      </c>
      <c r="C37" s="17" t="s">
        <v>374</v>
      </c>
      <c r="D37" s="18">
        <v>769808.98</v>
      </c>
      <c r="F37" s="20" t="s">
        <v>91</v>
      </c>
      <c r="G37" s="21">
        <v>2600444</v>
      </c>
    </row>
    <row r="38" spans="2:7" ht="15.75" customHeight="1" x14ac:dyDescent="0.25">
      <c r="B38" s="2" t="s">
        <v>92</v>
      </c>
      <c r="C38" s="20" t="s">
        <v>375</v>
      </c>
      <c r="D38" s="21">
        <v>11469215.16</v>
      </c>
      <c r="F38" s="20" t="s">
        <v>94</v>
      </c>
      <c r="G38" s="21">
        <v>3890623</v>
      </c>
    </row>
    <row r="39" spans="2:7" ht="15.75" customHeight="1" x14ac:dyDescent="0.25">
      <c r="B39" s="2" t="s">
        <v>95</v>
      </c>
      <c r="C39" s="20" t="s">
        <v>376</v>
      </c>
      <c r="D39" s="21">
        <v>0</v>
      </c>
      <c r="F39" s="20" t="s">
        <v>97</v>
      </c>
      <c r="G39" s="21">
        <v>7972463</v>
      </c>
    </row>
    <row r="40" spans="2:7" ht="15.75" customHeight="1" x14ac:dyDescent="0.25">
      <c r="B40" s="2" t="s">
        <v>98</v>
      </c>
      <c r="C40" s="20" t="s">
        <v>377</v>
      </c>
      <c r="D40" s="21">
        <v>0</v>
      </c>
      <c r="F40" s="24" t="s">
        <v>100</v>
      </c>
      <c r="G40" s="26">
        <f>+'[28]Detalle ER'!H19</f>
        <v>110420008</v>
      </c>
    </row>
    <row r="41" spans="2:7" ht="15.75" customHeight="1" x14ac:dyDescent="0.25">
      <c r="B41" s="2" t="s">
        <v>101</v>
      </c>
      <c r="C41" s="20" t="s">
        <v>378</v>
      </c>
      <c r="D41" s="21">
        <v>29156700.489999998</v>
      </c>
      <c r="F41" s="94" t="s">
        <v>103</v>
      </c>
      <c r="G41" s="101">
        <f>SUM(G42:G47)</f>
        <v>23574306.266671382</v>
      </c>
    </row>
    <row r="42" spans="2:7" ht="15.75" customHeight="1" x14ac:dyDescent="0.25">
      <c r="B42" s="2" t="s">
        <v>104</v>
      </c>
      <c r="C42" s="20" t="s">
        <v>379</v>
      </c>
      <c r="D42" s="21">
        <v>14832018.93</v>
      </c>
      <c r="F42" s="17" t="s">
        <v>106</v>
      </c>
      <c r="G42" s="18">
        <v>336214</v>
      </c>
    </row>
    <row r="43" spans="2:7" ht="15.75" customHeight="1" x14ac:dyDescent="0.25">
      <c r="B43" s="2" t="s">
        <v>107</v>
      </c>
      <c r="C43" s="20" t="s">
        <v>380</v>
      </c>
      <c r="D43" s="21">
        <f>2970456.29+25043.73+2532302.77+135290316.43</f>
        <v>140818119.22</v>
      </c>
      <c r="F43" s="20" t="s">
        <v>109</v>
      </c>
      <c r="G43" s="21">
        <v>186075</v>
      </c>
    </row>
    <row r="44" spans="2:7" ht="15.75" customHeight="1" x14ac:dyDescent="0.25">
      <c r="B44" s="2" t="s">
        <v>110</v>
      </c>
      <c r="C44" s="20" t="s">
        <v>381</v>
      </c>
      <c r="D44" s="21">
        <v>0</v>
      </c>
      <c r="F44" s="20" t="s">
        <v>112</v>
      </c>
      <c r="G44" s="21">
        <v>2716291.5477787689</v>
      </c>
    </row>
    <row r="45" spans="2:7" ht="15.75" customHeight="1" x14ac:dyDescent="0.25">
      <c r="B45" s="2" t="s">
        <v>113</v>
      </c>
      <c r="C45" s="20" t="s">
        <v>114</v>
      </c>
      <c r="D45" s="21">
        <v>0</v>
      </c>
      <c r="F45" s="20" t="s">
        <v>115</v>
      </c>
      <c r="G45" s="21">
        <v>732435.34611008212</v>
      </c>
    </row>
    <row r="46" spans="2:7" ht="15.75" customHeight="1" x14ac:dyDescent="0.25">
      <c r="B46" s="2" t="s">
        <v>116</v>
      </c>
      <c r="C46" s="20" t="s">
        <v>117</v>
      </c>
      <c r="D46" s="23">
        <f>+'[28]Detalle ER'!D49</f>
        <v>6905175.2599999998</v>
      </c>
      <c r="F46" s="20" t="s">
        <v>118</v>
      </c>
      <c r="G46" s="21">
        <v>505661.3727825302</v>
      </c>
    </row>
    <row r="47" spans="2:7" ht="15.75" customHeight="1" x14ac:dyDescent="0.25">
      <c r="B47" s="2" t="s">
        <v>119</v>
      </c>
      <c r="C47" s="24" t="s">
        <v>382</v>
      </c>
      <c r="D47" s="25">
        <v>2831406.92</v>
      </c>
      <c r="F47" s="20" t="s">
        <v>121</v>
      </c>
      <c r="G47" s="27">
        <f>+'[28]Detalle ER'!H29</f>
        <v>19097629</v>
      </c>
    </row>
    <row r="48" spans="2:7" ht="15.75" customHeight="1" x14ac:dyDescent="0.25">
      <c r="C48" s="90" t="s">
        <v>122</v>
      </c>
      <c r="D48" s="91">
        <f>SUM(D37:D47)</f>
        <v>206782444.95999998</v>
      </c>
      <c r="F48" s="24" t="s">
        <v>123</v>
      </c>
      <c r="G48" s="25">
        <v>2279491.31</v>
      </c>
    </row>
    <row r="49" spans="2:7" ht="15.75" customHeight="1" x14ac:dyDescent="0.25">
      <c r="C49" s="94" t="s">
        <v>124</v>
      </c>
      <c r="D49" s="98"/>
      <c r="F49" s="90" t="s">
        <v>125</v>
      </c>
      <c r="G49" s="91">
        <f>+G34+G41+G48</f>
        <v>160326402.57667139</v>
      </c>
    </row>
    <row r="50" spans="2:7" ht="15.75" customHeight="1" x14ac:dyDescent="0.25">
      <c r="B50" s="2" t="s">
        <v>126</v>
      </c>
      <c r="C50" s="28" t="s">
        <v>127</v>
      </c>
      <c r="D50" s="18">
        <v>0</v>
      </c>
      <c r="F50" s="28" t="s">
        <v>128</v>
      </c>
      <c r="G50" s="18">
        <v>0</v>
      </c>
    </row>
    <row r="51" spans="2:7" ht="15.75" customHeight="1" x14ac:dyDescent="0.25">
      <c r="B51" s="2" t="s">
        <v>129</v>
      </c>
      <c r="C51" s="20" t="s">
        <v>124</v>
      </c>
      <c r="D51" s="23">
        <f>+'[28]Detalle ER'!D58</f>
        <v>185071.1</v>
      </c>
      <c r="F51" s="20" t="s">
        <v>130</v>
      </c>
      <c r="G51" s="21">
        <v>78736920.780000001</v>
      </c>
    </row>
    <row r="52" spans="2:7" ht="15.75" customHeight="1" x14ac:dyDescent="0.25">
      <c r="B52" s="2" t="s">
        <v>131</v>
      </c>
      <c r="C52" s="24" t="s">
        <v>383</v>
      </c>
      <c r="D52" s="25">
        <v>2149.14</v>
      </c>
      <c r="F52" s="20" t="s">
        <v>133</v>
      </c>
      <c r="G52" s="21">
        <v>3756161.68</v>
      </c>
    </row>
    <row r="53" spans="2:7" ht="15.75" customHeight="1" x14ac:dyDescent="0.25">
      <c r="C53" s="90" t="s">
        <v>134</v>
      </c>
      <c r="D53" s="91">
        <f>SUM(D50:D52)</f>
        <v>187220.24000000002</v>
      </c>
      <c r="F53" s="20" t="s">
        <v>135</v>
      </c>
      <c r="G53" s="21">
        <v>0</v>
      </c>
    </row>
    <row r="54" spans="2:7" ht="15.75" customHeight="1" x14ac:dyDescent="0.25">
      <c r="C54" s="75" t="s">
        <v>136</v>
      </c>
      <c r="D54" s="76">
        <f>D21+D36+D48+D53</f>
        <v>2328050831.46</v>
      </c>
      <c r="F54" s="20" t="s">
        <v>137</v>
      </c>
      <c r="G54" s="21">
        <v>10019145.17</v>
      </c>
    </row>
    <row r="55" spans="2:7" ht="15.75" customHeight="1" x14ac:dyDescent="0.25">
      <c r="C55" s="29"/>
      <c r="F55" s="20" t="s">
        <v>138</v>
      </c>
      <c r="G55" s="21">
        <v>0</v>
      </c>
    </row>
    <row r="56" spans="2:7" ht="15.75" customHeight="1" x14ac:dyDescent="0.25">
      <c r="C56" s="94" t="s">
        <v>139</v>
      </c>
      <c r="D56" s="98"/>
      <c r="F56" s="20" t="s">
        <v>140</v>
      </c>
      <c r="G56" s="27">
        <f>+'[28]Detalle ER'!H40</f>
        <v>10528031.48</v>
      </c>
    </row>
    <row r="57" spans="2:7" ht="15.75" customHeight="1" x14ac:dyDescent="0.25">
      <c r="B57" s="2" t="s">
        <v>141</v>
      </c>
      <c r="C57" s="30" t="s">
        <v>142</v>
      </c>
      <c r="D57" s="18">
        <v>-5615218.3499999996</v>
      </c>
      <c r="F57" s="24" t="s">
        <v>143</v>
      </c>
      <c r="G57" s="25">
        <v>1191599.32</v>
      </c>
    </row>
    <row r="58" spans="2:7" ht="15.75" customHeight="1" x14ac:dyDescent="0.25">
      <c r="B58" s="2" t="s">
        <v>144</v>
      </c>
      <c r="C58" s="31" t="s">
        <v>145</v>
      </c>
      <c r="D58" s="21">
        <v>0</v>
      </c>
      <c r="F58" s="90" t="s">
        <v>146</v>
      </c>
      <c r="G58" s="91">
        <f>SUM(G50:G57)</f>
        <v>104231858.43000001</v>
      </c>
    </row>
    <row r="59" spans="2:7" ht="15.75" customHeight="1" x14ac:dyDescent="0.25">
      <c r="B59" s="2" t="s">
        <v>147</v>
      </c>
      <c r="C59" s="31" t="s">
        <v>148</v>
      </c>
      <c r="D59" s="21">
        <v>0</v>
      </c>
      <c r="F59" s="28" t="s">
        <v>149</v>
      </c>
      <c r="G59" s="18">
        <v>11321169.24</v>
      </c>
    </row>
    <row r="60" spans="2:7" ht="15.75" customHeight="1" x14ac:dyDescent="0.25">
      <c r="B60" s="2" t="s">
        <v>150</v>
      </c>
      <c r="C60" s="32" t="s">
        <v>384</v>
      </c>
      <c r="D60" s="25">
        <v>-77438.59</v>
      </c>
      <c r="F60" s="20" t="s">
        <v>152</v>
      </c>
      <c r="G60" s="21">
        <v>22983123.199999999</v>
      </c>
    </row>
    <row r="61" spans="2:7" ht="15.75" customHeight="1" x14ac:dyDescent="0.25">
      <c r="C61" s="90" t="s">
        <v>385</v>
      </c>
      <c r="D61" s="91">
        <f>SUM(D57:D60)</f>
        <v>-5692656.9399999995</v>
      </c>
      <c r="F61" s="20" t="s">
        <v>154</v>
      </c>
      <c r="G61" s="21">
        <v>3400407.58</v>
      </c>
    </row>
    <row r="62" spans="2:7" ht="15.75" customHeight="1" x14ac:dyDescent="0.25">
      <c r="C62" s="77" t="s">
        <v>155</v>
      </c>
      <c r="D62" s="78">
        <f>D54+D61</f>
        <v>2322358174.52</v>
      </c>
      <c r="F62" s="20" t="s">
        <v>156</v>
      </c>
      <c r="G62" s="21">
        <v>1777363.15</v>
      </c>
    </row>
    <row r="63" spans="2:7" ht="15.75" customHeight="1" x14ac:dyDescent="0.25">
      <c r="B63" s="33"/>
      <c r="C63" s="34"/>
      <c r="D63" s="35"/>
      <c r="F63" s="20" t="s">
        <v>157</v>
      </c>
      <c r="G63" s="21">
        <v>8930236.0299999993</v>
      </c>
    </row>
    <row r="64" spans="2:7" ht="15.75" customHeight="1" x14ac:dyDescent="0.25">
      <c r="B64" s="5"/>
      <c r="C64" s="34"/>
      <c r="D64" s="35"/>
      <c r="F64" s="20" t="s">
        <v>158</v>
      </c>
      <c r="G64" s="21">
        <v>11623201.92</v>
      </c>
    </row>
    <row r="65" spans="1:7" ht="15.75" customHeight="1" x14ac:dyDescent="0.25">
      <c r="B65" s="36" t="s">
        <v>159</v>
      </c>
      <c r="C65" s="34"/>
      <c r="D65" s="35"/>
      <c r="F65" s="20" t="s">
        <v>160</v>
      </c>
      <c r="G65" s="21">
        <v>392756.5</v>
      </c>
    </row>
    <row r="66" spans="1:7" ht="15.75" customHeight="1" x14ac:dyDescent="0.25">
      <c r="B66" s="36" t="s">
        <v>161</v>
      </c>
      <c r="C66" s="34"/>
      <c r="D66" s="35"/>
      <c r="F66" s="20" t="s">
        <v>162</v>
      </c>
      <c r="G66" s="21">
        <v>995996.86</v>
      </c>
    </row>
    <row r="67" spans="1:7" ht="15.75" customHeight="1" x14ac:dyDescent="0.25">
      <c r="B67" s="36" t="s">
        <v>163</v>
      </c>
      <c r="C67" s="34"/>
      <c r="D67" s="35"/>
      <c r="F67" s="20" t="s">
        <v>164</v>
      </c>
      <c r="G67" s="21">
        <v>13208091.289999999</v>
      </c>
    </row>
    <row r="68" spans="1:7" ht="15.75" customHeight="1" x14ac:dyDescent="0.25">
      <c r="B68" s="36" t="s">
        <v>165</v>
      </c>
      <c r="C68" s="34"/>
      <c r="D68" s="35"/>
      <c r="F68" s="20" t="s">
        <v>166</v>
      </c>
      <c r="G68" s="21">
        <v>1550143.03</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2288538.31</v>
      </c>
    </row>
    <row r="71" spans="1:7" ht="15.75" customHeight="1" x14ac:dyDescent="0.25">
      <c r="B71" s="36" t="s">
        <v>171</v>
      </c>
      <c r="C71" s="34"/>
      <c r="D71" s="35"/>
      <c r="F71" s="20" t="s">
        <v>172</v>
      </c>
      <c r="G71" s="21">
        <v>2168841.89</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757039.78</v>
      </c>
    </row>
    <row r="74" spans="1:7" ht="15.75" customHeight="1" x14ac:dyDescent="0.25">
      <c r="B74" s="36" t="s">
        <v>177</v>
      </c>
      <c r="C74" s="34"/>
      <c r="D74" s="35"/>
      <c r="F74" s="20" t="s">
        <v>178</v>
      </c>
      <c r="G74" s="21">
        <v>9005</v>
      </c>
    </row>
    <row r="75" spans="1:7" ht="15.75" customHeight="1" x14ac:dyDescent="0.25">
      <c r="B75" s="36" t="s">
        <v>179</v>
      </c>
      <c r="C75" s="34"/>
      <c r="D75" s="35"/>
      <c r="F75" s="20" t="s">
        <v>180</v>
      </c>
      <c r="G75" s="21">
        <v>490</v>
      </c>
    </row>
    <row r="76" spans="1:7" ht="15.75" customHeight="1" x14ac:dyDescent="0.25">
      <c r="B76" s="36" t="s">
        <v>181</v>
      </c>
      <c r="C76" s="34"/>
      <c r="D76" s="35"/>
      <c r="F76" s="20" t="s">
        <v>182</v>
      </c>
      <c r="G76" s="21">
        <v>10090469.15</v>
      </c>
    </row>
    <row r="77" spans="1:7" ht="15.75" customHeight="1" x14ac:dyDescent="0.25">
      <c r="B77" s="36" t="s">
        <v>183</v>
      </c>
      <c r="C77" s="34"/>
      <c r="D77" s="35"/>
      <c r="F77" s="20" t="s">
        <v>184</v>
      </c>
      <c r="G77" s="21">
        <v>4157895.23</v>
      </c>
    </row>
    <row r="78" spans="1:7" ht="15.75" customHeight="1" x14ac:dyDescent="0.25">
      <c r="B78" s="36" t="s">
        <v>185</v>
      </c>
      <c r="C78" s="34"/>
      <c r="D78" s="35"/>
      <c r="F78" s="20" t="s">
        <v>186</v>
      </c>
      <c r="G78" s="27">
        <f>+'[28]Detalle ER'!H60</f>
        <v>19432015.249999996</v>
      </c>
    </row>
    <row r="79" spans="1:7" ht="15.75" customHeight="1" x14ac:dyDescent="0.25">
      <c r="B79" s="36"/>
      <c r="C79" s="34"/>
      <c r="D79" s="35"/>
      <c r="F79" s="24" t="s">
        <v>187</v>
      </c>
      <c r="G79" s="25">
        <v>1632964.68</v>
      </c>
    </row>
    <row r="80" spans="1:7" ht="15.75" customHeight="1" x14ac:dyDescent="0.25">
      <c r="A80" s="37"/>
      <c r="B80" s="38"/>
      <c r="C80" s="34"/>
      <c r="D80" s="35"/>
      <c r="E80" s="39"/>
      <c r="F80" s="90" t="s">
        <v>188</v>
      </c>
      <c r="G80" s="91">
        <f>SUM(G59:G79)</f>
        <v>116719748.09000002</v>
      </c>
    </row>
    <row r="81" spans="2:7" ht="15.75" customHeight="1" x14ac:dyDescent="0.25">
      <c r="B81" s="36" t="s">
        <v>189</v>
      </c>
      <c r="C81" s="34"/>
      <c r="D81" s="35"/>
      <c r="F81" s="28" t="s">
        <v>190</v>
      </c>
      <c r="G81" s="18">
        <v>4727318.04</v>
      </c>
    </row>
    <row r="82" spans="2:7" ht="15.75" customHeight="1" x14ac:dyDescent="0.25">
      <c r="B82" s="36" t="s">
        <v>191</v>
      </c>
      <c r="C82" s="34"/>
      <c r="D82" s="35"/>
      <c r="F82" s="20" t="s">
        <v>192</v>
      </c>
      <c r="G82" s="21">
        <v>140661.51999999999</v>
      </c>
    </row>
    <row r="83" spans="2:7" ht="15.75" customHeight="1" x14ac:dyDescent="0.25">
      <c r="B83" s="36" t="s">
        <v>193</v>
      </c>
      <c r="C83" s="34"/>
      <c r="D83" s="35"/>
      <c r="F83" s="20" t="s">
        <v>194</v>
      </c>
      <c r="G83" s="21">
        <v>4080588.26</v>
      </c>
    </row>
    <row r="84" spans="2:7" ht="15.75" customHeight="1" x14ac:dyDescent="0.25">
      <c r="B84" s="36" t="s">
        <v>195</v>
      </c>
      <c r="C84" s="40"/>
      <c r="D84" s="41"/>
      <c r="F84" s="20" t="s">
        <v>196</v>
      </c>
      <c r="G84" s="21">
        <v>2631957.0299999998</v>
      </c>
    </row>
    <row r="85" spans="2:7" ht="15.75" customHeight="1" x14ac:dyDescent="0.25">
      <c r="B85" s="36" t="s">
        <v>197</v>
      </c>
      <c r="C85" s="73" t="s">
        <v>198</v>
      </c>
      <c r="D85" s="74">
        <f>+D7</f>
        <v>2025</v>
      </c>
      <c r="F85" s="20" t="s">
        <v>199</v>
      </c>
      <c r="G85" s="21">
        <v>9479409.4199999999</v>
      </c>
    </row>
    <row r="86" spans="2:7" ht="15.75" customHeight="1" x14ac:dyDescent="0.25">
      <c r="B86" s="36" t="s">
        <v>200</v>
      </c>
      <c r="C86" s="42" t="s">
        <v>201</v>
      </c>
      <c r="D86" s="18">
        <v>6719435.5499999998</v>
      </c>
      <c r="F86" s="20" t="s">
        <v>202</v>
      </c>
      <c r="G86" s="21">
        <v>10657337.800000001</v>
      </c>
    </row>
    <row r="87" spans="2:7" ht="15.75" customHeight="1" x14ac:dyDescent="0.25">
      <c r="B87" s="36" t="s">
        <v>203</v>
      </c>
      <c r="C87" s="43" t="s">
        <v>204</v>
      </c>
      <c r="D87" s="21">
        <v>72029769.420000002</v>
      </c>
      <c r="F87" s="20" t="s">
        <v>205</v>
      </c>
      <c r="G87" s="21">
        <v>2527749.6</v>
      </c>
    </row>
    <row r="88" spans="2:7" ht="15.75" customHeight="1" x14ac:dyDescent="0.25">
      <c r="B88" s="36" t="s">
        <v>206</v>
      </c>
      <c r="C88" s="43" t="s">
        <v>35</v>
      </c>
      <c r="D88" s="21">
        <v>0</v>
      </c>
      <c r="F88" s="20" t="s">
        <v>207</v>
      </c>
      <c r="G88" s="21">
        <v>662873.25</v>
      </c>
    </row>
    <row r="89" spans="2:7" ht="15.75" customHeight="1" x14ac:dyDescent="0.25">
      <c r="B89" s="36" t="s">
        <v>208</v>
      </c>
      <c r="C89" s="43" t="s">
        <v>386</v>
      </c>
      <c r="D89" s="21">
        <v>298136.28999999998</v>
      </c>
      <c r="F89" s="20" t="s">
        <v>210</v>
      </c>
      <c r="G89" s="21">
        <v>2852290</v>
      </c>
    </row>
    <row r="90" spans="2:7" ht="15.75" customHeight="1" x14ac:dyDescent="0.25">
      <c r="B90" s="36" t="s">
        <v>211</v>
      </c>
      <c r="C90" s="43" t="s">
        <v>212</v>
      </c>
      <c r="D90" s="21">
        <v>3313889.42</v>
      </c>
      <c r="F90" s="20" t="s">
        <v>213</v>
      </c>
      <c r="G90" s="21">
        <v>4404468.08</v>
      </c>
    </row>
    <row r="91" spans="2:7" ht="15.75" customHeight="1" x14ac:dyDescent="0.25">
      <c r="B91" s="36" t="s">
        <v>214</v>
      </c>
      <c r="C91" s="43" t="s">
        <v>215</v>
      </c>
      <c r="D91" s="21">
        <v>0</v>
      </c>
      <c r="F91" s="20" t="s">
        <v>216</v>
      </c>
      <c r="G91" s="21">
        <v>4982958</v>
      </c>
    </row>
    <row r="92" spans="2:7" ht="15.75" customHeight="1" x14ac:dyDescent="0.25">
      <c r="B92" s="36" t="s">
        <v>217</v>
      </c>
      <c r="C92" s="43" t="s">
        <v>218</v>
      </c>
      <c r="D92" s="21">
        <v>0</v>
      </c>
      <c r="F92" s="20" t="s">
        <v>219</v>
      </c>
      <c r="G92" s="21">
        <v>2264228.4700000002</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+'[28]Detalle ER'!H72</f>
        <v>1803240.16</v>
      </c>
    </row>
    <row r="95" spans="2:7" ht="15.75" customHeight="1" x14ac:dyDescent="0.25">
      <c r="C95" s="44" t="s">
        <v>388</v>
      </c>
      <c r="D95" s="25">
        <v>1104732.96</v>
      </c>
      <c r="F95" s="24" t="s">
        <v>225</v>
      </c>
      <c r="G95" s="25">
        <v>752143.24</v>
      </c>
    </row>
    <row r="96" spans="2:7" ht="15.75" customHeight="1" x14ac:dyDescent="0.25">
      <c r="C96" s="90" t="s">
        <v>226</v>
      </c>
      <c r="D96" s="91">
        <f>SUM(D86:D95)</f>
        <v>83465963.640000001</v>
      </c>
      <c r="F96" s="90" t="s">
        <v>227</v>
      </c>
      <c r="G96" s="91">
        <f>SUM(G81:G95)</f>
        <v>51967222.869999997</v>
      </c>
    </row>
    <row r="97" spans="2:7" ht="15.75" customHeight="1" x14ac:dyDescent="0.25">
      <c r="C97" s="42" t="s">
        <v>216</v>
      </c>
      <c r="D97" s="18">
        <v>176463</v>
      </c>
      <c r="F97" s="28" t="s">
        <v>228</v>
      </c>
      <c r="G97" s="18">
        <v>12403480.18</v>
      </c>
    </row>
    <row r="98" spans="2:7" ht="15.75" customHeight="1" x14ac:dyDescent="0.25">
      <c r="C98" s="43" t="s">
        <v>219</v>
      </c>
      <c r="D98" s="21">
        <v>0</v>
      </c>
      <c r="F98" s="20" t="s">
        <v>229</v>
      </c>
      <c r="G98" s="21">
        <v>8958855.3900000006</v>
      </c>
    </row>
    <row r="99" spans="2:7" ht="15.75" customHeight="1" x14ac:dyDescent="0.25">
      <c r="C99" s="44" t="s">
        <v>230</v>
      </c>
      <c r="D99" s="25">
        <v>2447.86</v>
      </c>
      <c r="F99" s="20" t="s">
        <v>231</v>
      </c>
      <c r="G99" s="21">
        <v>1821079.09</v>
      </c>
    </row>
    <row r="100" spans="2:7" ht="15.75" customHeight="1" x14ac:dyDescent="0.25">
      <c r="C100" s="90" t="s">
        <v>232</v>
      </c>
      <c r="D100" s="91">
        <f>SUM(D97:D99)</f>
        <v>178910.86</v>
      </c>
      <c r="F100" s="20" t="s">
        <v>233</v>
      </c>
      <c r="G100" s="45">
        <f>+'[28]Detalle ER'!H84</f>
        <v>9542815.3100000005</v>
      </c>
    </row>
    <row r="101" spans="2:7" ht="15.75" customHeight="1" x14ac:dyDescent="0.25">
      <c r="C101" s="42" t="s">
        <v>190</v>
      </c>
      <c r="D101" s="18">
        <v>4097314.14</v>
      </c>
      <c r="F101" s="24" t="s">
        <v>234</v>
      </c>
      <c r="G101" s="25">
        <v>396117.77</v>
      </c>
    </row>
    <row r="102" spans="2:7" ht="15.75" customHeight="1" x14ac:dyDescent="0.25">
      <c r="C102" s="43" t="s">
        <v>235</v>
      </c>
      <c r="D102" s="21">
        <v>1086789.21</v>
      </c>
      <c r="F102" s="90" t="s">
        <v>236</v>
      </c>
      <c r="G102" s="91">
        <f>SUM(G97:G101)</f>
        <v>33122347.739999998</v>
      </c>
    </row>
    <row r="103" spans="2:7" ht="15.75" customHeight="1" x14ac:dyDescent="0.25">
      <c r="C103" s="43" t="s">
        <v>192</v>
      </c>
      <c r="D103" s="21">
        <v>428140.48</v>
      </c>
      <c r="F103" s="90" t="s">
        <v>237</v>
      </c>
      <c r="G103" s="91">
        <f>+'[28]Detalle ER'!H98</f>
        <v>39158560.490000002</v>
      </c>
    </row>
    <row r="104" spans="2:7" ht="15.75" customHeight="1" x14ac:dyDescent="0.25">
      <c r="C104" s="43" t="s">
        <v>196</v>
      </c>
      <c r="D104" s="21">
        <v>189235.9</v>
      </c>
      <c r="F104" s="28" t="s">
        <v>238</v>
      </c>
      <c r="G104" s="18">
        <v>0</v>
      </c>
    </row>
    <row r="105" spans="2:7" ht="15.75" customHeight="1" x14ac:dyDescent="0.25">
      <c r="C105" s="43" t="s">
        <v>199</v>
      </c>
      <c r="D105" s="21">
        <v>483186.6</v>
      </c>
      <c r="F105" s="24" t="s">
        <v>239</v>
      </c>
      <c r="G105" s="25">
        <v>0</v>
      </c>
    </row>
    <row r="106" spans="2:7" ht="15.75" customHeight="1" x14ac:dyDescent="0.25">
      <c r="C106" s="43" t="s">
        <v>202</v>
      </c>
      <c r="D106" s="21">
        <v>212786</v>
      </c>
      <c r="F106" s="90" t="s">
        <v>240</v>
      </c>
      <c r="G106" s="91">
        <f>SUM(G104:G105)</f>
        <v>0</v>
      </c>
    </row>
    <row r="107" spans="2:7" ht="15.75" customHeight="1" x14ac:dyDescent="0.25">
      <c r="C107" s="43" t="s">
        <v>205</v>
      </c>
      <c r="D107" s="21">
        <v>113053</v>
      </c>
      <c r="F107" s="79" t="s">
        <v>241</v>
      </c>
      <c r="G107" s="80">
        <f>G20+G28+G33+G49+G58+G80+G96+G102+G103+G106</f>
        <v>1993370087.7366712</v>
      </c>
    </row>
    <row r="108" spans="2:7" ht="15.75" customHeight="1" x14ac:dyDescent="0.25">
      <c r="C108" s="43" t="s">
        <v>242</v>
      </c>
      <c r="D108" s="21">
        <v>4197171.6100000003</v>
      </c>
      <c r="F108" s="14"/>
      <c r="G108" s="46"/>
    </row>
    <row r="109" spans="2:7" ht="15.75" customHeight="1" x14ac:dyDescent="0.25">
      <c r="C109" s="43" t="s">
        <v>243</v>
      </c>
      <c r="D109" s="21">
        <v>8890639.3100000005</v>
      </c>
      <c r="F109" s="79" t="s">
        <v>244</v>
      </c>
      <c r="G109" s="80">
        <f>D62-G107</f>
        <v>328988086.78332877</v>
      </c>
    </row>
    <row r="110" spans="2:7" ht="15.75" customHeight="1" x14ac:dyDescent="0.25">
      <c r="C110" s="43" t="s">
        <v>223</v>
      </c>
      <c r="D110" s="23">
        <f>+'[28]Detalle ER'!D72</f>
        <v>11313640.069999998</v>
      </c>
      <c r="F110" s="40"/>
      <c r="G110" s="47"/>
    </row>
    <row r="111" spans="2:7" ht="15.75" customHeight="1" x14ac:dyDescent="0.25">
      <c r="C111" s="44" t="s">
        <v>389</v>
      </c>
      <c r="D111" s="25">
        <v>458305</v>
      </c>
      <c r="F111" s="40"/>
      <c r="G111" s="41"/>
    </row>
    <row r="112" spans="2:7" ht="15.75" customHeight="1" x14ac:dyDescent="0.25">
      <c r="B112" s="2" t="s">
        <v>246</v>
      </c>
      <c r="C112" s="90" t="s">
        <v>227</v>
      </c>
      <c r="D112" s="91">
        <f>SUM(D101:D111)</f>
        <v>31470261.32</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+'[28]Detalle ER'!D84</f>
        <v>865346.94</v>
      </c>
      <c r="F114" s="40"/>
      <c r="G114" s="41"/>
    </row>
    <row r="115" spans="2:7" ht="15.75" customHeight="1" x14ac:dyDescent="0.25">
      <c r="B115" s="2" t="s">
        <v>249</v>
      </c>
      <c r="C115" s="44" t="s">
        <v>250</v>
      </c>
      <c r="D115" s="25">
        <v>9145.49</v>
      </c>
      <c r="F115" s="40"/>
      <c r="G115" s="41"/>
    </row>
    <row r="116" spans="2:7" ht="15.75" customHeight="1" x14ac:dyDescent="0.25">
      <c r="B116" s="2" t="s">
        <v>251</v>
      </c>
      <c r="C116" s="90" t="s">
        <v>236</v>
      </c>
      <c r="D116" s="91">
        <f>SUM(D113:D115)</f>
        <v>874492.42999999993</v>
      </c>
      <c r="F116" s="40"/>
      <c r="G116" s="41"/>
    </row>
    <row r="117" spans="2:7" ht="15.75" customHeight="1" x14ac:dyDescent="0.25">
      <c r="B117" s="2" t="s">
        <v>252</v>
      </c>
      <c r="C117" s="90" t="s">
        <v>253</v>
      </c>
      <c r="D117" s="91">
        <f>+'[28]Detalle ER'!D96</f>
        <v>1979893.28</v>
      </c>
      <c r="F117" s="40"/>
      <c r="G117" s="41"/>
    </row>
    <row r="118" spans="2:7" ht="15.75" customHeight="1" x14ac:dyDescent="0.25">
      <c r="B118" s="2" t="s">
        <v>254</v>
      </c>
      <c r="C118" s="42" t="s">
        <v>255</v>
      </c>
      <c r="D118" s="18">
        <v>205407</v>
      </c>
      <c r="F118" s="40"/>
      <c r="G118" s="41"/>
    </row>
    <row r="119" spans="2:7" ht="15.75" customHeight="1" x14ac:dyDescent="0.25">
      <c r="B119" s="2" t="s">
        <v>256</v>
      </c>
      <c r="C119" s="43" t="s">
        <v>257</v>
      </c>
      <c r="D119" s="21">
        <v>545821</v>
      </c>
      <c r="F119" s="40"/>
      <c r="G119" s="41"/>
    </row>
    <row r="120" spans="2:7" ht="15.75" customHeight="1" x14ac:dyDescent="0.25">
      <c r="B120" s="2" t="s">
        <v>258</v>
      </c>
      <c r="C120" s="43" t="s">
        <v>390</v>
      </c>
      <c r="D120" s="21">
        <v>2149034</v>
      </c>
      <c r="F120" s="40"/>
      <c r="G120" s="41"/>
    </row>
    <row r="121" spans="2:7" ht="15.75" customHeight="1" x14ac:dyDescent="0.25">
      <c r="B121" s="2" t="s">
        <v>260</v>
      </c>
      <c r="C121" s="44" t="s">
        <v>261</v>
      </c>
      <c r="D121" s="25">
        <v>0</v>
      </c>
      <c r="F121" s="40"/>
      <c r="G121" s="41"/>
    </row>
    <row r="122" spans="2:7" ht="15.75" customHeight="1" x14ac:dyDescent="0.25">
      <c r="C122" s="90" t="s">
        <v>262</v>
      </c>
      <c r="D122" s="91">
        <f>SUM(D118:D121)</f>
        <v>2900262</v>
      </c>
      <c r="F122" s="40"/>
      <c r="G122" s="41"/>
    </row>
    <row r="123" spans="2:7" ht="15.75" customHeight="1" x14ac:dyDescent="0.25">
      <c r="B123" s="2" t="s">
        <v>263</v>
      </c>
      <c r="C123" s="42" t="s">
        <v>264</v>
      </c>
      <c r="D123" s="18">
        <v>1918272.93</v>
      </c>
      <c r="F123" s="40"/>
      <c r="G123" s="41"/>
    </row>
    <row r="124" spans="2:7" ht="15.75" customHeight="1" x14ac:dyDescent="0.25">
      <c r="B124" s="2" t="s">
        <v>265</v>
      </c>
      <c r="C124" s="43" t="s">
        <v>266</v>
      </c>
      <c r="D124" s="23">
        <f>+'[28]Detalle ER'!D106</f>
        <v>0</v>
      </c>
      <c r="F124" s="40"/>
      <c r="G124" s="41"/>
    </row>
    <row r="125" spans="2:7" ht="15.75" customHeight="1" x14ac:dyDescent="0.25">
      <c r="B125" s="2" t="s">
        <v>267</v>
      </c>
      <c r="C125" s="44" t="s">
        <v>268</v>
      </c>
      <c r="D125" s="25">
        <v>29144.37</v>
      </c>
      <c r="F125" s="40"/>
      <c r="G125" s="41"/>
    </row>
    <row r="126" spans="2:7" ht="15.75" customHeight="1" x14ac:dyDescent="0.25">
      <c r="C126" s="90" t="s">
        <v>391</v>
      </c>
      <c r="D126" s="91">
        <f>SUM(D123:D125)</f>
        <v>1947417.3</v>
      </c>
      <c r="F126" s="40"/>
      <c r="G126" s="41"/>
    </row>
    <row r="127" spans="2:7" ht="15.75" customHeight="1" x14ac:dyDescent="0.25">
      <c r="C127" s="79" t="s">
        <v>270</v>
      </c>
      <c r="D127" s="80">
        <f>D96+D100+D112+D116+D117+D122+D126</f>
        <v>122817200.83</v>
      </c>
      <c r="F127" s="40"/>
      <c r="G127" s="41"/>
    </row>
    <row r="128" spans="2:7" ht="15.75" customHeight="1" x14ac:dyDescent="0.25">
      <c r="F128" s="40"/>
      <c r="G128" s="41"/>
    </row>
    <row r="129" spans="2:7" ht="15.75" customHeight="1" x14ac:dyDescent="0.25">
      <c r="B129" s="2" t="s">
        <v>271</v>
      </c>
      <c r="C129" s="79" t="s">
        <v>272</v>
      </c>
      <c r="D129" s="80">
        <f>G109-D127</f>
        <v>206170885.95332879</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199062.44</v>
      </c>
      <c r="F132" s="17" t="s">
        <v>278</v>
      </c>
      <c r="G132" s="18">
        <v>61491639.649999999</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v>0</v>
      </c>
      <c r="F134" s="20" t="s">
        <v>284</v>
      </c>
      <c r="G134" s="21">
        <v>448.61</v>
      </c>
    </row>
    <row r="135" spans="2:7" ht="15.75" customHeight="1" x14ac:dyDescent="0.25">
      <c r="B135" s="2" t="s">
        <v>285</v>
      </c>
      <c r="C135" s="20" t="s">
        <v>286</v>
      </c>
      <c r="D135" s="21">
        <v>203484.91</v>
      </c>
      <c r="F135" s="20" t="s">
        <v>287</v>
      </c>
      <c r="G135" s="21">
        <v>17708999.859999999</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809479.18</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20460720.129999999</v>
      </c>
      <c r="F140" s="20" t="s">
        <v>301</v>
      </c>
      <c r="G140" s="27">
        <f>+'[28]Detalle ER'!H123</f>
        <v>7307056.3099999996</v>
      </c>
    </row>
    <row r="141" spans="2:7" ht="15.75" customHeight="1" x14ac:dyDescent="0.25">
      <c r="B141" s="2" t="s">
        <v>302</v>
      </c>
      <c r="C141" s="20" t="s">
        <v>303</v>
      </c>
      <c r="D141" s="23">
        <f>+'[28]Detalle ER'!D123</f>
        <v>339561.32</v>
      </c>
      <c r="F141" s="24" t="s">
        <v>304</v>
      </c>
      <c r="G141" s="25">
        <v>918204.68</v>
      </c>
    </row>
    <row r="142" spans="2:7" ht="15.75" customHeight="1" x14ac:dyDescent="0.25">
      <c r="B142" s="2" t="s">
        <v>305</v>
      </c>
      <c r="C142" s="24" t="s">
        <v>306</v>
      </c>
      <c r="D142" s="25">
        <v>39194.269999999997</v>
      </c>
      <c r="F142" s="90" t="s">
        <v>307</v>
      </c>
      <c r="G142" s="91">
        <f>SUM(G132:G141)</f>
        <v>87426349.110000014</v>
      </c>
    </row>
    <row r="143" spans="2:7" ht="15.75" customHeight="1" x14ac:dyDescent="0.25">
      <c r="B143" s="2" t="s">
        <v>308</v>
      </c>
      <c r="C143" s="90" t="s">
        <v>309</v>
      </c>
      <c r="D143" s="91">
        <f>SUM(D132:D142)</f>
        <v>22051502.25</v>
      </c>
      <c r="F143" s="17" t="s">
        <v>310</v>
      </c>
      <c r="G143" s="18">
        <v>426342.49</v>
      </c>
    </row>
    <row r="144" spans="2:7" ht="15.75" customHeight="1" x14ac:dyDescent="0.25">
      <c r="C144" s="17" t="s">
        <v>311</v>
      </c>
      <c r="D144" s="18">
        <v>5308123.3</v>
      </c>
      <c r="F144" s="20" t="s">
        <v>312</v>
      </c>
      <c r="G144" s="21">
        <v>6458751.4900000002</v>
      </c>
    </row>
    <row r="145" spans="2:7" ht="15.75" customHeight="1" x14ac:dyDescent="0.25">
      <c r="C145" s="20" t="s">
        <v>313</v>
      </c>
      <c r="D145" s="21">
        <v>0</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2668341.73</v>
      </c>
      <c r="F149" s="20" t="s">
        <v>326</v>
      </c>
      <c r="G149" s="21">
        <v>590809.9</v>
      </c>
    </row>
    <row r="150" spans="2:7" ht="15.75" customHeight="1" x14ac:dyDescent="0.25">
      <c r="C150" s="20" t="s">
        <v>327</v>
      </c>
      <c r="D150" s="21">
        <v>0</v>
      </c>
      <c r="F150" s="20" t="s">
        <v>328</v>
      </c>
      <c r="G150" s="21">
        <v>0</v>
      </c>
    </row>
    <row r="151" spans="2:7" ht="15.75" customHeight="1" x14ac:dyDescent="0.25">
      <c r="B151" s="2" t="s">
        <v>329</v>
      </c>
      <c r="C151" s="20" t="s">
        <v>330</v>
      </c>
      <c r="D151" s="21">
        <v>1855366.63</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33604252.939999998</v>
      </c>
    </row>
    <row r="154" spans="2:7" ht="15.75" customHeight="1" x14ac:dyDescent="0.25">
      <c r="C154" s="20" t="s">
        <v>338</v>
      </c>
      <c r="D154" s="21">
        <v>308700</v>
      </c>
      <c r="F154" s="20" t="s">
        <v>339</v>
      </c>
      <c r="G154" s="27">
        <f>+'[28]Detalle ER'!H141</f>
        <v>13738918.319999998</v>
      </c>
    </row>
    <row r="155" spans="2:7" ht="15.75" customHeight="1" x14ac:dyDescent="0.25">
      <c r="C155" s="20" t="s">
        <v>340</v>
      </c>
      <c r="D155" s="21">
        <v>0</v>
      </c>
      <c r="F155" s="24" t="s">
        <v>341</v>
      </c>
      <c r="G155" s="25">
        <v>59240.55</v>
      </c>
    </row>
    <row r="156" spans="2:7" ht="15.75" customHeight="1" x14ac:dyDescent="0.25">
      <c r="C156" s="20" t="s">
        <v>342</v>
      </c>
      <c r="D156" s="21">
        <v>821213</v>
      </c>
      <c r="F156" s="90" t="s">
        <v>343</v>
      </c>
      <c r="G156" s="91">
        <f>SUM(G143:G155)</f>
        <v>54878315.689999998</v>
      </c>
    </row>
    <row r="157" spans="2:7" ht="15.75" customHeight="1" x14ac:dyDescent="0.25">
      <c r="C157" s="20" t="s">
        <v>344</v>
      </c>
      <c r="D157" s="23">
        <f>+'[28]Detalle ER'!D141</f>
        <v>5281417.78</v>
      </c>
      <c r="E157" s="2"/>
      <c r="F157" s="79" t="s">
        <v>345</v>
      </c>
      <c r="G157" s="80">
        <f>G142-G156</f>
        <v>32548033.420000017</v>
      </c>
    </row>
    <row r="158" spans="2:7" ht="15.75" customHeight="1" x14ac:dyDescent="0.25">
      <c r="C158" s="48" t="s">
        <v>346</v>
      </c>
      <c r="D158" s="49">
        <v>160500.89000000001</v>
      </c>
      <c r="E158" s="2"/>
    </row>
    <row r="159" spans="2:7" ht="15.75" customHeight="1" x14ac:dyDescent="0.25">
      <c r="C159" s="90" t="s">
        <v>347</v>
      </c>
      <c r="D159" s="91">
        <f>SUM(D144:D158)</f>
        <v>16403663.330000002</v>
      </c>
      <c r="E159" s="2"/>
      <c r="F159" s="79" t="s">
        <v>348</v>
      </c>
      <c r="G159" s="80">
        <f>+D129+D160+G157</f>
        <v>244366758.29332879</v>
      </c>
    </row>
    <row r="160" spans="2:7" ht="15.75" customHeight="1" x14ac:dyDescent="0.25">
      <c r="C160" s="75" t="s">
        <v>349</v>
      </c>
      <c r="D160" s="76">
        <f>D143-D159</f>
        <v>5647838.9199999981</v>
      </c>
    </row>
    <row r="161" spans="6:7" ht="15.75" customHeight="1" x14ac:dyDescent="0.25">
      <c r="F161" s="79" t="s">
        <v>350</v>
      </c>
      <c r="G161" s="81">
        <f>+G131</f>
        <v>2025</v>
      </c>
    </row>
    <row r="162" spans="6:7" ht="15.75" customHeight="1" x14ac:dyDescent="0.25">
      <c r="F162" s="50" t="s">
        <v>351</v>
      </c>
      <c r="G162" s="51">
        <v>2891639.97</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2891639.97</v>
      </c>
    </row>
    <row r="166" spans="6:7" ht="15.75" customHeight="1" x14ac:dyDescent="0.25"/>
    <row r="167" spans="6:7" ht="15.75" customHeight="1" x14ac:dyDescent="0.25">
      <c r="F167" s="79" t="s">
        <v>355</v>
      </c>
      <c r="G167" s="80">
        <f>+G159+G165</f>
        <v>247258398.26332879</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9B476C26-5C06-4DFD-AFB8-178F350566AA}">
      <formula1>OR(D139=0, D139&gt;50)</formula1>
      <formula2>0</formula2>
    </dataValidation>
    <dataValidation type="custom" operator="greaterThan" showInputMessage="1" showErrorMessage="1" errorTitle="eee" sqref="G117:G126" xr:uid="{FC2BFB5E-4D27-41D9-B871-83BE28ACF68E}">
      <formula1>OR(D131=0, D131&gt;50)</formula1>
      <formula2>0</formula2>
    </dataValidation>
    <dataValidation type="custom" operator="greaterThan" showInputMessage="1" showErrorMessage="1" errorTitle="eee" sqref="G128" xr:uid="{C886ED05-9B79-484C-ADD7-D8CB9051D349}">
      <formula1>OR(D136=0, D136&gt;50)</formula1>
      <formula2>0</formula2>
    </dataValidation>
    <dataValidation type="custom" operator="greaterThan" showInputMessage="1" showErrorMessage="1" errorTitle="eee" sqref="G129" xr:uid="{7A2AD800-4A02-4773-85FC-54902B84DA30}">
      <formula1>OR(D134=0, D134&gt;50)</formula1>
      <formula2>0</formula2>
    </dataValidation>
    <dataValidation type="custom" operator="greaterThan" showInputMessage="1" showErrorMessage="1" errorTitle="eee" sqref="G130" xr:uid="{9263F37C-C308-436E-BE39-07A366740F57}">
      <formula1>OR(D132=0, D132&gt;50)</formula1>
      <formula2>0</formula2>
    </dataValidation>
    <dataValidation type="custom" operator="greaterThan" showInputMessage="1" showErrorMessage="1" errorTitle="eee" sqref="G161 G166" xr:uid="{47D9A6D9-D58C-4BFF-AB8D-A8AB731D605A}">
      <formula1>OR(D200=0, D200&gt;50)</formula1>
      <formula2>0</formula2>
    </dataValidation>
    <dataValidation type="custom" allowBlank="1" showInputMessage="1" showErrorMessage="1" sqref="D62 G156" xr:uid="{B5C2F4BE-E22E-40F9-B998-DD4CBBC0308A}">
      <formula1>OR(D62=0, D62&gt;50)</formula1>
    </dataValidation>
    <dataValidation type="custom" operator="greaterThan" showInputMessage="1" showErrorMessage="1" errorTitle="eee" sqref="D61" xr:uid="{F33D8C9C-D0A4-4FBC-B773-AEA00FF2EBA1}">
      <formula1>OR(D61=0, D61&lt;0)</formula1>
    </dataValidation>
    <dataValidation type="custom" operator="greaterThan" showInputMessage="1" showErrorMessage="1" errorTitle="eee" sqref="D14:D29 D30 D50:D54 D31:D48" xr:uid="{2BA79CB3-7CDE-439E-B970-4C4B2EAB7FCA}">
      <formula1>OR(D14=0,D14&gt;50)</formula1>
    </dataValidation>
    <dataValidation operator="greaterThan" showInputMessage="1" showErrorMessage="1" errorTitle="eee" sqref="G109 G157 G159 D129 D160" xr:uid="{5609E5B6-EB97-44EA-91C6-74490F48311D}"/>
    <dataValidation type="custom" operator="greaterThan" showInputMessage="1" showErrorMessage="1" errorTitle="eee" sqref="G111:G116" xr:uid="{DE29EAED-C2F9-489C-93A3-23CFF3107A01}">
      <formula1>OR(D132=0, D132&gt;50)</formula1>
      <formula2>0</formula2>
    </dataValidation>
    <dataValidation type="custom" operator="greaterThan" showInputMessage="1" showErrorMessage="1" errorTitle="eee" sqref="G197" xr:uid="{C8ED7146-E378-4A41-91BE-3AC91237DD17}">
      <formula1>OR(D196=0, D196&gt;50)</formula1>
      <formula2>0</formula2>
    </dataValidation>
    <dataValidation type="custom" operator="greaterThan" showInputMessage="1" showErrorMessage="1" errorTitle="eee" sqref="G142" xr:uid="{5DE8A587-9646-4B42-91A1-CD19017CC019}">
      <formula1>OR(D180=0, D180&gt;50)</formula1>
      <formula2>0</formula2>
    </dataValidation>
    <dataValidation allowBlank="1" sqref="G231" xr:uid="{A6D29C5A-16BF-46E2-B0F7-8641708868E4}">
      <formula1>0</formula1>
      <formula2>0</formula2>
    </dataValidation>
    <dataValidation type="custom" operator="greaterThan" showInputMessage="1" showErrorMessage="1" errorTitle="eee" sqref="D57:D60" xr:uid="{E9E42024-7BB9-4813-8C2C-EC027FD64E14}">
      <formula1>OR(D57=0, D57&lt;50)</formula1>
    </dataValidation>
    <dataValidation allowBlank="1" errorTitle="Error de datos" error="Debe introducir una fecha válida" sqref="F4" xr:uid="{E35F92D6-35CF-48DE-8B8B-E955FC7E88D6}">
      <formula1>0</formula1>
      <formula2>0</formula2>
    </dataValidation>
    <dataValidation type="custom" operator="greaterThan" showInputMessage="1" showErrorMessage="1" errorTitle="eee" error="Valores mayores a $50" sqref="D8:D13" xr:uid="{BF0ECAF5-A909-4E58-8D21-28AD459A6591}">
      <formula1>OR(D8=0,D8&gt;50)</formula1>
    </dataValidation>
    <dataValidation type="custom" operator="greaterThan" showInputMessage="1" showErrorMessage="1" errorTitle="eee" sqref="D86:D95 D97:D99 D101:D109 D111 D113 D125 D118:D121 D123 D115 G143:G153 G141 G132:G139 G155" xr:uid="{818B21A4-CF25-4EB4-A1D9-668205A4A964}">
      <formula1>OR(D86=0,D86&gt; 50)</formula1>
    </dataValidation>
    <dataValidation operator="greaterThanOrEqual" allowBlank="1" errorTitle="Error de datos" error="Debe ingresar un valor entero positivo" sqref="C8:C11 C14:C48 F230 C141:C160 F161:F165 F7:F109 C129 C131:C139 C50:C127 F111:F157" xr:uid="{B4E5541C-219F-47D6-AA4D-9B69418AD5F6}">
      <formula1>0</formula1>
      <formula2>0</formula2>
    </dataValidation>
    <dataValidation type="custom" operator="greaterThan" showInputMessage="1" showErrorMessage="1" errorTitle="eee" sqref="D49 D55:D56 G140 G154 G8:G108 D114 D124 D85 D96 D100 D110 D112 D63:D83 D122 D126:D128 D131:D159 D116:D117" xr:uid="{2795BE7F-8C66-4B7E-9B92-5AC72809D45A}">
      <formula1>OR(D8=0, D8&gt;50)</formula1>
    </dataValidation>
    <dataValidation type="custom" operator="greaterThan" showInputMessage="1" showErrorMessage="1" errorTitle="eee" sqref="D84" xr:uid="{24C90976-B31E-4B30-9256-654FADAB1AC1}">
      <formula1>OR(#REF!=0,#REF!&gt; 50)</formula1>
      <formula2>0</formula2>
    </dataValidation>
  </dataValidations>
  <pageMargins left="0.7" right="0.7" top="0.75" bottom="0.75" header="0.3" footer="0.3"/>
  <ignoredErrors>
    <ignoredError sqref="D20 G24 D43 G100" unlocked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29DE-FC28-45AC-9114-C467139D4ACA}">
  <dimension ref="A1:H222"/>
  <sheetViews>
    <sheetView showGridLines="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+[29]Presentación!C4</f>
        <v>COMERI - IAMPP</v>
      </c>
      <c r="G2" s="9"/>
    </row>
    <row r="3" spans="2:7" x14ac:dyDescent="0.25">
      <c r="C3" s="123" t="s">
        <v>1</v>
      </c>
      <c r="D3" s="123"/>
      <c r="E3" s="54"/>
      <c r="F3" s="10" t="str">
        <f>+[29]Presentación!C5</f>
        <v>Rivera</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+[29]ESP!D7</f>
        <v>2025</v>
      </c>
      <c r="F7" s="73" t="s">
        <v>5</v>
      </c>
      <c r="G7" s="74">
        <f>+D7</f>
        <v>2025</v>
      </c>
    </row>
    <row r="8" spans="2:7" ht="15.75" customHeight="1" x14ac:dyDescent="0.25">
      <c r="B8" s="2" t="s">
        <v>6</v>
      </c>
      <c r="C8" s="17" t="s">
        <v>7</v>
      </c>
      <c r="D8" s="18">
        <v>17331953.079999998</v>
      </c>
      <c r="F8" s="17" t="s">
        <v>8</v>
      </c>
      <c r="G8" s="18">
        <v>3441486.8</v>
      </c>
    </row>
    <row r="9" spans="2:7" ht="15.75" customHeight="1" x14ac:dyDescent="0.25">
      <c r="B9" s="2" t="s">
        <v>9</v>
      </c>
      <c r="C9" s="20" t="s">
        <v>10</v>
      </c>
      <c r="D9" s="21">
        <v>49528124</v>
      </c>
      <c r="F9" s="20" t="s">
        <v>362</v>
      </c>
      <c r="G9" s="21">
        <v>25907726.789999999</v>
      </c>
    </row>
    <row r="10" spans="2:7" ht="15.75" customHeight="1" x14ac:dyDescent="0.25">
      <c r="B10" s="2" t="s">
        <v>12</v>
      </c>
      <c r="C10" s="20" t="s">
        <v>363</v>
      </c>
      <c r="D10" s="21">
        <v>868139877</v>
      </c>
      <c r="F10" s="20" t="s">
        <v>364</v>
      </c>
      <c r="G10" s="21">
        <v>0</v>
      </c>
    </row>
    <row r="11" spans="2:7" ht="15.75" customHeight="1" x14ac:dyDescent="0.25">
      <c r="B11" s="2" t="s">
        <v>15</v>
      </c>
      <c r="C11" s="20" t="s">
        <v>365</v>
      </c>
      <c r="D11" s="21">
        <v>66714088</v>
      </c>
      <c r="F11" s="20" t="s">
        <v>366</v>
      </c>
      <c r="G11" s="21">
        <v>62909455.960000001</v>
      </c>
    </row>
    <row r="12" spans="2:7" ht="15.75" customHeight="1" x14ac:dyDescent="0.25">
      <c r="B12" s="2" t="s">
        <v>18</v>
      </c>
      <c r="C12" s="20" t="s">
        <v>19</v>
      </c>
      <c r="D12" s="21">
        <v>17151342</v>
      </c>
      <c r="F12" s="20" t="s">
        <v>367</v>
      </c>
      <c r="G12" s="21">
        <v>0</v>
      </c>
    </row>
    <row r="13" spans="2:7" ht="15.75" customHeight="1" x14ac:dyDescent="0.25">
      <c r="B13" s="2" t="s">
        <v>21</v>
      </c>
      <c r="C13" s="20" t="s">
        <v>22</v>
      </c>
      <c r="D13" s="21">
        <v>12306339</v>
      </c>
      <c r="F13" s="20" t="s">
        <v>368</v>
      </c>
      <c r="G13" s="21">
        <v>75761575.629999995</v>
      </c>
    </row>
    <row r="14" spans="2:7" ht="15.75" customHeight="1" x14ac:dyDescent="0.25">
      <c r="B14" s="2" t="s">
        <v>24</v>
      </c>
      <c r="C14" s="20" t="s">
        <v>25</v>
      </c>
      <c r="D14" s="21">
        <v>4561138.17</v>
      </c>
      <c r="F14" s="20" t="s">
        <v>369</v>
      </c>
      <c r="G14" s="21">
        <v>0</v>
      </c>
    </row>
    <row r="15" spans="2:7" ht="15.75" customHeight="1" x14ac:dyDescent="0.25">
      <c r="B15" s="2" t="s">
        <v>27</v>
      </c>
      <c r="C15" s="20" t="s">
        <v>28</v>
      </c>
      <c r="D15" s="21">
        <v>0</v>
      </c>
      <c r="F15" s="20" t="s">
        <v>29</v>
      </c>
      <c r="G15" s="21">
        <v>133590779</v>
      </c>
    </row>
    <row r="16" spans="2:7" ht="15.75" customHeight="1" x14ac:dyDescent="0.25">
      <c r="B16" s="2" t="s">
        <v>30</v>
      </c>
      <c r="C16" s="20" t="s">
        <v>31</v>
      </c>
      <c r="D16" s="21">
        <v>0</v>
      </c>
      <c r="F16" s="20" t="s">
        <v>32</v>
      </c>
      <c r="G16" s="21">
        <v>72889</v>
      </c>
    </row>
    <row r="17" spans="2:7" ht="15.75" customHeight="1" x14ac:dyDescent="0.25">
      <c r="B17" s="2" t="s">
        <v>33</v>
      </c>
      <c r="C17" s="20" t="s">
        <v>370</v>
      </c>
      <c r="D17" s="21">
        <v>0</v>
      </c>
      <c r="F17" s="20" t="s">
        <v>35</v>
      </c>
      <c r="G17" s="21">
        <v>73363315.890000001</v>
      </c>
    </row>
    <row r="18" spans="2:7" ht="15.75" customHeight="1" x14ac:dyDescent="0.25">
      <c r="B18" s="2" t="s">
        <v>36</v>
      </c>
      <c r="C18" s="20" t="s">
        <v>37</v>
      </c>
      <c r="D18" s="21">
        <v>0</v>
      </c>
      <c r="F18" s="20" t="s">
        <v>38</v>
      </c>
      <c r="G18" s="21">
        <v>0</v>
      </c>
    </row>
    <row r="19" spans="2:7" ht="15.75" customHeight="1" x14ac:dyDescent="0.25">
      <c r="B19" s="2" t="s">
        <v>39</v>
      </c>
      <c r="C19" s="20" t="s">
        <v>40</v>
      </c>
      <c r="D19" s="23">
        <f>+'[29]Detalle ER'!D21</f>
        <v>10270502.07</v>
      </c>
      <c r="F19" s="24" t="s">
        <v>41</v>
      </c>
      <c r="G19" s="25">
        <v>5380302</v>
      </c>
    </row>
    <row r="20" spans="2:7" ht="15.75" customHeight="1" x14ac:dyDescent="0.25">
      <c r="B20" s="2" t="s">
        <v>42</v>
      </c>
      <c r="C20" s="20" t="s">
        <v>371</v>
      </c>
      <c r="D20" s="25">
        <v>14681825</v>
      </c>
      <c r="F20" s="90" t="s">
        <v>44</v>
      </c>
      <c r="G20" s="91">
        <f>SUM(G8:G19)</f>
        <v>380427531.06999999</v>
      </c>
    </row>
    <row r="21" spans="2:7" ht="15.75" customHeight="1" x14ac:dyDescent="0.25">
      <c r="C21" s="88" t="s">
        <v>45</v>
      </c>
      <c r="D21" s="89">
        <f>SUM(D8:D20)</f>
        <v>1060685188.3200001</v>
      </c>
      <c r="F21" s="17" t="s">
        <v>46</v>
      </c>
      <c r="G21" s="18">
        <v>158751.53</v>
      </c>
    </row>
    <row r="22" spans="2:7" ht="15.75" customHeight="1" x14ac:dyDescent="0.25">
      <c r="C22" s="90" t="s">
        <v>47</v>
      </c>
      <c r="D22" s="91">
        <f>SUM(D23:D29)</f>
        <v>3825503.51</v>
      </c>
      <c r="F22" s="20" t="s">
        <v>48</v>
      </c>
      <c r="G22" s="21">
        <v>3939268.63</v>
      </c>
    </row>
    <row r="23" spans="2:7" ht="15.75" customHeight="1" x14ac:dyDescent="0.25">
      <c r="B23" s="2" t="s">
        <v>49</v>
      </c>
      <c r="C23" s="17" t="s">
        <v>50</v>
      </c>
      <c r="D23" s="18">
        <v>1016937.47</v>
      </c>
      <c r="F23" s="20" t="s">
        <v>51</v>
      </c>
      <c r="G23" s="21">
        <v>3302254.8</v>
      </c>
    </row>
    <row r="24" spans="2:7" ht="15.75" customHeight="1" x14ac:dyDescent="0.25">
      <c r="B24" s="2" t="s">
        <v>52</v>
      </c>
      <c r="C24" s="20" t="s">
        <v>53</v>
      </c>
      <c r="D24" s="21">
        <v>0</v>
      </c>
      <c r="F24" s="20" t="s">
        <v>54</v>
      </c>
      <c r="G24" s="21">
        <v>5897486.0199999996</v>
      </c>
    </row>
    <row r="25" spans="2:7" ht="15.75" customHeight="1" x14ac:dyDescent="0.25">
      <c r="B25" s="2" t="s">
        <v>55</v>
      </c>
      <c r="C25" s="20" t="s">
        <v>56</v>
      </c>
      <c r="D25" s="21">
        <v>246724.98</v>
      </c>
      <c r="F25" s="20" t="s">
        <v>372</v>
      </c>
      <c r="G25" s="21">
        <v>0</v>
      </c>
    </row>
    <row r="26" spans="2:7" ht="15.75" customHeight="1" x14ac:dyDescent="0.25">
      <c r="B26" s="2" t="s">
        <v>58</v>
      </c>
      <c r="C26" s="20" t="s">
        <v>59</v>
      </c>
      <c r="D26" s="21">
        <v>0</v>
      </c>
      <c r="F26" s="20" t="s">
        <v>373</v>
      </c>
      <c r="G26" s="21">
        <v>2519470.14</v>
      </c>
    </row>
    <row r="27" spans="2:7" ht="15.75" customHeight="1" x14ac:dyDescent="0.25">
      <c r="B27" s="2" t="s">
        <v>61</v>
      </c>
      <c r="C27" s="20" t="s">
        <v>62</v>
      </c>
      <c r="D27" s="21">
        <v>0</v>
      </c>
      <c r="F27" s="24" t="s">
        <v>63</v>
      </c>
      <c r="G27" s="25">
        <v>226716</v>
      </c>
    </row>
    <row r="28" spans="2:7" ht="15.75" customHeight="1" x14ac:dyDescent="0.25">
      <c r="B28" s="2" t="s">
        <v>64</v>
      </c>
      <c r="C28" s="20" t="s">
        <v>65</v>
      </c>
      <c r="D28" s="23">
        <f>+'[29]Detalle ER'!D28</f>
        <v>2502623.06</v>
      </c>
      <c r="F28" s="90" t="s">
        <v>66</v>
      </c>
      <c r="G28" s="91">
        <f>SUM(G21:G27)</f>
        <v>16043947.119999999</v>
      </c>
    </row>
    <row r="29" spans="2:7" ht="15.75" customHeight="1" x14ac:dyDescent="0.25">
      <c r="B29" s="2" t="s">
        <v>67</v>
      </c>
      <c r="C29" s="24" t="s">
        <v>68</v>
      </c>
      <c r="D29" s="25">
        <v>59218</v>
      </c>
      <c r="F29" s="17" t="s">
        <v>69</v>
      </c>
      <c r="G29" s="18">
        <v>117635621.25</v>
      </c>
    </row>
    <row r="30" spans="2:7" ht="15.75" customHeight="1" x14ac:dyDescent="0.25">
      <c r="C30" s="90" t="s">
        <v>70</v>
      </c>
      <c r="D30" s="91">
        <f>SUM(D31:D35)</f>
        <v>82543567.090001002</v>
      </c>
      <c r="F30" s="20" t="s">
        <v>71</v>
      </c>
      <c r="G30" s="21">
        <v>86668584.370000005</v>
      </c>
    </row>
    <row r="31" spans="2:7" ht="15.75" customHeight="1" x14ac:dyDescent="0.25">
      <c r="B31" s="2" t="s">
        <v>72</v>
      </c>
      <c r="C31" s="17" t="s">
        <v>73</v>
      </c>
      <c r="D31" s="18">
        <v>41970675.719999999</v>
      </c>
      <c r="F31" s="20" t="s">
        <v>74</v>
      </c>
      <c r="G31" s="21">
        <v>10448248.359999999</v>
      </c>
    </row>
    <row r="32" spans="2:7" ht="15.75" customHeight="1" x14ac:dyDescent="0.25">
      <c r="B32" s="2" t="s">
        <v>75</v>
      </c>
      <c r="C32" s="20" t="s">
        <v>76</v>
      </c>
      <c r="D32" s="21">
        <v>4281890.2500010002</v>
      </c>
      <c r="F32" s="24" t="s">
        <v>77</v>
      </c>
      <c r="G32" s="25">
        <v>2982706</v>
      </c>
    </row>
    <row r="33" spans="2:7" ht="15.75" customHeight="1" x14ac:dyDescent="0.25">
      <c r="B33" s="2" t="s">
        <v>78</v>
      </c>
      <c r="C33" s="20" t="s">
        <v>79</v>
      </c>
      <c r="D33" s="21">
        <v>9839949</v>
      </c>
      <c r="F33" s="90" t="s">
        <v>80</v>
      </c>
      <c r="G33" s="91">
        <f>SUM(G29:G32)</f>
        <v>217735159.98000002</v>
      </c>
    </row>
    <row r="34" spans="2:7" ht="15.75" customHeight="1" x14ac:dyDescent="0.25">
      <c r="B34" s="2" t="s">
        <v>81</v>
      </c>
      <c r="C34" s="20" t="s">
        <v>82</v>
      </c>
      <c r="D34" s="23">
        <f>+'[29]Detalle ER'!D35</f>
        <v>25331739.120000001</v>
      </c>
      <c r="F34" s="94" t="s">
        <v>83</v>
      </c>
      <c r="G34" s="101">
        <f>SUM(G35:G40)</f>
        <v>65080687.359999999</v>
      </c>
    </row>
    <row r="35" spans="2:7" ht="15.75" customHeight="1" x14ac:dyDescent="0.25">
      <c r="B35" s="2" t="s">
        <v>84</v>
      </c>
      <c r="C35" s="24" t="s">
        <v>85</v>
      </c>
      <c r="D35" s="25">
        <v>1119313</v>
      </c>
      <c r="F35" s="17" t="s">
        <v>86</v>
      </c>
      <c r="G35" s="18">
        <v>4249914.4400000004</v>
      </c>
    </row>
    <row r="36" spans="2:7" ht="15.75" customHeight="1" x14ac:dyDescent="0.25">
      <c r="C36" s="90" t="s">
        <v>87</v>
      </c>
      <c r="D36" s="91">
        <f>+D22+D30</f>
        <v>86369070.600001007</v>
      </c>
      <c r="F36" s="20" t="s">
        <v>88</v>
      </c>
      <c r="G36" s="21">
        <v>981760.04</v>
      </c>
    </row>
    <row r="37" spans="2:7" ht="15.75" customHeight="1" x14ac:dyDescent="0.25">
      <c r="B37" s="2" t="s">
        <v>89</v>
      </c>
      <c r="C37" s="17" t="s">
        <v>374</v>
      </c>
      <c r="D37" s="18">
        <v>0</v>
      </c>
      <c r="F37" s="20" t="s">
        <v>91</v>
      </c>
      <c r="G37" s="21">
        <v>2939491.31</v>
      </c>
    </row>
    <row r="38" spans="2:7" ht="15.75" customHeight="1" x14ac:dyDescent="0.25">
      <c r="B38" s="2" t="s">
        <v>92</v>
      </c>
      <c r="C38" s="20" t="s">
        <v>375</v>
      </c>
      <c r="D38" s="21">
        <v>4863594.8</v>
      </c>
      <c r="F38" s="20" t="s">
        <v>94</v>
      </c>
      <c r="G38" s="21">
        <v>3795226.08</v>
      </c>
    </row>
    <row r="39" spans="2:7" ht="15.75" customHeight="1" x14ac:dyDescent="0.25">
      <c r="B39" s="2" t="s">
        <v>95</v>
      </c>
      <c r="C39" s="20" t="s">
        <v>376</v>
      </c>
      <c r="D39" s="21">
        <v>0</v>
      </c>
      <c r="F39" s="20" t="s">
        <v>97</v>
      </c>
      <c r="G39" s="21">
        <v>6849836.2699999996</v>
      </c>
    </row>
    <row r="40" spans="2:7" ht="15.75" customHeight="1" x14ac:dyDescent="0.25">
      <c r="B40" s="2" t="s">
        <v>98</v>
      </c>
      <c r="C40" s="20" t="s">
        <v>377</v>
      </c>
      <c r="D40" s="21">
        <v>0</v>
      </c>
      <c r="F40" s="24" t="s">
        <v>100</v>
      </c>
      <c r="G40" s="26">
        <f>+'[29]Detalle ER'!H19</f>
        <v>46264459.219999999</v>
      </c>
    </row>
    <row r="41" spans="2:7" ht="15.75" customHeight="1" x14ac:dyDescent="0.25">
      <c r="B41" s="2" t="s">
        <v>101</v>
      </c>
      <c r="C41" s="20" t="s">
        <v>378</v>
      </c>
      <c r="D41" s="21">
        <v>4615317</v>
      </c>
      <c r="F41" s="94" t="s">
        <v>103</v>
      </c>
      <c r="G41" s="101">
        <f>SUM(G42:G47)</f>
        <v>17017903.780000001</v>
      </c>
    </row>
    <row r="42" spans="2:7" ht="15.75" customHeight="1" x14ac:dyDescent="0.25">
      <c r="B42" s="2" t="s">
        <v>104</v>
      </c>
      <c r="C42" s="20" t="s">
        <v>379</v>
      </c>
      <c r="D42" s="21">
        <v>0</v>
      </c>
      <c r="F42" s="17" t="s">
        <v>106</v>
      </c>
      <c r="G42" s="18">
        <v>224709</v>
      </c>
    </row>
    <row r="43" spans="2:7" ht="15.75" customHeight="1" x14ac:dyDescent="0.25">
      <c r="B43" s="2" t="s">
        <v>107</v>
      </c>
      <c r="C43" s="20" t="s">
        <v>380</v>
      </c>
      <c r="D43" s="21">
        <v>82069544.5</v>
      </c>
      <c r="F43" s="20" t="s">
        <v>109</v>
      </c>
      <c r="G43" s="21">
        <v>97212.26</v>
      </c>
    </row>
    <row r="44" spans="2:7" ht="15.75" customHeight="1" x14ac:dyDescent="0.25">
      <c r="B44" s="2" t="s">
        <v>110</v>
      </c>
      <c r="C44" s="20" t="s">
        <v>381</v>
      </c>
      <c r="D44" s="21">
        <v>0</v>
      </c>
      <c r="F44" s="20" t="s">
        <v>112</v>
      </c>
      <c r="G44" s="21">
        <v>1455423.63</v>
      </c>
    </row>
    <row r="45" spans="2:7" ht="15.75" customHeight="1" x14ac:dyDescent="0.25">
      <c r="B45" s="2" t="s">
        <v>113</v>
      </c>
      <c r="C45" s="20" t="s">
        <v>114</v>
      </c>
      <c r="D45" s="21">
        <v>0</v>
      </c>
      <c r="F45" s="20" t="s">
        <v>115</v>
      </c>
      <c r="G45" s="21">
        <v>511404.97</v>
      </c>
    </row>
    <row r="46" spans="2:7" ht="15.75" customHeight="1" x14ac:dyDescent="0.25">
      <c r="B46" s="2" t="s">
        <v>116</v>
      </c>
      <c r="C46" s="20" t="s">
        <v>117</v>
      </c>
      <c r="D46" s="23">
        <f>+'[29]Detalle ER'!D49</f>
        <v>0</v>
      </c>
      <c r="F46" s="20" t="s">
        <v>118</v>
      </c>
      <c r="G46" s="21">
        <v>634095.94999999995</v>
      </c>
    </row>
    <row r="47" spans="2:7" ht="15.75" customHeight="1" x14ac:dyDescent="0.25">
      <c r="B47" s="2" t="s">
        <v>119</v>
      </c>
      <c r="C47" s="24" t="s">
        <v>382</v>
      </c>
      <c r="D47" s="25">
        <f>1252526-159283</f>
        <v>1093243</v>
      </c>
      <c r="F47" s="20" t="s">
        <v>121</v>
      </c>
      <c r="G47" s="27">
        <f>+'[29]Detalle ER'!H29</f>
        <v>14095057.970000003</v>
      </c>
    </row>
    <row r="48" spans="2:7" ht="15.75" customHeight="1" x14ac:dyDescent="0.25">
      <c r="C48" s="90" t="s">
        <v>122</v>
      </c>
      <c r="D48" s="91">
        <f>SUM(D37:D47)</f>
        <v>92641699.299999997</v>
      </c>
      <c r="F48" s="24" t="s">
        <v>123</v>
      </c>
      <c r="G48" s="25">
        <v>1172997</v>
      </c>
    </row>
    <row r="49" spans="2:7" ht="15.75" customHeight="1" x14ac:dyDescent="0.25">
      <c r="C49" s="94" t="s">
        <v>124</v>
      </c>
      <c r="D49" s="98"/>
      <c r="F49" s="90" t="s">
        <v>125</v>
      </c>
      <c r="G49" s="91">
        <f>+G34+G41+G48</f>
        <v>83271588.140000001</v>
      </c>
    </row>
    <row r="50" spans="2:7" ht="15.75" customHeight="1" x14ac:dyDescent="0.25">
      <c r="B50" s="2" t="s">
        <v>126</v>
      </c>
      <c r="C50" s="28" t="s">
        <v>127</v>
      </c>
      <c r="D50" s="18">
        <v>0</v>
      </c>
      <c r="F50" s="28" t="s">
        <v>128</v>
      </c>
      <c r="G50" s="18">
        <v>2051803</v>
      </c>
    </row>
    <row r="51" spans="2:7" ht="15.75" customHeight="1" x14ac:dyDescent="0.25">
      <c r="B51" s="2" t="s">
        <v>129</v>
      </c>
      <c r="C51" s="20" t="s">
        <v>124</v>
      </c>
      <c r="D51" s="23">
        <f>+'[29]Detalle ER'!D58</f>
        <v>935</v>
      </c>
      <c r="F51" s="20" t="s">
        <v>130</v>
      </c>
      <c r="G51" s="21">
        <v>26605443</v>
      </c>
    </row>
    <row r="52" spans="2:7" ht="15.75" customHeight="1" x14ac:dyDescent="0.25">
      <c r="B52" s="2" t="s">
        <v>131</v>
      </c>
      <c r="C52" s="24" t="s">
        <v>383</v>
      </c>
      <c r="D52" s="25">
        <v>51</v>
      </c>
      <c r="F52" s="20" t="s">
        <v>133</v>
      </c>
      <c r="G52" s="21">
        <v>2304340</v>
      </c>
    </row>
    <row r="53" spans="2:7" ht="15.75" customHeight="1" x14ac:dyDescent="0.25">
      <c r="C53" s="90" t="s">
        <v>134</v>
      </c>
      <c r="D53" s="91">
        <f>SUM(D50:D52)</f>
        <v>986</v>
      </c>
      <c r="F53" s="20" t="s">
        <v>135</v>
      </c>
      <c r="G53" s="21">
        <v>0</v>
      </c>
    </row>
    <row r="54" spans="2:7" ht="15.75" customHeight="1" x14ac:dyDescent="0.25">
      <c r="C54" s="75" t="s">
        <v>136</v>
      </c>
      <c r="D54" s="76">
        <f>D21+D36+D48+D53</f>
        <v>1239696944.220001</v>
      </c>
      <c r="F54" s="20" t="s">
        <v>137</v>
      </c>
      <c r="G54" s="21">
        <v>4889554</v>
      </c>
    </row>
    <row r="55" spans="2:7" ht="15.75" customHeight="1" x14ac:dyDescent="0.25">
      <c r="C55" s="29"/>
      <c r="F55" s="20" t="s">
        <v>138</v>
      </c>
      <c r="G55" s="21">
        <v>101544</v>
      </c>
    </row>
    <row r="56" spans="2:7" ht="15.75" customHeight="1" x14ac:dyDescent="0.25">
      <c r="C56" s="94" t="s">
        <v>139</v>
      </c>
      <c r="D56" s="98"/>
      <c r="F56" s="20" t="s">
        <v>140</v>
      </c>
      <c r="G56" s="27">
        <f>+'[29]Detalle ER'!H40</f>
        <v>918778</v>
      </c>
    </row>
    <row r="57" spans="2:7" ht="15.75" customHeight="1" x14ac:dyDescent="0.25">
      <c r="B57" s="2" t="s">
        <v>141</v>
      </c>
      <c r="C57" s="30" t="s">
        <v>142</v>
      </c>
      <c r="D57" s="18">
        <v>0</v>
      </c>
      <c r="F57" s="24" t="s">
        <v>143</v>
      </c>
      <c r="G57" s="25">
        <v>482706</v>
      </c>
    </row>
    <row r="58" spans="2:7" ht="15.75" customHeight="1" x14ac:dyDescent="0.25">
      <c r="B58" s="2" t="s">
        <v>144</v>
      </c>
      <c r="C58" s="31" t="s">
        <v>145</v>
      </c>
      <c r="D58" s="21">
        <v>0</v>
      </c>
      <c r="F58" s="90" t="s">
        <v>146</v>
      </c>
      <c r="G58" s="91">
        <f>SUM(G50:G57)</f>
        <v>37354168</v>
      </c>
    </row>
    <row r="59" spans="2:7" ht="15.75" customHeight="1" x14ac:dyDescent="0.25">
      <c r="B59" s="2" t="s">
        <v>147</v>
      </c>
      <c r="C59" s="31" t="s">
        <v>148</v>
      </c>
      <c r="D59" s="21">
        <v>0</v>
      </c>
      <c r="F59" s="28" t="s">
        <v>149</v>
      </c>
      <c r="G59" s="18">
        <v>182935241</v>
      </c>
    </row>
    <row r="60" spans="2:7" ht="15.75" customHeight="1" x14ac:dyDescent="0.25">
      <c r="B60" s="2" t="s">
        <v>150</v>
      </c>
      <c r="C60" s="32" t="s">
        <v>384</v>
      </c>
      <c r="D60" s="25">
        <v>0</v>
      </c>
      <c r="F60" s="20" t="s">
        <v>152</v>
      </c>
      <c r="G60" s="21">
        <v>0</v>
      </c>
    </row>
    <row r="61" spans="2:7" ht="15.75" customHeight="1" x14ac:dyDescent="0.25">
      <c r="C61" s="90" t="s">
        <v>385</v>
      </c>
      <c r="D61" s="91">
        <f>SUM(D57:D60)</f>
        <v>0</v>
      </c>
      <c r="F61" s="20" t="s">
        <v>154</v>
      </c>
      <c r="G61" s="21">
        <v>2451799</v>
      </c>
    </row>
    <row r="62" spans="2:7" ht="15.75" customHeight="1" x14ac:dyDescent="0.25">
      <c r="C62" s="77" t="s">
        <v>155</v>
      </c>
      <c r="D62" s="78">
        <f>D54+D61</f>
        <v>1239696944.220001</v>
      </c>
      <c r="F62" s="20" t="s">
        <v>156</v>
      </c>
      <c r="G62" s="21">
        <v>3017898.5</v>
      </c>
    </row>
    <row r="63" spans="2:7" ht="15.75" customHeight="1" x14ac:dyDescent="0.25">
      <c r="B63" s="33"/>
      <c r="C63" s="34"/>
      <c r="D63" s="35"/>
      <c r="F63" s="20" t="s">
        <v>157</v>
      </c>
      <c r="G63" s="21">
        <v>5908405.6399999997</v>
      </c>
    </row>
    <row r="64" spans="2:7" ht="15.75" customHeight="1" x14ac:dyDescent="0.25">
      <c r="B64" s="5"/>
      <c r="C64" s="34"/>
      <c r="D64" s="35"/>
      <c r="F64" s="20" t="s">
        <v>158</v>
      </c>
      <c r="G64" s="21">
        <v>6743585</v>
      </c>
    </row>
    <row r="65" spans="1:7" ht="15.75" customHeight="1" x14ac:dyDescent="0.25">
      <c r="B65" s="36" t="s">
        <v>159</v>
      </c>
      <c r="C65" s="34"/>
      <c r="D65" s="35"/>
      <c r="F65" s="20" t="s">
        <v>160</v>
      </c>
      <c r="G65" s="21">
        <v>1553782</v>
      </c>
    </row>
    <row r="66" spans="1:7" ht="15.75" customHeight="1" x14ac:dyDescent="0.25">
      <c r="B66" s="36" t="s">
        <v>161</v>
      </c>
      <c r="C66" s="34"/>
      <c r="D66" s="35"/>
      <c r="F66" s="20" t="s">
        <v>162</v>
      </c>
      <c r="G66" s="21">
        <v>1349045</v>
      </c>
    </row>
    <row r="67" spans="1:7" ht="15.75" customHeight="1" x14ac:dyDescent="0.25">
      <c r="B67" s="36" t="s">
        <v>163</v>
      </c>
      <c r="C67" s="34"/>
      <c r="D67" s="35"/>
      <c r="F67" s="20" t="s">
        <v>164</v>
      </c>
      <c r="G67" s="21">
        <v>3357987</v>
      </c>
    </row>
    <row r="68" spans="1:7" ht="15.75" customHeight="1" x14ac:dyDescent="0.25">
      <c r="B68" s="36" t="s">
        <v>165</v>
      </c>
      <c r="C68" s="34"/>
      <c r="D68" s="35"/>
      <c r="F68" s="20" t="s">
        <v>166</v>
      </c>
      <c r="G68" s="21">
        <v>7702734</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1245209</v>
      </c>
    </row>
    <row r="71" spans="1:7" ht="15.75" customHeight="1" x14ac:dyDescent="0.25">
      <c r="B71" s="36" t="s">
        <v>171</v>
      </c>
      <c r="C71" s="34"/>
      <c r="D71" s="35"/>
      <c r="F71" s="20" t="s">
        <v>172</v>
      </c>
      <c r="G71" s="21">
        <v>104563</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137570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4456813</v>
      </c>
    </row>
    <row r="77" spans="1:7" ht="15.75" customHeight="1" x14ac:dyDescent="0.25">
      <c r="B77" s="36" t="s">
        <v>183</v>
      </c>
      <c r="C77" s="34"/>
      <c r="D77" s="35"/>
      <c r="F77" s="20" t="s">
        <v>184</v>
      </c>
      <c r="G77" s="21">
        <v>153516</v>
      </c>
    </row>
    <row r="78" spans="1:7" ht="15.75" customHeight="1" x14ac:dyDescent="0.25">
      <c r="B78" s="36" t="s">
        <v>185</v>
      </c>
      <c r="C78" s="34"/>
      <c r="D78" s="35"/>
      <c r="F78" s="20" t="s">
        <v>186</v>
      </c>
      <c r="G78" s="27">
        <f>+'[29]Detalle ER'!H60</f>
        <v>19165737</v>
      </c>
    </row>
    <row r="79" spans="1:7" ht="15.75" customHeight="1" x14ac:dyDescent="0.25">
      <c r="B79" s="36"/>
      <c r="C79" s="34"/>
      <c r="D79" s="35"/>
      <c r="F79" s="24" t="s">
        <v>187</v>
      </c>
      <c r="G79" s="25">
        <v>3242589</v>
      </c>
    </row>
    <row r="80" spans="1:7" ht="15.75" customHeight="1" x14ac:dyDescent="0.25">
      <c r="A80" s="37"/>
      <c r="B80" s="38"/>
      <c r="C80" s="34"/>
      <c r="D80" s="35"/>
      <c r="E80" s="39"/>
      <c r="F80" s="90" t="s">
        <v>188</v>
      </c>
      <c r="G80" s="91">
        <f>SUM(G59:G79)</f>
        <v>243526474.13999999</v>
      </c>
    </row>
    <row r="81" spans="2:7" ht="15.75" customHeight="1" x14ac:dyDescent="0.25">
      <c r="B81" s="36" t="s">
        <v>189</v>
      </c>
      <c r="C81" s="34"/>
      <c r="D81" s="35"/>
      <c r="F81" s="28" t="s">
        <v>190</v>
      </c>
      <c r="G81" s="18">
        <v>980955.53</v>
      </c>
    </row>
    <row r="82" spans="2:7" ht="15.75" customHeight="1" x14ac:dyDescent="0.25">
      <c r="B82" s="36" t="s">
        <v>191</v>
      </c>
      <c r="C82" s="34"/>
      <c r="D82" s="35"/>
      <c r="F82" s="20" t="s">
        <v>192</v>
      </c>
      <c r="G82" s="21">
        <v>2431878.62</v>
      </c>
    </row>
    <row r="83" spans="2:7" ht="15.75" customHeight="1" x14ac:dyDescent="0.25">
      <c r="B83" s="36" t="s">
        <v>193</v>
      </c>
      <c r="C83" s="34"/>
      <c r="D83" s="35"/>
      <c r="F83" s="20" t="s">
        <v>194</v>
      </c>
      <c r="G83" s="21">
        <v>3169510.4</v>
      </c>
    </row>
    <row r="84" spans="2:7" ht="15.75" customHeight="1" x14ac:dyDescent="0.25">
      <c r="B84" s="36" t="s">
        <v>195</v>
      </c>
      <c r="C84" s="40"/>
      <c r="D84" s="41"/>
      <c r="F84" s="20" t="s">
        <v>196</v>
      </c>
      <c r="G84" s="21">
        <v>1096511</v>
      </c>
    </row>
    <row r="85" spans="2:7" ht="15.75" customHeight="1" x14ac:dyDescent="0.25">
      <c r="B85" s="36" t="s">
        <v>197</v>
      </c>
      <c r="C85" s="73" t="s">
        <v>198</v>
      </c>
      <c r="D85" s="74">
        <f>+D7</f>
        <v>2025</v>
      </c>
      <c r="F85" s="20" t="s">
        <v>199</v>
      </c>
      <c r="G85" s="21">
        <v>5063789.92</v>
      </c>
    </row>
    <row r="86" spans="2:7" ht="15.75" customHeight="1" x14ac:dyDescent="0.25">
      <c r="B86" s="36" t="s">
        <v>200</v>
      </c>
      <c r="C86" s="42" t="s">
        <v>201</v>
      </c>
      <c r="D86" s="18">
        <v>5656240.7800000003</v>
      </c>
      <c r="F86" s="20" t="s">
        <v>202</v>
      </c>
      <c r="G86" s="21">
        <v>1957735.21</v>
      </c>
    </row>
    <row r="87" spans="2:7" ht="15.75" customHeight="1" x14ac:dyDescent="0.25">
      <c r="B87" s="36" t="s">
        <v>203</v>
      </c>
      <c r="C87" s="43" t="s">
        <v>204</v>
      </c>
      <c r="D87" s="21">
        <v>117266641.27</v>
      </c>
      <c r="F87" s="20" t="s">
        <v>205</v>
      </c>
      <c r="G87" s="21">
        <v>390543.05</v>
      </c>
    </row>
    <row r="88" spans="2:7" ht="15.75" customHeight="1" x14ac:dyDescent="0.25">
      <c r="B88" s="36" t="s">
        <v>206</v>
      </c>
      <c r="C88" s="43" t="s">
        <v>35</v>
      </c>
      <c r="D88" s="21">
        <v>0</v>
      </c>
      <c r="F88" s="20" t="s">
        <v>207</v>
      </c>
      <c r="G88" s="21">
        <v>603175.56999999995</v>
      </c>
    </row>
    <row r="89" spans="2:7" ht="15.75" customHeight="1" x14ac:dyDescent="0.25">
      <c r="B89" s="36" t="s">
        <v>208</v>
      </c>
      <c r="C89" s="43" t="s">
        <v>386</v>
      </c>
      <c r="D89" s="21">
        <v>252119.55</v>
      </c>
      <c r="F89" s="20" t="s">
        <v>210</v>
      </c>
      <c r="G89" s="21">
        <v>1551865.88</v>
      </c>
    </row>
    <row r="90" spans="2:7" ht="15.75" customHeight="1" x14ac:dyDescent="0.25">
      <c r="B90" s="36" t="s">
        <v>211</v>
      </c>
      <c r="C90" s="43" t="s">
        <v>212</v>
      </c>
      <c r="D90" s="21">
        <v>5098416.74</v>
      </c>
      <c r="F90" s="20" t="s">
        <v>213</v>
      </c>
      <c r="G90" s="21">
        <v>771735.08</v>
      </c>
    </row>
    <row r="91" spans="2:7" ht="15.75" customHeight="1" x14ac:dyDescent="0.25">
      <c r="B91" s="36" t="s">
        <v>214</v>
      </c>
      <c r="C91" s="43" t="s">
        <v>215</v>
      </c>
      <c r="D91" s="21">
        <v>3205090.84</v>
      </c>
      <c r="F91" s="20" t="s">
        <v>216</v>
      </c>
      <c r="G91" s="21">
        <v>19521458.579999998</v>
      </c>
    </row>
    <row r="92" spans="2:7" ht="15.75" customHeight="1" x14ac:dyDescent="0.25">
      <c r="B92" s="36" t="s">
        <v>217</v>
      </c>
      <c r="C92" s="43" t="s">
        <v>218</v>
      </c>
      <c r="D92" s="21">
        <v>0</v>
      </c>
      <c r="F92" s="20" t="s">
        <v>219</v>
      </c>
      <c r="G92" s="21">
        <v>435878.5</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+'[29]Detalle ER'!H72</f>
        <v>1821712.76</v>
      </c>
    </row>
    <row r="95" spans="2:7" ht="15.75" customHeight="1" x14ac:dyDescent="0.25">
      <c r="C95" s="44" t="s">
        <v>388</v>
      </c>
      <c r="D95" s="25">
        <v>1881785</v>
      </c>
      <c r="F95" s="24" t="s">
        <v>225</v>
      </c>
      <c r="G95" s="25">
        <v>554170</v>
      </c>
    </row>
    <row r="96" spans="2:7" ht="15.75" customHeight="1" x14ac:dyDescent="0.25">
      <c r="C96" s="90" t="s">
        <v>226</v>
      </c>
      <c r="D96" s="91">
        <f>SUM(D86:D95)</f>
        <v>133360294.17999999</v>
      </c>
      <c r="F96" s="90" t="s">
        <v>227</v>
      </c>
      <c r="G96" s="91">
        <f>SUM(G81:G95)</f>
        <v>40350920.099999994</v>
      </c>
    </row>
    <row r="97" spans="2:7" ht="15.75" customHeight="1" x14ac:dyDescent="0.25">
      <c r="C97" s="42" t="s">
        <v>216</v>
      </c>
      <c r="D97" s="18">
        <v>0</v>
      </c>
      <c r="F97" s="28" t="s">
        <v>228</v>
      </c>
      <c r="G97" s="18">
        <v>535037</v>
      </c>
    </row>
    <row r="98" spans="2:7" ht="15.75" customHeight="1" x14ac:dyDescent="0.25">
      <c r="C98" s="43" t="s">
        <v>219</v>
      </c>
      <c r="D98" s="21">
        <v>0</v>
      </c>
      <c r="F98" s="20" t="s">
        <v>229</v>
      </c>
      <c r="G98" s="21">
        <v>15423811</v>
      </c>
    </row>
    <row r="99" spans="2:7" ht="15.75" customHeight="1" x14ac:dyDescent="0.25">
      <c r="C99" s="44" t="s">
        <v>230</v>
      </c>
      <c r="D99" s="25">
        <v>0</v>
      </c>
      <c r="F99" s="20" t="s">
        <v>231</v>
      </c>
      <c r="G99" s="21">
        <v>1042804</v>
      </c>
    </row>
    <row r="100" spans="2:7" ht="15.75" customHeight="1" x14ac:dyDescent="0.25">
      <c r="C100" s="90" t="s">
        <v>232</v>
      </c>
      <c r="D100" s="91">
        <f>SUM(D97:D99)</f>
        <v>0</v>
      </c>
      <c r="F100" s="20" t="s">
        <v>233</v>
      </c>
      <c r="G100" s="45">
        <f>+'[29]Detalle ER'!H84</f>
        <v>3002881.88</v>
      </c>
    </row>
    <row r="101" spans="2:7" ht="15.75" customHeight="1" x14ac:dyDescent="0.25">
      <c r="C101" s="42" t="s">
        <v>190</v>
      </c>
      <c r="D101" s="18">
        <v>4656525.3</v>
      </c>
      <c r="F101" s="24" t="s">
        <v>234</v>
      </c>
      <c r="G101" s="25">
        <v>270418</v>
      </c>
    </row>
    <row r="102" spans="2:7" ht="15.75" customHeight="1" x14ac:dyDescent="0.25">
      <c r="C102" s="43" t="s">
        <v>235</v>
      </c>
      <c r="D102" s="21">
        <v>426089.94</v>
      </c>
      <c r="F102" s="90" t="s">
        <v>236</v>
      </c>
      <c r="G102" s="91">
        <f>SUM(G97:G101)</f>
        <v>20274951.879999999</v>
      </c>
    </row>
    <row r="103" spans="2:7" ht="15.75" customHeight="1" x14ac:dyDescent="0.25">
      <c r="C103" s="43" t="s">
        <v>192</v>
      </c>
      <c r="D103" s="21">
        <v>-12551.62</v>
      </c>
      <c r="F103" s="90" t="s">
        <v>237</v>
      </c>
      <c r="G103" s="91">
        <f>+'[29]Detalle ER'!H98</f>
        <v>7399652</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0</v>
      </c>
      <c r="F106" s="90" t="s">
        <v>240</v>
      </c>
      <c r="G106" s="91">
        <f>SUM(G104:G105)</f>
        <v>0</v>
      </c>
    </row>
    <row r="107" spans="2:7" ht="15.75" customHeight="1" x14ac:dyDescent="0.25">
      <c r="C107" s="43" t="s">
        <v>205</v>
      </c>
      <c r="D107" s="21">
        <v>0</v>
      </c>
      <c r="F107" s="79" t="s">
        <v>241</v>
      </c>
      <c r="G107" s="80">
        <f>G20+G28+G33+G49+G58+G80+G96+G102+G103+G106</f>
        <v>1046384392.4300001</v>
      </c>
    </row>
    <row r="108" spans="2:7" ht="15.75" customHeight="1" x14ac:dyDescent="0.25">
      <c r="C108" s="43" t="s">
        <v>242</v>
      </c>
      <c r="D108" s="21">
        <v>796936.35</v>
      </c>
      <c r="F108" s="14"/>
      <c r="G108" s="46"/>
    </row>
    <row r="109" spans="2:7" ht="15.75" customHeight="1" x14ac:dyDescent="0.25">
      <c r="C109" s="43" t="s">
        <v>243</v>
      </c>
      <c r="D109" s="21">
        <v>439536</v>
      </c>
      <c r="F109" s="79" t="s">
        <v>244</v>
      </c>
      <c r="G109" s="80">
        <f>D62-G107</f>
        <v>193312551.79000092</v>
      </c>
    </row>
    <row r="110" spans="2:7" ht="15.75" customHeight="1" x14ac:dyDescent="0.25">
      <c r="C110" s="43" t="s">
        <v>223</v>
      </c>
      <c r="D110" s="23">
        <f>+'[29]Detalle ER'!D72</f>
        <v>2482113.8299999996</v>
      </c>
      <c r="F110" s="40"/>
      <c r="G110" s="47"/>
    </row>
    <row r="111" spans="2:7" ht="15.75" customHeight="1" x14ac:dyDescent="0.25">
      <c r="C111" s="44" t="s">
        <v>389</v>
      </c>
      <c r="D111" s="25">
        <v>129317</v>
      </c>
      <c r="F111" s="40"/>
      <c r="G111" s="41"/>
    </row>
    <row r="112" spans="2:7" ht="15.75" customHeight="1" x14ac:dyDescent="0.25">
      <c r="B112" s="2" t="s">
        <v>246</v>
      </c>
      <c r="C112" s="90" t="s">
        <v>227</v>
      </c>
      <c r="D112" s="91">
        <f>SUM(D101:D111)</f>
        <v>8917966.7999999989</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+'[29]Detalle ER'!D84</f>
        <v>294358.07</v>
      </c>
      <c r="F114" s="40"/>
      <c r="G114" s="41"/>
    </row>
    <row r="115" spans="2:7" ht="15.75" customHeight="1" x14ac:dyDescent="0.25">
      <c r="B115" s="2" t="s">
        <v>249</v>
      </c>
      <c r="C115" s="44" t="s">
        <v>250</v>
      </c>
      <c r="D115" s="25">
        <v>2544</v>
      </c>
      <c r="F115" s="40"/>
      <c r="G115" s="41"/>
    </row>
    <row r="116" spans="2:7" ht="15.75" customHeight="1" x14ac:dyDescent="0.25">
      <c r="B116" s="2" t="s">
        <v>251</v>
      </c>
      <c r="C116" s="90" t="s">
        <v>236</v>
      </c>
      <c r="D116" s="91">
        <f>SUM(D113:D115)</f>
        <v>296902.07</v>
      </c>
      <c r="F116" s="40"/>
      <c r="G116" s="41"/>
    </row>
    <row r="117" spans="2:7" ht="15.75" customHeight="1" x14ac:dyDescent="0.25">
      <c r="B117" s="2" t="s">
        <v>252</v>
      </c>
      <c r="C117" s="90" t="s">
        <v>253</v>
      </c>
      <c r="D117" s="91">
        <f>+'[29]Detalle ER'!D96</f>
        <v>1551655</v>
      </c>
      <c r="F117" s="40"/>
      <c r="G117" s="41"/>
    </row>
    <row r="118" spans="2:7" ht="15.75" customHeight="1" x14ac:dyDescent="0.25">
      <c r="B118" s="2" t="s">
        <v>254</v>
      </c>
      <c r="C118" s="42" t="s">
        <v>255</v>
      </c>
      <c r="D118" s="18">
        <v>0</v>
      </c>
      <c r="F118" s="40"/>
      <c r="G118" s="41"/>
    </row>
    <row r="119" spans="2:7" ht="15.75" customHeight="1" x14ac:dyDescent="0.25">
      <c r="B119" s="2" t="s">
        <v>256</v>
      </c>
      <c r="C119" s="43" t="s">
        <v>257</v>
      </c>
      <c r="D119" s="21">
        <v>325644</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2176</v>
      </c>
      <c r="F121" s="40"/>
      <c r="G121" s="41"/>
    </row>
    <row r="122" spans="2:7" ht="15.75" customHeight="1" x14ac:dyDescent="0.25">
      <c r="C122" s="90" t="s">
        <v>262</v>
      </c>
      <c r="D122" s="91">
        <f>SUM(D118:D121)</f>
        <v>327820</v>
      </c>
      <c r="F122" s="40"/>
      <c r="G122" s="41"/>
    </row>
    <row r="123" spans="2:7" ht="15.75" customHeight="1" x14ac:dyDescent="0.25">
      <c r="B123" s="2" t="s">
        <v>263</v>
      </c>
      <c r="C123" s="42" t="s">
        <v>264</v>
      </c>
      <c r="D123" s="18">
        <v>6213339.0800000001</v>
      </c>
      <c r="F123" s="40"/>
      <c r="G123" s="41"/>
    </row>
    <row r="124" spans="2:7" ht="15.75" customHeight="1" x14ac:dyDescent="0.25">
      <c r="B124" s="2" t="s">
        <v>265</v>
      </c>
      <c r="C124" s="43" t="s">
        <v>266</v>
      </c>
      <c r="D124" s="23">
        <f>+'[29]Detalle ER'!D106</f>
        <v>661013</v>
      </c>
      <c r="F124" s="40"/>
      <c r="G124" s="41"/>
    </row>
    <row r="125" spans="2:7" ht="15.75" customHeight="1" x14ac:dyDescent="0.25">
      <c r="B125" s="2" t="s">
        <v>267</v>
      </c>
      <c r="C125" s="44" t="s">
        <v>268</v>
      </c>
      <c r="D125" s="25">
        <v>46903</v>
      </c>
      <c r="F125" s="40"/>
      <c r="G125" s="41"/>
    </row>
    <row r="126" spans="2:7" ht="15.75" customHeight="1" x14ac:dyDescent="0.25">
      <c r="C126" s="90" t="s">
        <v>391</v>
      </c>
      <c r="D126" s="91">
        <f>SUM(D123:D125)</f>
        <v>6921255.0800000001</v>
      </c>
      <c r="F126" s="40"/>
      <c r="G126" s="41"/>
    </row>
    <row r="127" spans="2:7" ht="15.75" customHeight="1" x14ac:dyDescent="0.25">
      <c r="C127" s="79" t="s">
        <v>270</v>
      </c>
      <c r="D127" s="80">
        <f>D96+D100+D112+D116+D117+D122+D126</f>
        <v>151375893.13</v>
      </c>
      <c r="F127" s="40"/>
      <c r="G127" s="41"/>
    </row>
    <row r="128" spans="2:7" ht="15.75" customHeight="1" x14ac:dyDescent="0.25">
      <c r="F128" s="40"/>
      <c r="G128" s="41"/>
    </row>
    <row r="129" spans="2:7" ht="15.75" customHeight="1" x14ac:dyDescent="0.25">
      <c r="B129" s="2" t="s">
        <v>271</v>
      </c>
      <c r="C129" s="79" t="s">
        <v>272</v>
      </c>
      <c r="D129" s="80">
        <f>G109-D127</f>
        <v>41936658.66000092</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3888392.26</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v>0</v>
      </c>
      <c r="F134" s="20" t="s">
        <v>284</v>
      </c>
      <c r="G134" s="21">
        <v>0</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0</v>
      </c>
      <c r="F136" s="20" t="s">
        <v>290</v>
      </c>
      <c r="G136" s="21">
        <v>0</v>
      </c>
    </row>
    <row r="137" spans="2:7" ht="15.75" customHeight="1" x14ac:dyDescent="0.25">
      <c r="B137" s="2" t="s">
        <v>291</v>
      </c>
      <c r="C137" s="20" t="s">
        <v>292</v>
      </c>
      <c r="D137" s="21">
        <v>375955.9</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4734748</v>
      </c>
    </row>
    <row r="140" spans="2:7" ht="15.75" customHeight="1" x14ac:dyDescent="0.25">
      <c r="C140" s="20" t="s">
        <v>393</v>
      </c>
      <c r="D140" s="21">
        <v>4701305</v>
      </c>
      <c r="F140" s="20" t="s">
        <v>301</v>
      </c>
      <c r="G140" s="27">
        <f>+'[29]Detalle ER'!H123</f>
        <v>0</v>
      </c>
    </row>
    <row r="141" spans="2:7" ht="15.75" customHeight="1" x14ac:dyDescent="0.25">
      <c r="B141" s="2" t="s">
        <v>302</v>
      </c>
      <c r="C141" s="20" t="s">
        <v>303</v>
      </c>
      <c r="D141" s="23">
        <f>+'[29]Detalle ER'!D123</f>
        <v>5266522.97</v>
      </c>
      <c r="F141" s="24" t="s">
        <v>304</v>
      </c>
      <c r="G141" s="25">
        <v>57892</v>
      </c>
    </row>
    <row r="142" spans="2:7" ht="15.75" customHeight="1" x14ac:dyDescent="0.25">
      <c r="B142" s="2" t="s">
        <v>305</v>
      </c>
      <c r="C142" s="24" t="s">
        <v>306</v>
      </c>
      <c r="D142" s="25">
        <v>7096</v>
      </c>
      <c r="F142" s="90" t="s">
        <v>307</v>
      </c>
      <c r="G142" s="91">
        <f>SUM(G132:G141)</f>
        <v>8681032.2599999998</v>
      </c>
    </row>
    <row r="143" spans="2:7" ht="15.75" customHeight="1" x14ac:dyDescent="0.25">
      <c r="B143" s="2" t="s">
        <v>308</v>
      </c>
      <c r="C143" s="90" t="s">
        <v>309</v>
      </c>
      <c r="D143" s="91">
        <f>SUM(D132:D142)</f>
        <v>10350879.870000001</v>
      </c>
      <c r="F143" s="17" t="s">
        <v>310</v>
      </c>
      <c r="G143" s="18">
        <v>3255428</v>
      </c>
    </row>
    <row r="144" spans="2:7" ht="15.75" customHeight="1" x14ac:dyDescent="0.25">
      <c r="C144" s="17" t="s">
        <v>311</v>
      </c>
      <c r="D144" s="18">
        <v>0</v>
      </c>
      <c r="F144" s="20" t="s">
        <v>312</v>
      </c>
      <c r="G144" s="21">
        <v>8306252</v>
      </c>
    </row>
    <row r="145" spans="2:7" ht="15.75" customHeight="1" x14ac:dyDescent="0.25">
      <c r="C145" s="20" t="s">
        <v>313</v>
      </c>
      <c r="D145" s="21">
        <v>0</v>
      </c>
      <c r="F145" s="20" t="s">
        <v>314</v>
      </c>
      <c r="G145" s="21"/>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114984.99</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1045679.5</v>
      </c>
      <c r="F153" s="20" t="s">
        <v>337</v>
      </c>
      <c r="G153" s="21">
        <v>0</v>
      </c>
    </row>
    <row r="154" spans="2:7" ht="15.75" customHeight="1" x14ac:dyDescent="0.25">
      <c r="C154" s="20" t="s">
        <v>338</v>
      </c>
      <c r="D154" s="21">
        <v>398450</v>
      </c>
      <c r="F154" s="20" t="s">
        <v>339</v>
      </c>
      <c r="G154" s="27">
        <f>+'[29]Detalle ER'!H141</f>
        <v>0</v>
      </c>
    </row>
    <row r="155" spans="2:7" ht="15.75" customHeight="1" x14ac:dyDescent="0.25">
      <c r="C155" s="20" t="s">
        <v>340</v>
      </c>
      <c r="D155" s="21">
        <v>0</v>
      </c>
      <c r="F155" s="24" t="s">
        <v>341</v>
      </c>
      <c r="G155" s="25">
        <v>48412</v>
      </c>
    </row>
    <row r="156" spans="2:7" ht="15.75" customHeight="1" x14ac:dyDescent="0.25">
      <c r="C156" s="20" t="s">
        <v>342</v>
      </c>
      <c r="D156" s="21">
        <v>69206.990000000005</v>
      </c>
      <c r="F156" s="90" t="s">
        <v>343</v>
      </c>
      <c r="G156" s="91">
        <f>SUM(G143:G155)</f>
        <v>11610092</v>
      </c>
    </row>
    <row r="157" spans="2:7" ht="15.75" customHeight="1" x14ac:dyDescent="0.25">
      <c r="C157" s="20" t="s">
        <v>344</v>
      </c>
      <c r="D157" s="23">
        <f>+'[29]Detalle ER'!D141</f>
        <v>120745.41</v>
      </c>
      <c r="E157" s="2"/>
      <c r="F157" s="79" t="s">
        <v>345</v>
      </c>
      <c r="G157" s="80">
        <f>G142-G156</f>
        <v>-2929059.74</v>
      </c>
    </row>
    <row r="158" spans="2:7" ht="15.75" customHeight="1" x14ac:dyDescent="0.25">
      <c r="C158" s="48" t="s">
        <v>346</v>
      </c>
      <c r="D158" s="49">
        <v>2912</v>
      </c>
      <c r="E158" s="2"/>
    </row>
    <row r="159" spans="2:7" ht="15.75" customHeight="1" x14ac:dyDescent="0.25">
      <c r="C159" s="90" t="s">
        <v>347</v>
      </c>
      <c r="D159" s="91">
        <f>SUM(D144:D158)</f>
        <v>1751978.89</v>
      </c>
      <c r="E159" s="2"/>
      <c r="F159" s="79" t="s">
        <v>348</v>
      </c>
      <c r="G159" s="80">
        <f>+D129+D160+G157</f>
        <v>47606499.900000922</v>
      </c>
    </row>
    <row r="160" spans="2:7" ht="15.75" customHeight="1" x14ac:dyDescent="0.25">
      <c r="C160" s="75" t="s">
        <v>349</v>
      </c>
      <c r="D160" s="76">
        <f>D143-D159</f>
        <v>8598900.9800000004</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47606499.900000922</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D54098A7-AABA-4221-BAD7-4B7517052D58}">
      <formula1>OR(D139=0, D139&gt;50)</formula1>
      <formula2>0</formula2>
    </dataValidation>
    <dataValidation type="custom" operator="greaterThan" showInputMessage="1" showErrorMessage="1" errorTitle="eee" sqref="G117:G126" xr:uid="{0E9957BB-4A37-4ECE-B491-C75CE5E37D95}">
      <formula1>OR(D131=0, D131&gt;50)</formula1>
      <formula2>0</formula2>
    </dataValidation>
    <dataValidation type="custom" operator="greaterThan" showInputMessage="1" showErrorMessage="1" errorTitle="eee" sqref="G128" xr:uid="{632A7FA6-9134-4553-96C7-D30EE6F01153}">
      <formula1>OR(D136=0, D136&gt;50)</formula1>
      <formula2>0</formula2>
    </dataValidation>
    <dataValidation type="custom" operator="greaterThan" showInputMessage="1" showErrorMessage="1" errorTitle="eee" sqref="G129" xr:uid="{950992D6-B424-4038-9FF4-944A580C80EB}">
      <formula1>OR(D134=0, D134&gt;50)</formula1>
      <formula2>0</formula2>
    </dataValidation>
    <dataValidation type="custom" operator="greaterThan" showInputMessage="1" showErrorMessage="1" errorTitle="eee" sqref="G130" xr:uid="{C2FAF291-6456-4114-A6E5-C291E5B3525D}">
      <formula1>OR(D132=0, D132&gt;50)</formula1>
      <formula2>0</formula2>
    </dataValidation>
    <dataValidation type="custom" operator="greaterThan" showInputMessage="1" showErrorMessage="1" errorTitle="eee" sqref="G161 G166" xr:uid="{CDB73672-87A5-4810-BCB1-7618F3B63DDC}">
      <formula1>OR(D200=0, D200&gt;50)</formula1>
      <formula2>0</formula2>
    </dataValidation>
    <dataValidation type="custom" allowBlank="1" showInputMessage="1" showErrorMessage="1" sqref="D62 G156" xr:uid="{81298959-23DD-467A-83C8-06711416788F}">
      <formula1>OR(D62=0, D62&gt;50)</formula1>
    </dataValidation>
    <dataValidation type="custom" operator="greaterThan" showInputMessage="1" showErrorMessage="1" errorTitle="eee" sqref="D61" xr:uid="{8F0FBD1A-D09C-427D-9013-3E0801519B20}">
      <formula1>OR(D61=0, D61&lt;0)</formula1>
    </dataValidation>
    <dataValidation type="custom" operator="greaterThan" showInputMessage="1" showErrorMessage="1" errorTitle="eee" sqref="D14:D29 D30 D50:D54 D31:D48" xr:uid="{A53E8C45-A344-4DE0-82CA-C380DF48AEEA}">
      <formula1>OR(D14=0,D14&gt;50)</formula1>
    </dataValidation>
    <dataValidation operator="greaterThan" showInputMessage="1" showErrorMessage="1" errorTitle="eee" sqref="G109 G157 G159 D129 D160" xr:uid="{5DF73810-ADF5-415B-B2C0-CF0DF58E66F1}"/>
    <dataValidation type="custom" operator="greaterThan" showInputMessage="1" showErrorMessage="1" errorTitle="eee" sqref="G111:G116" xr:uid="{2222A569-1EAA-4E24-B177-1C682785E08F}">
      <formula1>OR(D132=0, D132&gt;50)</formula1>
      <formula2>0</formula2>
    </dataValidation>
    <dataValidation type="custom" operator="greaterThan" showInputMessage="1" showErrorMessage="1" errorTitle="eee" sqref="G197" xr:uid="{E76E8242-D799-4312-A2F2-E4F802DA40CB}">
      <formula1>OR(D196=0, D196&gt;50)</formula1>
      <formula2>0</formula2>
    </dataValidation>
    <dataValidation type="custom" operator="greaterThan" showInputMessage="1" showErrorMessage="1" errorTitle="eee" sqref="G142" xr:uid="{1DB1FEE5-2391-4836-914A-D5F6C0931945}">
      <formula1>OR(D180=0, D180&gt;50)</formula1>
      <formula2>0</formula2>
    </dataValidation>
    <dataValidation allowBlank="1" sqref="G231" xr:uid="{7C48AB6E-A481-49C7-A28C-5CCB89D37FF6}">
      <formula1>0</formula1>
      <formula2>0</formula2>
    </dataValidation>
    <dataValidation type="custom" operator="greaterThan" showInputMessage="1" showErrorMessage="1" errorTitle="eee" sqref="D57:D60" xr:uid="{AA323C0F-1929-4E25-8290-005D9904C66A}">
      <formula1>OR(D57=0, D57&lt;50)</formula1>
    </dataValidation>
    <dataValidation allowBlank="1" errorTitle="Error de datos" error="Debe introducir una fecha válida" sqref="F4" xr:uid="{3615A323-F6CC-4D87-AD97-58B10B3EA428}">
      <formula1>0</formula1>
      <formula2>0</formula2>
    </dataValidation>
    <dataValidation type="custom" operator="greaterThan" showInputMessage="1" showErrorMessage="1" errorTitle="eee" error="Valores mayores a $50" sqref="D8:D13" xr:uid="{1AE9F9BF-74D5-4191-91DC-08D94DD9D0AC}">
      <formula1>OR(D8=0,D8&gt;50)</formula1>
    </dataValidation>
    <dataValidation type="custom" operator="greaterThan" showInputMessage="1" showErrorMessage="1" errorTitle="eee" sqref="D86:D95 D97:D99 D101:D109 D111 D113 D125 D118:D121 D123 D115 G143:G153 G141 G132:G139 G155" xr:uid="{F008E1B2-FB29-409E-A877-4C232DDCACBA}">
      <formula1>OR(D86=0,D86&gt; 50)</formula1>
    </dataValidation>
    <dataValidation operator="greaterThanOrEqual" allowBlank="1" errorTitle="Error de datos" error="Debe ingresar un valor entero positivo" sqref="C8:C11 C14:C48 F230 C141:C160 F161:F165 F7:F109 C129 C131:C139 C50:C127 F111:F157" xr:uid="{38B7FF1E-9901-444C-AFA8-CDAA44C46B6B}">
      <formula1>0</formula1>
      <formula2>0</formula2>
    </dataValidation>
    <dataValidation type="custom" operator="greaterThan" showInputMessage="1" showErrorMessage="1" errorTitle="eee" sqref="D49 D55:D56 G140 G154 G8:G108 D114 D124 D85 D96 D100 D110 D112 D63:D83 D122 D126:D128 D131:D159 D116:D117" xr:uid="{459C948A-A9E3-41F6-A07E-D95013606AF9}">
      <formula1>OR(D8=0, D8&gt;50)</formula1>
    </dataValidation>
    <dataValidation type="custom" operator="greaterThan" showInputMessage="1" showErrorMessage="1" errorTitle="eee" sqref="D84" xr:uid="{F64D34A5-3FEE-45BF-977D-5FEDAF06E412}">
      <formula1>OR(#REF!=0,#REF!&gt; 50)</formula1>
      <formula2>0</formula2>
    </dataValidation>
  </dataValidations>
  <pageMargins left="0.7" right="0.7" top="0.75" bottom="0.75" header="0.3" footer="0.3"/>
  <ignoredErrors>
    <ignoredError sqref="D47 G100" unlocked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1103-04EB-45E4-B203-636CA292874D}">
  <dimension ref="A1:H224"/>
  <sheetViews>
    <sheetView showGridLines="0" topLeftCell="A28"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style="6" customWidth="1"/>
    <col min="9" max="16384" width="0" style="6" hidden="1"/>
  </cols>
  <sheetData>
    <row r="1" spans="2:7" x14ac:dyDescent="0.25"/>
    <row r="2" spans="2:7" x14ac:dyDescent="0.25">
      <c r="B2" s="7"/>
      <c r="C2" s="123" t="s">
        <v>0</v>
      </c>
      <c r="D2" s="123"/>
      <c r="E2" s="54"/>
      <c r="F2" s="8" t="str">
        <f>+[30]Presentación!C4</f>
        <v>COMERO - IAMPP</v>
      </c>
      <c r="G2" s="9"/>
    </row>
    <row r="3" spans="2:7" x14ac:dyDescent="0.25">
      <c r="C3" s="123" t="s">
        <v>1</v>
      </c>
      <c r="D3" s="123"/>
      <c r="E3" s="54"/>
      <c r="F3" s="10" t="str">
        <f>+[30]Presentación!C5</f>
        <v>Rocha</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+[30]ESP!D7</f>
        <v>2025</v>
      </c>
      <c r="F7" s="73" t="s">
        <v>5</v>
      </c>
      <c r="G7" s="74">
        <f>+D7</f>
        <v>2025</v>
      </c>
    </row>
    <row r="8" spans="2:7" ht="15.75" customHeight="1" x14ac:dyDescent="0.25">
      <c r="B8" s="2" t="s">
        <v>6</v>
      </c>
      <c r="C8" s="17" t="s">
        <v>7</v>
      </c>
      <c r="D8" s="18">
        <v>72915048</v>
      </c>
      <c r="F8" s="17" t="s">
        <v>8</v>
      </c>
      <c r="G8" s="18">
        <v>22436987</v>
      </c>
    </row>
    <row r="9" spans="2:7" ht="15.75" customHeight="1" x14ac:dyDescent="0.25">
      <c r="B9" s="2" t="s">
        <v>9</v>
      </c>
      <c r="C9" s="20" t="s">
        <v>10</v>
      </c>
      <c r="D9" s="21">
        <v>99915891</v>
      </c>
      <c r="F9" s="20" t="s">
        <v>362</v>
      </c>
      <c r="G9" s="21">
        <v>202649174</v>
      </c>
    </row>
    <row r="10" spans="2:7" ht="15.75" customHeight="1" x14ac:dyDescent="0.25">
      <c r="B10" s="2" t="s">
        <v>12</v>
      </c>
      <c r="C10" s="20" t="s">
        <v>363</v>
      </c>
      <c r="D10" s="21">
        <v>1765593938</v>
      </c>
      <c r="F10" s="20" t="s">
        <v>364</v>
      </c>
      <c r="G10" s="21">
        <v>0</v>
      </c>
    </row>
    <row r="11" spans="2:7" ht="15.75" customHeight="1" x14ac:dyDescent="0.25">
      <c r="B11" s="2" t="s">
        <v>15</v>
      </c>
      <c r="C11" s="20" t="s">
        <v>365</v>
      </c>
      <c r="D11" s="21">
        <v>158657234</v>
      </c>
      <c r="F11" s="20" t="s">
        <v>366</v>
      </c>
      <c r="G11" s="21">
        <v>487446981</v>
      </c>
    </row>
    <row r="12" spans="2:7" ht="15.75" customHeight="1" x14ac:dyDescent="0.25">
      <c r="B12" s="2" t="s">
        <v>18</v>
      </c>
      <c r="C12" s="20" t="s">
        <v>19</v>
      </c>
      <c r="D12" s="21">
        <v>45412846</v>
      </c>
      <c r="F12" s="20" t="s">
        <v>367</v>
      </c>
      <c r="G12" s="21">
        <v>0</v>
      </c>
    </row>
    <row r="13" spans="2:7" ht="15.75" customHeight="1" x14ac:dyDescent="0.25">
      <c r="B13" s="2" t="s">
        <v>21</v>
      </c>
      <c r="C13" s="20" t="s">
        <v>22</v>
      </c>
      <c r="D13" s="21">
        <v>38280558</v>
      </c>
      <c r="F13" s="20" t="s">
        <v>368</v>
      </c>
      <c r="G13" s="21">
        <v>261457901</v>
      </c>
    </row>
    <row r="14" spans="2:7" ht="15.75" customHeight="1" x14ac:dyDescent="0.25">
      <c r="B14" s="2" t="s">
        <v>24</v>
      </c>
      <c r="C14" s="20" t="s">
        <v>25</v>
      </c>
      <c r="D14" s="21">
        <v>0</v>
      </c>
      <c r="F14" s="20" t="s">
        <v>369</v>
      </c>
      <c r="G14" s="21">
        <v>0</v>
      </c>
    </row>
    <row r="15" spans="2:7" ht="15.75" customHeight="1" x14ac:dyDescent="0.25">
      <c r="B15" s="2" t="s">
        <v>27</v>
      </c>
      <c r="C15" s="20" t="s">
        <v>28</v>
      </c>
      <c r="D15" s="21">
        <v>0</v>
      </c>
      <c r="F15" s="20" t="s">
        <v>29</v>
      </c>
      <c r="G15" s="21">
        <v>262094747</v>
      </c>
    </row>
    <row r="16" spans="2:7" ht="15.75" customHeight="1" x14ac:dyDescent="0.25">
      <c r="B16" s="2" t="s">
        <v>30</v>
      </c>
      <c r="C16" s="20" t="s">
        <v>31</v>
      </c>
      <c r="D16" s="21">
        <v>0</v>
      </c>
      <c r="F16" s="20" t="s">
        <v>32</v>
      </c>
      <c r="G16" s="21">
        <v>111690964</v>
      </c>
    </row>
    <row r="17" spans="2:7" ht="15.75" customHeight="1" x14ac:dyDescent="0.25">
      <c r="B17" s="2" t="s">
        <v>33</v>
      </c>
      <c r="C17" s="20" t="s">
        <v>370</v>
      </c>
      <c r="D17" s="21">
        <v>0</v>
      </c>
      <c r="F17" s="20" t="s">
        <v>35</v>
      </c>
      <c r="G17" s="21">
        <v>150207726</v>
      </c>
    </row>
    <row r="18" spans="2:7" ht="15.75" customHeight="1" x14ac:dyDescent="0.25">
      <c r="B18" s="2" t="s">
        <v>36</v>
      </c>
      <c r="C18" s="20" t="s">
        <v>37</v>
      </c>
      <c r="D18" s="21">
        <v>0</v>
      </c>
      <c r="F18" s="20" t="s">
        <v>38</v>
      </c>
      <c r="G18" s="21">
        <v>0</v>
      </c>
    </row>
    <row r="19" spans="2:7" ht="15.75" customHeight="1" x14ac:dyDescent="0.25">
      <c r="B19" s="2" t="s">
        <v>39</v>
      </c>
      <c r="C19" s="20" t="s">
        <v>40</v>
      </c>
      <c r="D19" s="23">
        <f>+'[30]Detalle ER'!D21</f>
        <v>2193166</v>
      </c>
      <c r="F19" s="24" t="s">
        <v>41</v>
      </c>
      <c r="G19" s="25">
        <v>21046615</v>
      </c>
    </row>
    <row r="20" spans="2:7" ht="15.75" customHeight="1" x14ac:dyDescent="0.25">
      <c r="B20" s="2" t="s">
        <v>42</v>
      </c>
      <c r="C20" s="20" t="s">
        <v>371</v>
      </c>
      <c r="D20" s="25">
        <v>30730290</v>
      </c>
      <c r="F20" s="90" t="s">
        <v>44</v>
      </c>
      <c r="G20" s="91">
        <f>SUM(G8:G19)</f>
        <v>1519031095</v>
      </c>
    </row>
    <row r="21" spans="2:7" ht="15.75" customHeight="1" x14ac:dyDescent="0.25">
      <c r="C21" s="88" t="s">
        <v>45</v>
      </c>
      <c r="D21" s="89">
        <f>SUM(D8:D20)</f>
        <v>2213698971</v>
      </c>
      <c r="F21" s="17" t="s">
        <v>46</v>
      </c>
      <c r="G21" s="18">
        <v>977817</v>
      </c>
    </row>
    <row r="22" spans="2:7" ht="15.75" customHeight="1" x14ac:dyDescent="0.25">
      <c r="C22" s="90" t="s">
        <v>47</v>
      </c>
      <c r="D22" s="91">
        <f>SUM(D23:D29)</f>
        <v>29452911</v>
      </c>
      <c r="F22" s="20" t="s">
        <v>48</v>
      </c>
      <c r="G22" s="21">
        <v>37664351</v>
      </c>
    </row>
    <row r="23" spans="2:7" ht="15.75" customHeight="1" x14ac:dyDescent="0.25">
      <c r="B23" s="2" t="s">
        <v>49</v>
      </c>
      <c r="C23" s="17" t="s">
        <v>50</v>
      </c>
      <c r="D23" s="18">
        <v>12571012</v>
      </c>
      <c r="F23" s="20" t="s">
        <v>51</v>
      </c>
      <c r="G23" s="21">
        <v>11262728</v>
      </c>
    </row>
    <row r="24" spans="2:7" ht="15.75" customHeight="1" x14ac:dyDescent="0.25">
      <c r="B24" s="2" t="s">
        <v>52</v>
      </c>
      <c r="C24" s="20" t="s">
        <v>53</v>
      </c>
      <c r="D24" s="21">
        <v>5460302</v>
      </c>
      <c r="F24" s="20" t="s">
        <v>54</v>
      </c>
      <c r="G24" s="21">
        <v>22273666</v>
      </c>
    </row>
    <row r="25" spans="2:7" ht="15.75" customHeight="1" x14ac:dyDescent="0.25">
      <c r="B25" s="2" t="s">
        <v>55</v>
      </c>
      <c r="C25" s="20" t="s">
        <v>56</v>
      </c>
      <c r="D25" s="21">
        <v>6880343</v>
      </c>
      <c r="F25" s="20" t="s">
        <v>372</v>
      </c>
      <c r="G25" s="21">
        <v>1694613</v>
      </c>
    </row>
    <row r="26" spans="2:7" ht="15.75" customHeight="1" x14ac:dyDescent="0.25">
      <c r="B26" s="2" t="s">
        <v>58</v>
      </c>
      <c r="C26" s="20" t="s">
        <v>59</v>
      </c>
      <c r="D26" s="21">
        <v>347</v>
      </c>
      <c r="F26" s="20" t="s">
        <v>373</v>
      </c>
      <c r="G26" s="21">
        <v>5243468</v>
      </c>
    </row>
    <row r="27" spans="2:7" ht="15.75" customHeight="1" x14ac:dyDescent="0.25">
      <c r="B27" s="2" t="s">
        <v>61</v>
      </c>
      <c r="C27" s="20" t="s">
        <v>62</v>
      </c>
      <c r="D27" s="21">
        <v>967257</v>
      </c>
      <c r="F27" s="24" t="s">
        <v>63</v>
      </c>
      <c r="G27" s="25">
        <v>1095795</v>
      </c>
    </row>
    <row r="28" spans="2:7" ht="15.75" customHeight="1" x14ac:dyDescent="0.25">
      <c r="B28" s="2" t="s">
        <v>64</v>
      </c>
      <c r="C28" s="20" t="s">
        <v>65</v>
      </c>
      <c r="D28" s="23">
        <f>+'[30]Detalle ER'!D28</f>
        <v>3175403</v>
      </c>
      <c r="F28" s="90" t="s">
        <v>66</v>
      </c>
      <c r="G28" s="91">
        <f>SUM(G21:G27)</f>
        <v>80212438</v>
      </c>
    </row>
    <row r="29" spans="2:7" ht="15.75" customHeight="1" x14ac:dyDescent="0.25">
      <c r="B29" s="2" t="s">
        <v>67</v>
      </c>
      <c r="C29" s="24" t="s">
        <v>68</v>
      </c>
      <c r="D29" s="25">
        <v>398247</v>
      </c>
      <c r="F29" s="17" t="s">
        <v>69</v>
      </c>
      <c r="G29" s="18">
        <v>77709472</v>
      </c>
    </row>
    <row r="30" spans="2:7" ht="15.75" customHeight="1" x14ac:dyDescent="0.25">
      <c r="C30" s="90" t="s">
        <v>70</v>
      </c>
      <c r="D30" s="91">
        <f>SUM(D31:D35)</f>
        <v>197985180</v>
      </c>
      <c r="F30" s="20" t="s">
        <v>71</v>
      </c>
      <c r="G30" s="21">
        <v>46718541</v>
      </c>
    </row>
    <row r="31" spans="2:7" ht="15.75" customHeight="1" x14ac:dyDescent="0.25">
      <c r="B31" s="2" t="s">
        <v>72</v>
      </c>
      <c r="C31" s="17" t="s">
        <v>73</v>
      </c>
      <c r="D31" s="18">
        <v>159334552</v>
      </c>
      <c r="F31" s="20" t="s">
        <v>74</v>
      </c>
      <c r="G31" s="21">
        <v>14492472</v>
      </c>
    </row>
    <row r="32" spans="2:7" ht="15.75" customHeight="1" x14ac:dyDescent="0.25">
      <c r="B32" s="2" t="s">
        <v>75</v>
      </c>
      <c r="C32" s="20" t="s">
        <v>76</v>
      </c>
      <c r="D32" s="21">
        <v>18625283</v>
      </c>
      <c r="F32" s="24" t="s">
        <v>77</v>
      </c>
      <c r="G32" s="25">
        <v>1949759</v>
      </c>
    </row>
    <row r="33" spans="2:7" ht="15.75" customHeight="1" x14ac:dyDescent="0.25">
      <c r="B33" s="2" t="s">
        <v>78</v>
      </c>
      <c r="C33" s="20" t="s">
        <v>79</v>
      </c>
      <c r="D33" s="21">
        <v>14790808</v>
      </c>
      <c r="F33" s="90" t="s">
        <v>80</v>
      </c>
      <c r="G33" s="91">
        <f>SUM(G29:G32)</f>
        <v>140870244</v>
      </c>
    </row>
    <row r="34" spans="2:7" ht="15.75" customHeight="1" x14ac:dyDescent="0.25">
      <c r="B34" s="2" t="s">
        <v>81</v>
      </c>
      <c r="C34" s="20" t="s">
        <v>82</v>
      </c>
      <c r="D34" s="23">
        <f>+'[30]Detalle ER'!D35</f>
        <v>2506180</v>
      </c>
      <c r="F34" s="94" t="s">
        <v>83</v>
      </c>
      <c r="G34" s="101">
        <f>SUM(G35:G40)</f>
        <v>147384702</v>
      </c>
    </row>
    <row r="35" spans="2:7" ht="15.75" customHeight="1" x14ac:dyDescent="0.25">
      <c r="B35" s="2" t="s">
        <v>84</v>
      </c>
      <c r="C35" s="24" t="s">
        <v>85</v>
      </c>
      <c r="D35" s="25">
        <v>2728357</v>
      </c>
      <c r="F35" s="17" t="s">
        <v>86</v>
      </c>
      <c r="G35" s="18">
        <v>8740186</v>
      </c>
    </row>
    <row r="36" spans="2:7" ht="15.75" customHeight="1" x14ac:dyDescent="0.25">
      <c r="C36" s="90" t="s">
        <v>87</v>
      </c>
      <c r="D36" s="91">
        <f>+D22+D30</f>
        <v>227438091</v>
      </c>
      <c r="F36" s="20" t="s">
        <v>88</v>
      </c>
      <c r="G36" s="21">
        <v>1214732</v>
      </c>
    </row>
    <row r="37" spans="2:7" ht="15.75" customHeight="1" x14ac:dyDescent="0.25">
      <c r="B37" s="2" t="s">
        <v>89</v>
      </c>
      <c r="C37" s="17" t="s">
        <v>374</v>
      </c>
      <c r="D37" s="18">
        <v>4833074</v>
      </c>
      <c r="F37" s="20" t="s">
        <v>91</v>
      </c>
      <c r="G37" s="21">
        <v>10047059</v>
      </c>
    </row>
    <row r="38" spans="2:7" ht="15.75" customHeight="1" x14ac:dyDescent="0.25">
      <c r="B38" s="2" t="s">
        <v>92</v>
      </c>
      <c r="C38" s="20" t="s">
        <v>375</v>
      </c>
      <c r="D38" s="21">
        <v>12721005</v>
      </c>
      <c r="F38" s="20" t="s">
        <v>94</v>
      </c>
      <c r="G38" s="21">
        <v>8250074</v>
      </c>
    </row>
    <row r="39" spans="2:7" ht="15.75" customHeight="1" x14ac:dyDescent="0.25">
      <c r="B39" s="2" t="s">
        <v>95</v>
      </c>
      <c r="C39" s="20" t="s">
        <v>376</v>
      </c>
      <c r="D39" s="21">
        <v>0</v>
      </c>
      <c r="F39" s="20" t="s">
        <v>97</v>
      </c>
      <c r="G39" s="21">
        <v>18613172</v>
      </c>
    </row>
    <row r="40" spans="2:7" ht="15.75" customHeight="1" x14ac:dyDescent="0.25">
      <c r="B40" s="2" t="s">
        <v>98</v>
      </c>
      <c r="C40" s="20" t="s">
        <v>377</v>
      </c>
      <c r="D40" s="21">
        <v>0</v>
      </c>
      <c r="F40" s="24" t="s">
        <v>100</v>
      </c>
      <c r="G40" s="26">
        <f>+'[30]Detalle ER'!H19</f>
        <v>100519479</v>
      </c>
    </row>
    <row r="41" spans="2:7" ht="15.75" customHeight="1" x14ac:dyDescent="0.25">
      <c r="B41" s="2" t="s">
        <v>101</v>
      </c>
      <c r="C41" s="20" t="s">
        <v>378</v>
      </c>
      <c r="D41" s="21">
        <v>0</v>
      </c>
      <c r="F41" s="94" t="s">
        <v>103</v>
      </c>
      <c r="G41" s="101">
        <f>SUM(G42:G47)</f>
        <v>41090757</v>
      </c>
    </row>
    <row r="42" spans="2:7" ht="15.75" customHeight="1" x14ac:dyDescent="0.25">
      <c r="B42" s="2" t="s">
        <v>104</v>
      </c>
      <c r="C42" s="20" t="s">
        <v>379</v>
      </c>
      <c r="D42" s="21">
        <v>106107297</v>
      </c>
      <c r="F42" s="17" t="s">
        <v>106</v>
      </c>
      <c r="G42" s="18">
        <v>341903</v>
      </c>
    </row>
    <row r="43" spans="2:7" ht="15.75" customHeight="1" x14ac:dyDescent="0.25">
      <c r="B43" s="2" t="s">
        <v>107</v>
      </c>
      <c r="C43" s="20" t="s">
        <v>380</v>
      </c>
      <c r="D43" s="21">
        <v>1297565</v>
      </c>
      <c r="F43" s="20" t="s">
        <v>109</v>
      </c>
      <c r="G43" s="21">
        <v>14009</v>
      </c>
    </row>
    <row r="44" spans="2:7" ht="15.75" customHeight="1" x14ac:dyDescent="0.25">
      <c r="B44" s="2" t="s">
        <v>110</v>
      </c>
      <c r="C44" s="20" t="s">
        <v>381</v>
      </c>
      <c r="D44" s="21">
        <v>0</v>
      </c>
      <c r="F44" s="20" t="s">
        <v>112</v>
      </c>
      <c r="G44" s="21">
        <v>7606083</v>
      </c>
    </row>
    <row r="45" spans="2:7" ht="15.75" customHeight="1" x14ac:dyDescent="0.25">
      <c r="B45" s="2" t="s">
        <v>113</v>
      </c>
      <c r="C45" s="20" t="s">
        <v>114</v>
      </c>
      <c r="D45" s="21">
        <v>0</v>
      </c>
      <c r="F45" s="20" t="s">
        <v>115</v>
      </c>
      <c r="G45" s="21">
        <v>779339</v>
      </c>
    </row>
    <row r="46" spans="2:7" ht="15.75" customHeight="1" x14ac:dyDescent="0.25">
      <c r="B46" s="2" t="s">
        <v>116</v>
      </c>
      <c r="C46" s="20" t="s">
        <v>117</v>
      </c>
      <c r="D46" s="23">
        <f>+'[30]Detalle ER'!D49</f>
        <v>88285002</v>
      </c>
      <c r="F46" s="20" t="s">
        <v>118</v>
      </c>
      <c r="G46" s="21">
        <v>1927229</v>
      </c>
    </row>
    <row r="47" spans="2:7" ht="15.75" customHeight="1" x14ac:dyDescent="0.25">
      <c r="B47" s="2" t="s">
        <v>119</v>
      </c>
      <c r="C47" s="24" t="s">
        <v>382</v>
      </c>
      <c r="D47" s="25">
        <v>2989986</v>
      </c>
      <c r="F47" s="20" t="s">
        <v>121</v>
      </c>
      <c r="G47" s="27">
        <f>+'[30]Detalle ER'!H29</f>
        <v>30422194</v>
      </c>
    </row>
    <row r="48" spans="2:7" ht="15.75" customHeight="1" x14ac:dyDescent="0.25">
      <c r="C48" s="90" t="s">
        <v>122</v>
      </c>
      <c r="D48" s="91">
        <f>SUM(D37:D47)</f>
        <v>216233929</v>
      </c>
      <c r="F48" s="24" t="s">
        <v>123</v>
      </c>
      <c r="G48" s="25">
        <v>2531487</v>
      </c>
    </row>
    <row r="49" spans="2:7" ht="15.75" customHeight="1" x14ac:dyDescent="0.25">
      <c r="C49" s="94" t="s">
        <v>124</v>
      </c>
      <c r="D49" s="98"/>
      <c r="F49" s="90" t="s">
        <v>125</v>
      </c>
      <c r="G49" s="91">
        <f>+G34+G41+G48</f>
        <v>191006946</v>
      </c>
    </row>
    <row r="50" spans="2:7" ht="15.75" customHeight="1" x14ac:dyDescent="0.25">
      <c r="B50" s="2" t="s">
        <v>126</v>
      </c>
      <c r="C50" s="28" t="s">
        <v>127</v>
      </c>
      <c r="D50" s="18">
        <v>0</v>
      </c>
      <c r="F50" s="28" t="s">
        <v>128</v>
      </c>
      <c r="G50" s="18">
        <v>30367126</v>
      </c>
    </row>
    <row r="51" spans="2:7" ht="15.75" customHeight="1" x14ac:dyDescent="0.25">
      <c r="B51" s="2" t="s">
        <v>129</v>
      </c>
      <c r="C51" s="20" t="s">
        <v>124</v>
      </c>
      <c r="D51" s="23">
        <f>+'[30]Detalle ER'!D58</f>
        <v>423816</v>
      </c>
      <c r="F51" s="20" t="s">
        <v>130</v>
      </c>
      <c r="G51" s="21">
        <v>62363337</v>
      </c>
    </row>
    <row r="52" spans="2:7" ht="15.75" customHeight="1" x14ac:dyDescent="0.25">
      <c r="B52" s="2" t="s">
        <v>131</v>
      </c>
      <c r="C52" s="24" t="s">
        <v>383</v>
      </c>
      <c r="D52" s="25">
        <v>6378</v>
      </c>
      <c r="F52" s="20" t="s">
        <v>133</v>
      </c>
      <c r="G52" s="21">
        <v>2719251</v>
      </c>
    </row>
    <row r="53" spans="2:7" ht="15.75" customHeight="1" x14ac:dyDescent="0.25">
      <c r="C53" s="90" t="s">
        <v>134</v>
      </c>
      <c r="D53" s="91">
        <f>SUM(D50:D52)</f>
        <v>430194</v>
      </c>
      <c r="F53" s="20" t="s">
        <v>135</v>
      </c>
      <c r="G53" s="21">
        <v>10180350</v>
      </c>
    </row>
    <row r="54" spans="2:7" ht="15.75" customHeight="1" x14ac:dyDescent="0.25">
      <c r="C54" s="75" t="s">
        <v>136</v>
      </c>
      <c r="D54" s="76">
        <f>D21+D36+D48+D53</f>
        <v>2657801185</v>
      </c>
      <c r="F54" s="20" t="s">
        <v>137</v>
      </c>
      <c r="G54" s="21">
        <v>14664871</v>
      </c>
    </row>
    <row r="55" spans="2:7" ht="15.75" customHeight="1" x14ac:dyDescent="0.25">
      <c r="C55" s="29"/>
      <c r="F55" s="20" t="s">
        <v>138</v>
      </c>
      <c r="G55" s="21">
        <v>1095916</v>
      </c>
    </row>
    <row r="56" spans="2:7" ht="15.75" customHeight="1" x14ac:dyDescent="0.25">
      <c r="C56" s="94" t="s">
        <v>139</v>
      </c>
      <c r="D56" s="98"/>
      <c r="F56" s="20" t="s">
        <v>140</v>
      </c>
      <c r="G56" s="27">
        <f>+'[30]Detalle ER'!H40</f>
        <v>34602888</v>
      </c>
    </row>
    <row r="57" spans="2:7" ht="15.75" customHeight="1" x14ac:dyDescent="0.25">
      <c r="B57" s="2" t="s">
        <v>141</v>
      </c>
      <c r="C57" s="30" t="s">
        <v>142</v>
      </c>
      <c r="D57" s="18">
        <v>-16018951</v>
      </c>
      <c r="F57" s="24" t="s">
        <v>143</v>
      </c>
      <c r="G57" s="25">
        <v>2107648</v>
      </c>
    </row>
    <row r="58" spans="2:7" ht="15.75" customHeight="1" x14ac:dyDescent="0.25">
      <c r="B58" s="2" t="s">
        <v>144</v>
      </c>
      <c r="C58" s="31" t="s">
        <v>145</v>
      </c>
      <c r="D58" s="21">
        <v>-1052699</v>
      </c>
      <c r="F58" s="90" t="s">
        <v>146</v>
      </c>
      <c r="G58" s="91">
        <f>SUM(G50:G57)</f>
        <v>158101387</v>
      </c>
    </row>
    <row r="59" spans="2:7" ht="15.75" customHeight="1" x14ac:dyDescent="0.25">
      <c r="B59" s="2" t="s">
        <v>147</v>
      </c>
      <c r="C59" s="31" t="s">
        <v>148</v>
      </c>
      <c r="D59" s="21">
        <v>0</v>
      </c>
      <c r="F59" s="28" t="s">
        <v>149</v>
      </c>
      <c r="G59" s="18">
        <v>1155401</v>
      </c>
    </row>
    <row r="60" spans="2:7" ht="15.75" customHeight="1" x14ac:dyDescent="0.25">
      <c r="B60" s="2" t="s">
        <v>150</v>
      </c>
      <c r="C60" s="32" t="s">
        <v>384</v>
      </c>
      <c r="D60" s="25">
        <v>-240956</v>
      </c>
      <c r="F60" s="20" t="s">
        <v>152</v>
      </c>
      <c r="G60" s="21">
        <v>35635850</v>
      </c>
    </row>
    <row r="61" spans="2:7" ht="15.75" customHeight="1" x14ac:dyDescent="0.25">
      <c r="C61" s="90" t="s">
        <v>385</v>
      </c>
      <c r="D61" s="91">
        <f>SUM(D57:D60)</f>
        <v>-17312606</v>
      </c>
      <c r="F61" s="20" t="s">
        <v>154</v>
      </c>
      <c r="G61" s="21">
        <v>5329202</v>
      </c>
    </row>
    <row r="62" spans="2:7" ht="15.75" customHeight="1" x14ac:dyDescent="0.25">
      <c r="C62" s="77" t="s">
        <v>155</v>
      </c>
      <c r="D62" s="78">
        <f>D54+D61</f>
        <v>2640488579</v>
      </c>
      <c r="F62" s="20" t="s">
        <v>156</v>
      </c>
      <c r="G62" s="21">
        <v>14604788</v>
      </c>
    </row>
    <row r="63" spans="2:7" ht="15.75" customHeight="1" x14ac:dyDescent="0.25">
      <c r="B63" s="33"/>
      <c r="C63" s="34"/>
      <c r="D63" s="35"/>
      <c r="F63" s="20" t="s">
        <v>157</v>
      </c>
      <c r="G63" s="21">
        <v>0</v>
      </c>
    </row>
    <row r="64" spans="2:7" ht="15.75" customHeight="1" x14ac:dyDescent="0.25">
      <c r="B64" s="5"/>
      <c r="C64" s="34"/>
      <c r="D64" s="35"/>
      <c r="F64" s="20" t="s">
        <v>158</v>
      </c>
      <c r="G64" s="21">
        <v>11540086</v>
      </c>
    </row>
    <row r="65" spans="1:7" ht="15.75" customHeight="1" x14ac:dyDescent="0.25">
      <c r="B65" s="36" t="s">
        <v>159</v>
      </c>
      <c r="C65" s="34"/>
      <c r="D65" s="35"/>
      <c r="F65" s="20" t="s">
        <v>160</v>
      </c>
      <c r="G65" s="21">
        <v>6691080</v>
      </c>
    </row>
    <row r="66" spans="1:7" ht="15.75" customHeight="1" x14ac:dyDescent="0.25">
      <c r="B66" s="36" t="s">
        <v>161</v>
      </c>
      <c r="C66" s="34"/>
      <c r="D66" s="35"/>
      <c r="F66" s="20" t="s">
        <v>162</v>
      </c>
      <c r="G66" s="21">
        <v>273057</v>
      </c>
    </row>
    <row r="67" spans="1:7" ht="15.75" customHeight="1" x14ac:dyDescent="0.25">
      <c r="B67" s="36" t="s">
        <v>163</v>
      </c>
      <c r="C67" s="34"/>
      <c r="D67" s="35"/>
      <c r="F67" s="20" t="s">
        <v>164</v>
      </c>
      <c r="G67" s="21">
        <v>15138289</v>
      </c>
    </row>
    <row r="68" spans="1:7" ht="15.75" customHeight="1" x14ac:dyDescent="0.25">
      <c r="B68" s="36" t="s">
        <v>165</v>
      </c>
      <c r="C68" s="34"/>
      <c r="D68" s="35"/>
      <c r="F68" s="20" t="s">
        <v>166</v>
      </c>
      <c r="G68" s="21">
        <v>241060</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7140197</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6061387</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15127597</v>
      </c>
    </row>
    <row r="77" spans="1:7" ht="15.75" customHeight="1" x14ac:dyDescent="0.25">
      <c r="B77" s="36" t="s">
        <v>183</v>
      </c>
      <c r="C77" s="34"/>
      <c r="D77" s="35"/>
      <c r="F77" s="20" t="s">
        <v>184</v>
      </c>
      <c r="G77" s="21">
        <v>16184483</v>
      </c>
    </row>
    <row r="78" spans="1:7" ht="15.75" customHeight="1" x14ac:dyDescent="0.25">
      <c r="B78" s="36" t="s">
        <v>185</v>
      </c>
      <c r="C78" s="34"/>
      <c r="D78" s="35"/>
      <c r="F78" s="20" t="s">
        <v>186</v>
      </c>
      <c r="G78" s="27">
        <f>+'[30]Detalle ER'!H60</f>
        <v>23992806</v>
      </c>
    </row>
    <row r="79" spans="1:7" ht="15.75" customHeight="1" x14ac:dyDescent="0.25">
      <c r="B79" s="36"/>
      <c r="C79" s="34"/>
      <c r="D79" s="35"/>
      <c r="F79" s="24" t="s">
        <v>187</v>
      </c>
      <c r="G79" s="25">
        <v>2099764</v>
      </c>
    </row>
    <row r="80" spans="1:7" ht="15.75" customHeight="1" x14ac:dyDescent="0.25">
      <c r="A80" s="37"/>
      <c r="B80" s="38"/>
      <c r="C80" s="34"/>
      <c r="D80" s="35"/>
      <c r="E80" s="39"/>
      <c r="F80" s="90" t="s">
        <v>188</v>
      </c>
      <c r="G80" s="91">
        <f>SUM(G59:G79)</f>
        <v>161215047</v>
      </c>
    </row>
    <row r="81" spans="2:7" ht="15.75" customHeight="1" x14ac:dyDescent="0.25">
      <c r="B81" s="36" t="s">
        <v>189</v>
      </c>
      <c r="C81" s="34"/>
      <c r="D81" s="35"/>
      <c r="F81" s="28" t="s">
        <v>190</v>
      </c>
      <c r="G81" s="18">
        <v>8764088</v>
      </c>
    </row>
    <row r="82" spans="2:7" ht="15.75" customHeight="1" x14ac:dyDescent="0.25">
      <c r="B82" s="36" t="s">
        <v>191</v>
      </c>
      <c r="C82" s="34"/>
      <c r="D82" s="35"/>
      <c r="F82" s="20" t="s">
        <v>192</v>
      </c>
      <c r="G82" s="21">
        <v>3946320</v>
      </c>
    </row>
    <row r="83" spans="2:7" ht="15.75" customHeight="1" x14ac:dyDescent="0.25">
      <c r="B83" s="36" t="s">
        <v>193</v>
      </c>
      <c r="C83" s="34"/>
      <c r="D83" s="35"/>
      <c r="F83" s="20" t="s">
        <v>194</v>
      </c>
      <c r="G83" s="21">
        <v>6467331</v>
      </c>
    </row>
    <row r="84" spans="2:7" ht="15.75" customHeight="1" x14ac:dyDescent="0.25">
      <c r="B84" s="36" t="s">
        <v>195</v>
      </c>
      <c r="C84" s="40"/>
      <c r="D84" s="41"/>
      <c r="F84" s="20" t="s">
        <v>196</v>
      </c>
      <c r="G84" s="21">
        <v>9011746</v>
      </c>
    </row>
    <row r="85" spans="2:7" ht="15.75" customHeight="1" x14ac:dyDescent="0.25">
      <c r="B85" s="36" t="s">
        <v>197</v>
      </c>
      <c r="C85" s="73" t="s">
        <v>198</v>
      </c>
      <c r="D85" s="74">
        <f>+D7</f>
        <v>2025</v>
      </c>
      <c r="F85" s="20" t="s">
        <v>199</v>
      </c>
      <c r="G85" s="21">
        <v>10408893</v>
      </c>
    </row>
    <row r="86" spans="2:7" ht="15.75" customHeight="1" x14ac:dyDescent="0.25">
      <c r="B86" s="36" t="s">
        <v>200</v>
      </c>
      <c r="C86" s="42" t="s">
        <v>201</v>
      </c>
      <c r="D86" s="18">
        <v>15752093</v>
      </c>
      <c r="F86" s="20" t="s">
        <v>202</v>
      </c>
      <c r="G86" s="21">
        <v>1434066</v>
      </c>
    </row>
    <row r="87" spans="2:7" ht="15.75" customHeight="1" x14ac:dyDescent="0.25">
      <c r="B87" s="36" t="s">
        <v>203</v>
      </c>
      <c r="C87" s="43" t="s">
        <v>204</v>
      </c>
      <c r="D87" s="21">
        <v>100809038</v>
      </c>
      <c r="F87" s="20" t="s">
        <v>205</v>
      </c>
      <c r="G87" s="21">
        <v>1026203</v>
      </c>
    </row>
    <row r="88" spans="2:7" ht="15.75" customHeight="1" x14ac:dyDescent="0.25">
      <c r="B88" s="36" t="s">
        <v>206</v>
      </c>
      <c r="C88" s="43" t="s">
        <v>35</v>
      </c>
      <c r="D88" s="21">
        <v>0</v>
      </c>
      <c r="F88" s="20" t="s">
        <v>207</v>
      </c>
      <c r="G88" s="21">
        <v>0</v>
      </c>
    </row>
    <row r="89" spans="2:7" ht="15.75" customHeight="1" x14ac:dyDescent="0.25">
      <c r="B89" s="36" t="s">
        <v>208</v>
      </c>
      <c r="C89" s="43" t="s">
        <v>386</v>
      </c>
      <c r="D89" s="21">
        <v>686485</v>
      </c>
      <c r="F89" s="20" t="s">
        <v>210</v>
      </c>
      <c r="G89" s="21">
        <v>4789339</v>
      </c>
    </row>
    <row r="90" spans="2:7" ht="15.75" customHeight="1" x14ac:dyDescent="0.25">
      <c r="B90" s="36" t="s">
        <v>211</v>
      </c>
      <c r="C90" s="43" t="s">
        <v>212</v>
      </c>
      <c r="D90" s="21">
        <v>4393316</v>
      </c>
      <c r="F90" s="20" t="s">
        <v>213</v>
      </c>
      <c r="G90" s="21">
        <v>12012144</v>
      </c>
    </row>
    <row r="91" spans="2:7" ht="15.75" customHeight="1" x14ac:dyDescent="0.25">
      <c r="B91" s="36" t="s">
        <v>214</v>
      </c>
      <c r="C91" s="43" t="s">
        <v>215</v>
      </c>
      <c r="D91" s="21">
        <v>0</v>
      </c>
      <c r="F91" s="20" t="s">
        <v>216</v>
      </c>
      <c r="G91" s="21">
        <v>2697684</v>
      </c>
    </row>
    <row r="92" spans="2:7" ht="15.75" customHeight="1" x14ac:dyDescent="0.25">
      <c r="B92" s="36" t="s">
        <v>217</v>
      </c>
      <c r="C92" s="43" t="s">
        <v>218</v>
      </c>
      <c r="D92" s="21">
        <v>0</v>
      </c>
      <c r="F92" s="20" t="s">
        <v>219</v>
      </c>
      <c r="G92" s="21">
        <v>1638734</v>
      </c>
    </row>
    <row r="93" spans="2:7" ht="15.75" customHeight="1" x14ac:dyDescent="0.25">
      <c r="B93" s="36"/>
      <c r="C93" s="43" t="s">
        <v>387</v>
      </c>
      <c r="D93" s="21">
        <v>2247201</v>
      </c>
      <c r="F93" s="20" t="s">
        <v>221</v>
      </c>
      <c r="G93" s="21">
        <v>0</v>
      </c>
    </row>
    <row r="94" spans="2:7" ht="15.75" customHeight="1" x14ac:dyDescent="0.25">
      <c r="C94" s="43" t="s">
        <v>222</v>
      </c>
      <c r="D94" s="21">
        <v>0</v>
      </c>
      <c r="F94" s="20" t="s">
        <v>223</v>
      </c>
      <c r="G94" s="23">
        <f>+'[30]Detalle ER'!H72</f>
        <v>11253768</v>
      </c>
    </row>
    <row r="95" spans="2:7" ht="15.75" customHeight="1" x14ac:dyDescent="0.25">
      <c r="C95" s="44" t="s">
        <v>388</v>
      </c>
      <c r="D95" s="25">
        <v>1776278</v>
      </c>
      <c r="F95" s="24" t="s">
        <v>225</v>
      </c>
      <c r="G95" s="25">
        <v>1020182</v>
      </c>
    </row>
    <row r="96" spans="2:7" ht="15.75" customHeight="1" x14ac:dyDescent="0.25">
      <c r="C96" s="90" t="s">
        <v>226</v>
      </c>
      <c r="D96" s="91">
        <f>SUM(D86:D95)</f>
        <v>125664411</v>
      </c>
      <c r="F96" s="90" t="s">
        <v>227</v>
      </c>
      <c r="G96" s="91">
        <f>SUM(G81:G95)</f>
        <v>74470498</v>
      </c>
    </row>
    <row r="97" spans="2:7" ht="15.75" customHeight="1" x14ac:dyDescent="0.25">
      <c r="C97" s="42" t="s">
        <v>216</v>
      </c>
      <c r="D97" s="18">
        <v>0</v>
      </c>
      <c r="F97" s="28" t="s">
        <v>228</v>
      </c>
      <c r="G97" s="18">
        <v>12439991</v>
      </c>
    </row>
    <row r="98" spans="2:7" ht="15.75" customHeight="1" x14ac:dyDescent="0.25">
      <c r="C98" s="43" t="s">
        <v>219</v>
      </c>
      <c r="D98" s="21">
        <v>0</v>
      </c>
      <c r="F98" s="20" t="s">
        <v>229</v>
      </c>
      <c r="G98" s="21">
        <v>3905389</v>
      </c>
    </row>
    <row r="99" spans="2:7" ht="15.75" customHeight="1" x14ac:dyDescent="0.25">
      <c r="C99" s="44" t="s">
        <v>230</v>
      </c>
      <c r="D99" s="25">
        <v>0</v>
      </c>
      <c r="F99" s="20" t="s">
        <v>231</v>
      </c>
      <c r="G99" s="21">
        <v>2285838</v>
      </c>
    </row>
    <row r="100" spans="2:7" ht="15.75" customHeight="1" x14ac:dyDescent="0.25">
      <c r="C100" s="90" t="s">
        <v>232</v>
      </c>
      <c r="D100" s="91">
        <f>SUM(D97:D99)</f>
        <v>0</v>
      </c>
      <c r="F100" s="20" t="s">
        <v>233</v>
      </c>
      <c r="G100" s="45">
        <f>+'[30]Detalle ER'!H84</f>
        <v>4470094</v>
      </c>
    </row>
    <row r="101" spans="2:7" ht="15.75" customHeight="1" x14ac:dyDescent="0.25">
      <c r="C101" s="42" t="s">
        <v>190</v>
      </c>
      <c r="D101" s="18">
        <v>0</v>
      </c>
      <c r="F101" s="24" t="s">
        <v>234</v>
      </c>
      <c r="G101" s="25">
        <v>269189</v>
      </c>
    </row>
    <row r="102" spans="2:7" ht="15.75" customHeight="1" x14ac:dyDescent="0.25">
      <c r="C102" s="43" t="s">
        <v>235</v>
      </c>
      <c r="D102" s="21">
        <v>2463002</v>
      </c>
      <c r="F102" s="90" t="s">
        <v>236</v>
      </c>
      <c r="G102" s="91">
        <f>SUM(G97:G101)</f>
        <v>23370501</v>
      </c>
    </row>
    <row r="103" spans="2:7" ht="15.75" customHeight="1" x14ac:dyDescent="0.25">
      <c r="C103" s="43" t="s">
        <v>192</v>
      </c>
      <c r="D103" s="21">
        <v>0</v>
      </c>
      <c r="F103" s="90" t="s">
        <v>237</v>
      </c>
      <c r="G103" s="91">
        <f>+'[30]Detalle ER'!H98</f>
        <v>44080295.615664937</v>
      </c>
    </row>
    <row r="104" spans="2:7" ht="15.75" customHeight="1" x14ac:dyDescent="0.25">
      <c r="C104" s="43" t="s">
        <v>196</v>
      </c>
      <c r="D104" s="21">
        <v>1026209</v>
      </c>
      <c r="F104" s="28" t="s">
        <v>238</v>
      </c>
      <c r="G104" s="18">
        <v>0</v>
      </c>
    </row>
    <row r="105" spans="2:7" ht="15.75" customHeight="1" x14ac:dyDescent="0.25">
      <c r="C105" s="43" t="s">
        <v>199</v>
      </c>
      <c r="D105" s="21">
        <v>2603958</v>
      </c>
      <c r="F105" s="24" t="s">
        <v>239</v>
      </c>
      <c r="G105" s="25">
        <v>0</v>
      </c>
    </row>
    <row r="106" spans="2:7" ht="15.75" customHeight="1" x14ac:dyDescent="0.25">
      <c r="C106" s="43" t="s">
        <v>202</v>
      </c>
      <c r="D106" s="21">
        <v>557542</v>
      </c>
      <c r="F106" s="90" t="s">
        <v>240</v>
      </c>
      <c r="G106" s="91">
        <f>SUM(G104:G105)</f>
        <v>0</v>
      </c>
    </row>
    <row r="107" spans="2:7" ht="15.75" customHeight="1" x14ac:dyDescent="0.25">
      <c r="C107" s="43" t="s">
        <v>205</v>
      </c>
      <c r="D107" s="21">
        <v>448656</v>
      </c>
      <c r="F107" s="79" t="s">
        <v>241</v>
      </c>
      <c r="G107" s="80">
        <f>G20+G28+G33+G49+G58+G80+G96+G102+G103+G106</f>
        <v>2392358451.615665</v>
      </c>
    </row>
    <row r="108" spans="2:7" ht="15.75" customHeight="1" x14ac:dyDescent="0.25">
      <c r="C108" s="43" t="s">
        <v>242</v>
      </c>
      <c r="D108" s="21">
        <v>920649</v>
      </c>
      <c r="F108" s="14"/>
      <c r="G108" s="46"/>
    </row>
    <row r="109" spans="2:7" ht="15.75" customHeight="1" x14ac:dyDescent="0.25">
      <c r="C109" s="43" t="s">
        <v>243</v>
      </c>
      <c r="D109" s="21">
        <v>915958</v>
      </c>
      <c r="F109" s="79" t="s">
        <v>244</v>
      </c>
      <c r="G109" s="80">
        <f>D62-G107</f>
        <v>248130127.38433504</v>
      </c>
    </row>
    <row r="110" spans="2:7" ht="15.75" customHeight="1" x14ac:dyDescent="0.25">
      <c r="C110" s="43" t="s">
        <v>223</v>
      </c>
      <c r="D110" s="23">
        <f>+'[30]Detalle ER'!D72</f>
        <v>62141169</v>
      </c>
      <c r="F110" s="40"/>
      <c r="G110" s="47"/>
    </row>
    <row r="111" spans="2:7" ht="15.75" customHeight="1" x14ac:dyDescent="0.25">
      <c r="C111" s="44" t="s">
        <v>389</v>
      </c>
      <c r="D111" s="25">
        <v>975634</v>
      </c>
      <c r="F111" s="40"/>
      <c r="G111" s="41"/>
    </row>
    <row r="112" spans="2:7" ht="15.75" customHeight="1" x14ac:dyDescent="0.25">
      <c r="B112" s="2" t="s">
        <v>246</v>
      </c>
      <c r="C112" s="90" t="s">
        <v>227</v>
      </c>
      <c r="D112" s="91">
        <f>SUM(D101:D111)</f>
        <v>72052777</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+'[30]Detalle ER'!D84</f>
        <v>7600</v>
      </c>
      <c r="F114" s="40"/>
      <c r="G114" s="41"/>
    </row>
    <row r="115" spans="2:7" ht="15.75" customHeight="1" x14ac:dyDescent="0.25">
      <c r="B115" s="2" t="s">
        <v>249</v>
      </c>
      <c r="C115" s="44" t="s">
        <v>250</v>
      </c>
      <c r="D115" s="25">
        <v>269</v>
      </c>
      <c r="F115" s="40"/>
      <c r="G115" s="41"/>
    </row>
    <row r="116" spans="2:7" ht="15.75" customHeight="1" x14ac:dyDescent="0.25">
      <c r="B116" s="2" t="s">
        <v>251</v>
      </c>
      <c r="C116" s="90" t="s">
        <v>236</v>
      </c>
      <c r="D116" s="91">
        <f>SUM(D113:D115)</f>
        <v>7869</v>
      </c>
      <c r="F116" s="40"/>
      <c r="G116" s="41"/>
    </row>
    <row r="117" spans="2:7" ht="15.75" customHeight="1" x14ac:dyDescent="0.25">
      <c r="B117" s="2" t="s">
        <v>252</v>
      </c>
      <c r="C117" s="90" t="s">
        <v>253</v>
      </c>
      <c r="D117" s="91">
        <f>+'[30]Detalle ER'!D96</f>
        <v>0</v>
      </c>
      <c r="F117" s="40"/>
      <c r="G117" s="41"/>
    </row>
    <row r="118" spans="2:7" ht="15.75" customHeight="1" x14ac:dyDescent="0.25">
      <c r="B118" s="2" t="s">
        <v>254</v>
      </c>
      <c r="C118" s="42" t="s">
        <v>255</v>
      </c>
      <c r="D118" s="18">
        <v>1528852</v>
      </c>
      <c r="F118" s="40"/>
      <c r="G118" s="41"/>
    </row>
    <row r="119" spans="2:7" ht="15.75" customHeight="1" x14ac:dyDescent="0.25">
      <c r="B119" s="2" t="s">
        <v>256</v>
      </c>
      <c r="C119" s="43" t="s">
        <v>257</v>
      </c>
      <c r="D119" s="21">
        <v>2519385</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57411</v>
      </c>
      <c r="F121" s="40"/>
      <c r="G121" s="41"/>
    </row>
    <row r="122" spans="2:7" ht="15.75" customHeight="1" x14ac:dyDescent="0.25">
      <c r="C122" s="90" t="s">
        <v>262</v>
      </c>
      <c r="D122" s="91">
        <f>SUM(D118:D121)</f>
        <v>4105648</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+'[30]Detalle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201830705</v>
      </c>
      <c r="F127" s="40"/>
      <c r="G127" s="41"/>
    </row>
    <row r="128" spans="2:7" ht="15.75" customHeight="1" x14ac:dyDescent="0.25">
      <c r="F128" s="40"/>
      <c r="G128" s="41"/>
    </row>
    <row r="129" spans="2:7" ht="15.75" customHeight="1" x14ac:dyDescent="0.25">
      <c r="B129" s="2" t="s">
        <v>271</v>
      </c>
      <c r="C129" s="79" t="s">
        <v>272</v>
      </c>
      <c r="D129" s="80">
        <f>G109-D127</f>
        <v>46299422.384335041</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0</v>
      </c>
    </row>
    <row r="133" spans="2:7" ht="15.75" customHeight="1" x14ac:dyDescent="0.25">
      <c r="B133" s="2" t="s">
        <v>279</v>
      </c>
      <c r="C133" s="20" t="s">
        <v>280</v>
      </c>
      <c r="D133" s="21">
        <v>0</v>
      </c>
      <c r="F133" s="20" t="s">
        <v>281</v>
      </c>
      <c r="G133" s="21">
        <v>4367247</v>
      </c>
    </row>
    <row r="134" spans="2:7" ht="15.75" customHeight="1" x14ac:dyDescent="0.25">
      <c r="B134" s="2" t="s">
        <v>282</v>
      </c>
      <c r="C134" s="20" t="s">
        <v>283</v>
      </c>
      <c r="D134" s="21">
        <v>0</v>
      </c>
      <c r="F134" s="20" t="s">
        <v>284</v>
      </c>
      <c r="G134" s="21">
        <v>13398</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29338557</v>
      </c>
      <c r="F136" s="20" t="s">
        <v>290</v>
      </c>
      <c r="G136" s="21">
        <v>0</v>
      </c>
    </row>
    <row r="137" spans="2:7" ht="15.75" customHeight="1" x14ac:dyDescent="0.25">
      <c r="B137" s="2" t="s">
        <v>291</v>
      </c>
      <c r="C137" s="20" t="s">
        <v>292</v>
      </c>
      <c r="D137" s="21">
        <v>0</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5047058</v>
      </c>
    </row>
    <row r="140" spans="2:7" ht="15.75" customHeight="1" x14ac:dyDescent="0.25">
      <c r="C140" s="20" t="s">
        <v>393</v>
      </c>
      <c r="D140" s="21">
        <v>20019675</v>
      </c>
      <c r="F140" s="20" t="s">
        <v>301</v>
      </c>
      <c r="G140" s="27">
        <f>+'[30]Detalle ER'!H123</f>
        <v>14429</v>
      </c>
    </row>
    <row r="141" spans="2:7" ht="15.75" customHeight="1" x14ac:dyDescent="0.25">
      <c r="B141" s="2" t="s">
        <v>302</v>
      </c>
      <c r="C141" s="20" t="s">
        <v>303</v>
      </c>
      <c r="D141" s="23">
        <f>+'[30]Detalle ER'!D123</f>
        <v>611696</v>
      </c>
      <c r="F141" s="24" t="s">
        <v>304</v>
      </c>
      <c r="G141" s="25">
        <v>32463</v>
      </c>
    </row>
    <row r="142" spans="2:7" ht="15.75" customHeight="1" x14ac:dyDescent="0.25">
      <c r="B142" s="2" t="s">
        <v>305</v>
      </c>
      <c r="C142" s="24" t="s">
        <v>306</v>
      </c>
      <c r="D142" s="25">
        <v>36518</v>
      </c>
      <c r="F142" s="90" t="s">
        <v>307</v>
      </c>
      <c r="G142" s="91">
        <f>SUM(G132:G141)</f>
        <v>9474595</v>
      </c>
    </row>
    <row r="143" spans="2:7" ht="15.75" customHeight="1" x14ac:dyDescent="0.25">
      <c r="B143" s="2" t="s">
        <v>308</v>
      </c>
      <c r="C143" s="90" t="s">
        <v>309</v>
      </c>
      <c r="D143" s="91">
        <f>SUM(D132:D142)</f>
        <v>50006446</v>
      </c>
      <c r="F143" s="17" t="s">
        <v>310</v>
      </c>
      <c r="G143" s="18">
        <v>728567</v>
      </c>
    </row>
    <row r="144" spans="2:7" ht="15.75" customHeight="1" x14ac:dyDescent="0.25">
      <c r="C144" s="17" t="s">
        <v>311</v>
      </c>
      <c r="D144" s="18">
        <v>3013596</v>
      </c>
      <c r="F144" s="20" t="s">
        <v>312</v>
      </c>
      <c r="G144" s="21">
        <v>3663469</v>
      </c>
    </row>
    <row r="145" spans="2:7" ht="15.75" customHeight="1" x14ac:dyDescent="0.25">
      <c r="C145" s="20" t="s">
        <v>313</v>
      </c>
      <c r="D145" s="21">
        <v>914511</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38958</v>
      </c>
    </row>
    <row r="148" spans="2:7" ht="15.75" customHeight="1" x14ac:dyDescent="0.25">
      <c r="B148" s="2" t="s">
        <v>321</v>
      </c>
      <c r="C148" s="20" t="s">
        <v>394</v>
      </c>
      <c r="D148" s="21">
        <v>0</v>
      </c>
      <c r="F148" s="20" t="s">
        <v>323</v>
      </c>
      <c r="G148" s="21">
        <v>12001</v>
      </c>
    </row>
    <row r="149" spans="2:7" ht="15.75" customHeight="1" x14ac:dyDescent="0.25">
      <c r="B149" s="2" t="s">
        <v>324</v>
      </c>
      <c r="C149" s="20" t="s">
        <v>325</v>
      </c>
      <c r="D149" s="21">
        <v>574559</v>
      </c>
      <c r="F149" s="20" t="s">
        <v>326</v>
      </c>
      <c r="G149" s="21">
        <v>2191443</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122307</v>
      </c>
      <c r="F154" s="20" t="s">
        <v>339</v>
      </c>
      <c r="G154" s="27">
        <f>+'[30]Detalle ER'!H141</f>
        <v>9136544</v>
      </c>
    </row>
    <row r="155" spans="2:7" ht="15.75" customHeight="1" x14ac:dyDescent="0.25">
      <c r="C155" s="20" t="s">
        <v>340</v>
      </c>
      <c r="D155" s="21">
        <v>0</v>
      </c>
      <c r="F155" s="24" t="s">
        <v>341</v>
      </c>
      <c r="G155" s="25">
        <v>231847</v>
      </c>
    </row>
    <row r="156" spans="2:7" ht="15.75" customHeight="1" x14ac:dyDescent="0.25">
      <c r="C156" s="20" t="s">
        <v>342</v>
      </c>
      <c r="D156" s="21">
        <v>293950</v>
      </c>
      <c r="F156" s="90" t="s">
        <v>343</v>
      </c>
      <c r="G156" s="91">
        <f>SUM(G143:G155)</f>
        <v>16002829</v>
      </c>
    </row>
    <row r="157" spans="2:7" ht="15.75" customHeight="1" x14ac:dyDescent="0.25">
      <c r="C157" s="20" t="s">
        <v>344</v>
      </c>
      <c r="D157" s="23">
        <f>+'[30]Detalle ER'!D141</f>
        <v>76169107</v>
      </c>
      <c r="E157" s="2"/>
      <c r="F157" s="79" t="s">
        <v>345</v>
      </c>
      <c r="G157" s="80">
        <f>G142-G156</f>
        <v>-6528234</v>
      </c>
    </row>
    <row r="158" spans="2:7" ht="15.75" customHeight="1" x14ac:dyDescent="0.25">
      <c r="C158" s="48" t="s">
        <v>346</v>
      </c>
      <c r="D158" s="49">
        <v>481471</v>
      </c>
      <c r="E158" s="2"/>
    </row>
    <row r="159" spans="2:7" ht="15.75" customHeight="1" x14ac:dyDescent="0.25">
      <c r="C159" s="90" t="s">
        <v>347</v>
      </c>
      <c r="D159" s="91">
        <f>SUM(D144:D158)</f>
        <v>81569501</v>
      </c>
      <c r="E159" s="2"/>
      <c r="F159" s="79" t="s">
        <v>348</v>
      </c>
      <c r="G159" s="80">
        <f>+D129+D160+G157</f>
        <v>8208133.384335041</v>
      </c>
    </row>
    <row r="160" spans="2:7" ht="15.75" customHeight="1" x14ac:dyDescent="0.25">
      <c r="C160" s="75" t="s">
        <v>349</v>
      </c>
      <c r="D160" s="76">
        <f>D143-D159</f>
        <v>-31563055</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8208133.384335041</v>
      </c>
    </row>
    <row r="168" spans="6:7" x14ac:dyDescent="0.25"/>
    <row r="169" spans="6:7" x14ac:dyDescent="0.25"/>
    <row r="193" spans="1:8" s="53" customFormat="1" hidden="1" x14ac:dyDescent="0.25">
      <c r="A193" s="52"/>
      <c r="B193" s="5"/>
      <c r="C193" s="3"/>
      <c r="D193" s="4"/>
      <c r="E193" s="5"/>
      <c r="F193" s="3"/>
      <c r="G193" s="4"/>
      <c r="H193" s="6"/>
    </row>
    <row r="194" spans="1:8" s="53" customFormat="1" hidden="1" x14ac:dyDescent="0.25">
      <c r="A194" s="52"/>
      <c r="B194" s="5"/>
      <c r="C194" s="3"/>
      <c r="D194" s="4"/>
      <c r="E194" s="5"/>
      <c r="F194" s="3"/>
      <c r="G194" s="4"/>
      <c r="H194" s="6"/>
    </row>
    <row r="195" spans="1:8" s="53" customFormat="1" hidden="1" x14ac:dyDescent="0.25">
      <c r="A195" s="52"/>
      <c r="B195" s="5"/>
      <c r="C195" s="3"/>
      <c r="D195" s="4"/>
      <c r="E195" s="5"/>
      <c r="F195" s="3"/>
      <c r="G195" s="4"/>
    </row>
    <row r="196" spans="1:8" s="53" customFormat="1" hidden="1" x14ac:dyDescent="0.25">
      <c r="A196" s="52"/>
      <c r="B196" s="5"/>
      <c r="C196" s="3"/>
      <c r="D196" s="4"/>
      <c r="E196" s="5"/>
      <c r="F196" s="3"/>
      <c r="G196" s="4"/>
    </row>
    <row r="197" spans="1:8" s="53" customFormat="1" hidden="1" x14ac:dyDescent="0.25">
      <c r="A197" s="52"/>
      <c r="B197" s="5"/>
      <c r="C197" s="3"/>
      <c r="D197" s="4"/>
      <c r="E197" s="5"/>
      <c r="F197" s="3"/>
      <c r="G197" s="4"/>
    </row>
    <row r="198" spans="1:8" s="53" customFormat="1" hidden="1" x14ac:dyDescent="0.25">
      <c r="A198" s="52"/>
      <c r="B198" s="5"/>
      <c r="C198" s="3"/>
      <c r="D198" s="4"/>
      <c r="E198" s="5"/>
      <c r="F198" s="3"/>
      <c r="G198" s="4"/>
    </row>
    <row r="199" spans="1:8" s="53" customFormat="1" hidden="1" x14ac:dyDescent="0.25">
      <c r="A199" s="52"/>
      <c r="B199" s="5"/>
      <c r="C199" s="3"/>
      <c r="D199" s="4"/>
      <c r="E199" s="5"/>
      <c r="F199" s="3"/>
      <c r="G199" s="4"/>
    </row>
    <row r="200" spans="1:8" s="53" customFormat="1" hidden="1" x14ac:dyDescent="0.25">
      <c r="A200" s="52"/>
      <c r="B200" s="5"/>
      <c r="C200" s="3"/>
      <c r="D200" s="4"/>
      <c r="E200" s="5"/>
      <c r="F200" s="3"/>
      <c r="G200" s="4"/>
    </row>
    <row r="201" spans="1:8" s="53" customFormat="1" hidden="1" x14ac:dyDescent="0.25">
      <c r="B201" s="5"/>
      <c r="C201" s="3"/>
      <c r="D201" s="4"/>
      <c r="E201" s="5"/>
      <c r="F201" s="3"/>
      <c r="G201" s="4"/>
    </row>
    <row r="202" spans="1:8" s="53" customFormat="1" hidden="1" x14ac:dyDescent="0.25">
      <c r="B202" s="5"/>
      <c r="C202" s="3"/>
      <c r="D202" s="4"/>
      <c r="E202" s="5"/>
      <c r="F202" s="3"/>
      <c r="G202" s="4"/>
    </row>
    <row r="203" spans="1:8" s="53" customFormat="1" hidden="1" x14ac:dyDescent="0.25">
      <c r="B203" s="5"/>
      <c r="C203" s="3"/>
      <c r="D203" s="4"/>
      <c r="E203" s="5"/>
      <c r="F203" s="3"/>
      <c r="G203" s="4"/>
    </row>
    <row r="204" spans="1:8" s="53" customFormat="1" hidden="1" x14ac:dyDescent="0.25">
      <c r="B204" s="5"/>
      <c r="C204" s="3"/>
      <c r="D204" s="4"/>
      <c r="E204" s="5"/>
      <c r="F204" s="3"/>
      <c r="G204" s="4"/>
    </row>
    <row r="205" spans="1:8" s="53" customFormat="1" hidden="1" x14ac:dyDescent="0.25">
      <c r="B205" s="5"/>
      <c r="C205" s="3"/>
      <c r="D205" s="4"/>
      <c r="E205" s="5"/>
      <c r="F205" s="3"/>
      <c r="G205" s="4"/>
    </row>
    <row r="206" spans="1:8" s="53" customFormat="1" hidden="1" x14ac:dyDescent="0.25">
      <c r="B206" s="5"/>
      <c r="C206" s="3"/>
      <c r="D206" s="4"/>
      <c r="E206" s="5"/>
      <c r="F206" s="3"/>
      <c r="G206" s="4"/>
    </row>
    <row r="207" spans="1:8" s="53" customFormat="1" hidden="1" x14ac:dyDescent="0.25">
      <c r="B207" s="5"/>
      <c r="C207" s="3"/>
      <c r="D207" s="4"/>
      <c r="E207" s="5"/>
      <c r="F207" s="3"/>
      <c r="G207" s="4"/>
    </row>
    <row r="208" spans="1:8" s="53" customFormat="1" hidden="1" x14ac:dyDescent="0.25">
      <c r="B208" s="5"/>
      <c r="C208" s="3"/>
      <c r="D208" s="4"/>
      <c r="E208" s="5"/>
      <c r="F208" s="3"/>
      <c r="G208" s="4"/>
    </row>
    <row r="209" spans="2:8" s="53" customFormat="1" hidden="1" x14ac:dyDescent="0.25">
      <c r="B209" s="5"/>
      <c r="C209" s="3"/>
      <c r="D209" s="4"/>
      <c r="E209" s="5"/>
      <c r="F209" s="3"/>
      <c r="G209" s="4"/>
    </row>
    <row r="210" spans="2:8" s="53" customFormat="1" hidden="1" x14ac:dyDescent="0.25">
      <c r="B210" s="5"/>
      <c r="C210" s="3"/>
      <c r="D210" s="4"/>
      <c r="E210" s="5"/>
      <c r="F210" s="3"/>
      <c r="G210" s="4"/>
    </row>
    <row r="211" spans="2:8" s="53" customFormat="1" hidden="1" x14ac:dyDescent="0.25">
      <c r="B211" s="5"/>
      <c r="C211" s="3"/>
      <c r="D211" s="4"/>
      <c r="E211" s="5"/>
      <c r="F211" s="3"/>
      <c r="G211" s="4"/>
    </row>
    <row r="212" spans="2:8" s="53" customFormat="1" hidden="1" x14ac:dyDescent="0.25">
      <c r="B212" s="5"/>
      <c r="C212" s="3"/>
      <c r="D212" s="4"/>
      <c r="E212" s="5"/>
      <c r="F212" s="3"/>
      <c r="G212" s="4"/>
    </row>
    <row r="213" spans="2:8" s="53" customFormat="1" hidden="1" x14ac:dyDescent="0.25">
      <c r="B213" s="5"/>
      <c r="C213" s="3"/>
      <c r="D213" s="4"/>
      <c r="E213" s="5"/>
      <c r="F213" s="3"/>
      <c r="G213" s="4"/>
    </row>
    <row r="214" spans="2:8" s="53" customFormat="1" hidden="1" x14ac:dyDescent="0.25">
      <c r="B214" s="5"/>
      <c r="C214" s="3"/>
      <c r="D214" s="4"/>
      <c r="E214" s="5"/>
      <c r="F214" s="3"/>
      <c r="G214" s="4"/>
    </row>
    <row r="215" spans="2:8" s="53" customFormat="1" hidden="1" x14ac:dyDescent="0.25">
      <c r="B215" s="5"/>
      <c r="C215" s="3"/>
      <c r="D215" s="4"/>
      <c r="E215" s="5"/>
      <c r="F215" s="3"/>
      <c r="G215" s="4"/>
    </row>
    <row r="216" spans="2:8" s="53" customFormat="1" hidden="1" x14ac:dyDescent="0.25">
      <c r="B216" s="5"/>
      <c r="C216" s="3"/>
      <c r="D216" s="4"/>
      <c r="E216" s="5"/>
      <c r="F216" s="3"/>
      <c r="G216" s="4"/>
    </row>
    <row r="217" spans="2:8" s="53" customFormat="1" hidden="1" x14ac:dyDescent="0.25">
      <c r="B217" s="5"/>
      <c r="C217" s="3"/>
      <c r="D217" s="4"/>
      <c r="E217" s="5"/>
      <c r="F217" s="3"/>
      <c r="G217" s="4"/>
    </row>
    <row r="218" spans="2:8" s="53" customFormat="1" hidden="1" x14ac:dyDescent="0.25">
      <c r="B218" s="5"/>
      <c r="C218" s="3"/>
      <c r="D218" s="4"/>
      <c r="E218" s="5"/>
      <c r="F218" s="3"/>
      <c r="G218" s="4"/>
    </row>
    <row r="219" spans="2:8" s="53" customFormat="1" hidden="1" x14ac:dyDescent="0.25">
      <c r="B219" s="5"/>
      <c r="C219" s="3"/>
      <c r="D219" s="4"/>
      <c r="E219" s="5"/>
      <c r="F219" s="3"/>
      <c r="G219" s="4"/>
    </row>
    <row r="220" spans="2:8" s="53" customFormat="1" hidden="1" x14ac:dyDescent="0.25">
      <c r="B220" s="5"/>
      <c r="C220" s="3"/>
      <c r="D220" s="4"/>
      <c r="E220" s="5"/>
      <c r="F220" s="3"/>
      <c r="G220" s="4"/>
    </row>
    <row r="221" spans="2:8" s="53" customFormat="1" hidden="1" x14ac:dyDescent="0.25">
      <c r="B221" s="5"/>
      <c r="C221" s="3"/>
      <c r="D221" s="4"/>
      <c r="E221" s="5"/>
      <c r="F221" s="3"/>
      <c r="G221" s="4"/>
    </row>
    <row r="222" spans="2:8" s="53" customFormat="1" hidden="1" x14ac:dyDescent="0.25">
      <c r="B222" s="5"/>
      <c r="C222" s="3"/>
      <c r="D222" s="4"/>
      <c r="E222" s="5"/>
      <c r="F222" s="3"/>
      <c r="G222" s="4"/>
    </row>
    <row r="223" spans="2:8" hidden="1" x14ac:dyDescent="0.25">
      <c r="H223" s="53"/>
    </row>
    <row r="224" spans="2:8" hidden="1" x14ac:dyDescent="0.25">
      <c r="H224" s="53"/>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08EA6398-238E-46A3-A52B-C9AF7CD1BC37}">
      <formula1>OR(D139=0, D139&gt;50)</formula1>
      <formula2>0</formula2>
    </dataValidation>
    <dataValidation type="custom" operator="greaterThan" showInputMessage="1" showErrorMessage="1" errorTitle="eee" sqref="G117:G126" xr:uid="{86D02E06-F26A-4975-81B8-B0AEF76E5A75}">
      <formula1>OR(D131=0, D131&gt;50)</formula1>
      <formula2>0</formula2>
    </dataValidation>
    <dataValidation type="custom" operator="greaterThan" showInputMessage="1" showErrorMessage="1" errorTitle="eee" sqref="G128" xr:uid="{4FA9DAD4-A155-4E42-A0CF-E34C7F648CD6}">
      <formula1>OR(D136=0, D136&gt;50)</formula1>
      <formula2>0</formula2>
    </dataValidation>
    <dataValidation type="custom" operator="greaterThan" showInputMessage="1" showErrorMessage="1" errorTitle="eee" sqref="G129" xr:uid="{C9F8B9A1-5FFF-4CC8-BC17-0CB372863C3F}">
      <formula1>OR(D134=0, D134&gt;50)</formula1>
      <formula2>0</formula2>
    </dataValidation>
    <dataValidation type="custom" operator="greaterThan" showInputMessage="1" showErrorMessage="1" errorTitle="eee" sqref="G130" xr:uid="{3928F923-D8F8-4575-AD66-7D448D219269}">
      <formula1>OR(D132=0, D132&gt;50)</formula1>
      <formula2>0</formula2>
    </dataValidation>
    <dataValidation type="custom" operator="greaterThan" showInputMessage="1" showErrorMessage="1" errorTitle="eee" sqref="G161 G166" xr:uid="{C4E1ACCB-C2E4-46F6-916E-8722750FA97D}">
      <formula1>OR(D200=0, D200&gt;50)</formula1>
      <formula2>0</formula2>
    </dataValidation>
    <dataValidation type="custom" allowBlank="1" showInputMessage="1" showErrorMessage="1" sqref="D62 G156" xr:uid="{C681BA13-4050-4B45-A53E-FA11AB04B161}">
      <formula1>OR(D62=0, D62&gt;50)</formula1>
    </dataValidation>
    <dataValidation type="custom" operator="greaterThan" showInputMessage="1" showErrorMessage="1" errorTitle="eee" sqref="D61" xr:uid="{827C93A2-C856-4CF5-9962-8A8949827235}">
      <formula1>OR(D61=0, D61&lt;0)</formula1>
    </dataValidation>
    <dataValidation type="custom" operator="greaterThan" showInputMessage="1" showErrorMessage="1" errorTitle="eee" sqref="D14:D29 D30 D50:D54 D31:D48" xr:uid="{C7A838E9-C7B5-4375-BF86-90F6CBF36271}">
      <formula1>OR(D14=0,D14&gt;50)</formula1>
    </dataValidation>
    <dataValidation operator="greaterThan" showInputMessage="1" showErrorMessage="1" errorTitle="eee" sqref="G109 G157 G159 D129 D160" xr:uid="{AC01B1C6-2A07-4556-BCE9-6062364EE432}"/>
    <dataValidation type="custom" operator="greaterThan" showInputMessage="1" showErrorMessage="1" errorTitle="eee" sqref="G111:G116" xr:uid="{BDFF1B86-6181-428A-9AC3-F1C397C48E14}">
      <formula1>OR(D132=0, D132&gt;50)</formula1>
      <formula2>0</formula2>
    </dataValidation>
    <dataValidation type="custom" operator="greaterThan" showInputMessage="1" showErrorMessage="1" errorTitle="eee" sqref="G197" xr:uid="{68D0A90E-383B-4E20-A8BC-C4CF095B154F}">
      <formula1>OR(D196=0, D196&gt;50)</formula1>
      <formula2>0</formula2>
    </dataValidation>
    <dataValidation type="custom" operator="greaterThan" showInputMessage="1" showErrorMessage="1" errorTitle="eee" sqref="G142" xr:uid="{4C0494F4-1F45-4C19-908B-6FCD08FEB6D6}">
      <formula1>OR(D180=0, D180&gt;50)</formula1>
      <formula2>0</formula2>
    </dataValidation>
    <dataValidation allowBlank="1" sqref="G231" xr:uid="{63794FF2-A6D5-4352-9A23-ED5CBAEF85B1}">
      <formula1>0</formula1>
      <formula2>0</formula2>
    </dataValidation>
    <dataValidation type="custom" operator="greaterThan" showInputMessage="1" showErrorMessage="1" errorTitle="eee" sqref="D57:D60" xr:uid="{4B2A3E12-44F0-44BD-A146-20E74DFE0AC4}">
      <formula1>OR(D57=0, D57&lt;50)</formula1>
    </dataValidation>
    <dataValidation allowBlank="1" errorTitle="Error de datos" error="Debe introducir una fecha válida" sqref="F4" xr:uid="{422722FC-0E8C-4D5B-8EA4-025841672368}">
      <formula1>0</formula1>
      <formula2>0</formula2>
    </dataValidation>
    <dataValidation type="custom" operator="greaterThan" showInputMessage="1" showErrorMessage="1" errorTitle="eee" error="Valores mayores a $50" sqref="D8:D13" xr:uid="{3244334B-3A41-40B8-A431-979BCA5F7F30}">
      <formula1>OR(D8=0,D8&gt;50)</formula1>
    </dataValidation>
    <dataValidation type="custom" operator="greaterThan" showInputMessage="1" showErrorMessage="1" errorTitle="eee" sqref="D86:D95 D97:D99 D101:D109 D111 D113 D125 D118:D121 D123 D115 G143:G153 G141 G132:G139 G155" xr:uid="{8F91CFA3-59F3-43E5-9804-A27CE3F71A69}">
      <formula1>OR(D86=0,D86&gt; 50)</formula1>
    </dataValidation>
    <dataValidation operator="greaterThanOrEqual" allowBlank="1" errorTitle="Error de datos" error="Debe ingresar un valor entero positivo" sqref="C8:C11 C14:C48 F230 C141:C160 F161:F165 F7:F109 C129 C131:C139 C50:C127 F111:F157" xr:uid="{A0C03583-DA38-4892-9F63-8DBCBA8FD0E6}">
      <formula1>0</formula1>
      <formula2>0</formula2>
    </dataValidation>
    <dataValidation type="custom" operator="greaterThan" showInputMessage="1" showErrorMessage="1" errorTitle="eee" sqref="D49 D55:D56 G140 G154 G8:G108 D114 D124 D85 D96 D100 D110 D112 D63:D83 D122 D126:D128 D131:D159 D116:D117" xr:uid="{34EC1980-583A-4CA6-A445-03F8413FB840}">
      <formula1>OR(D8=0, D8&gt;50)</formula1>
    </dataValidation>
    <dataValidation type="custom" operator="greaterThan" showInputMessage="1" showErrorMessage="1" errorTitle="eee" sqref="D84" xr:uid="{0CEE0AF5-A4DD-4907-9D37-C65763EB2AF2}">
      <formula1>OR(#REF!=0,#REF!&gt; 50)</formula1>
      <formula2>0</formula2>
    </dataValidation>
  </dataValidations>
  <pageMargins left="0.7" right="0.7" top="0.75" bottom="0.75" header="0.3" footer="0.3"/>
  <ignoredErrors>
    <ignoredError sqref="G10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E65C-D11D-42AE-A468-DB4952CB52C1}">
  <sheetPr codeName="Hoja1"/>
  <dimension ref="A1:H233"/>
  <sheetViews>
    <sheetView showGridLines="0" topLeftCell="A10" zoomScaleNormal="100" workbookViewId="0">
      <selection activeCell="G34" sqref="G34"/>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x14ac:dyDescent="0.25"/>
    <row r="2" spans="2:7" ht="15.75" x14ac:dyDescent="0.25">
      <c r="B2" s="7"/>
      <c r="C2" s="123" t="s">
        <v>0</v>
      </c>
      <c r="D2" s="123"/>
      <c r="E2" s="54"/>
      <c r="F2" s="8" t="str">
        <f>+[3]Presentación!C4</f>
        <v>CASMU - IAMPP</v>
      </c>
      <c r="G2" s="9"/>
    </row>
    <row r="3" spans="2:7" ht="15.75" x14ac:dyDescent="0.25">
      <c r="C3" s="123" t="s">
        <v>1</v>
      </c>
      <c r="D3" s="123"/>
      <c r="E3" s="54"/>
      <c r="F3" s="10" t="str">
        <f>+[3]Presentación!C5</f>
        <v>Montevideo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122">
        <f>+[3]ESP!D7</f>
        <v>2025</v>
      </c>
      <c r="F7" s="73" t="s">
        <v>5</v>
      </c>
      <c r="G7" s="116">
        <f>+D7</f>
        <v>2025</v>
      </c>
    </row>
    <row r="8" spans="2:7" ht="15.75" customHeight="1" x14ac:dyDescent="0.25">
      <c r="B8" s="2" t="s">
        <v>6</v>
      </c>
      <c r="C8" s="17" t="s">
        <v>7</v>
      </c>
      <c r="D8" s="19">
        <v>234540084</v>
      </c>
      <c r="F8" s="17" t="s">
        <v>8</v>
      </c>
      <c r="G8" s="19">
        <v>134359002</v>
      </c>
    </row>
    <row r="9" spans="2:7" ht="15.75" customHeight="1" x14ac:dyDescent="0.25">
      <c r="B9" s="2" t="s">
        <v>9</v>
      </c>
      <c r="C9" s="20" t="s">
        <v>10</v>
      </c>
      <c r="D9" s="22">
        <v>276630206</v>
      </c>
      <c r="F9" s="20" t="s">
        <v>362</v>
      </c>
      <c r="G9" s="22">
        <v>145429423</v>
      </c>
    </row>
    <row r="10" spans="2:7" ht="15.75" customHeight="1" x14ac:dyDescent="0.25">
      <c r="B10" s="2" t="s">
        <v>12</v>
      </c>
      <c r="C10" s="20" t="s">
        <v>363</v>
      </c>
      <c r="D10" s="22">
        <v>7923355396</v>
      </c>
      <c r="F10" s="20" t="s">
        <v>364</v>
      </c>
      <c r="G10" s="22">
        <v>979294146</v>
      </c>
    </row>
    <row r="11" spans="2:7" ht="15.75" customHeight="1" x14ac:dyDescent="0.25">
      <c r="B11" s="2" t="s">
        <v>15</v>
      </c>
      <c r="C11" s="20" t="s">
        <v>365</v>
      </c>
      <c r="D11" s="22">
        <v>670159782</v>
      </c>
      <c r="F11" s="20" t="s">
        <v>366</v>
      </c>
      <c r="G11" s="22">
        <v>667879867</v>
      </c>
    </row>
    <row r="12" spans="2:7" ht="15.75" customHeight="1" x14ac:dyDescent="0.25">
      <c r="B12" s="2" t="s">
        <v>18</v>
      </c>
      <c r="C12" s="20" t="s">
        <v>19</v>
      </c>
      <c r="D12" s="22">
        <v>226825885</v>
      </c>
      <c r="F12" s="20" t="s">
        <v>367</v>
      </c>
      <c r="G12" s="22">
        <v>1703102785</v>
      </c>
    </row>
    <row r="13" spans="2:7" ht="15.75" customHeight="1" x14ac:dyDescent="0.25">
      <c r="B13" s="2" t="s">
        <v>21</v>
      </c>
      <c r="C13" s="20" t="s">
        <v>22</v>
      </c>
      <c r="D13" s="22">
        <v>123133544</v>
      </c>
      <c r="F13" s="20" t="s">
        <v>368</v>
      </c>
      <c r="G13" s="22">
        <v>565310759</v>
      </c>
    </row>
    <row r="14" spans="2:7" ht="15.75" customHeight="1" x14ac:dyDescent="0.25">
      <c r="B14" s="2" t="s">
        <v>24</v>
      </c>
      <c r="C14" s="20" t="s">
        <v>25</v>
      </c>
      <c r="D14" s="22">
        <v>0</v>
      </c>
      <c r="F14" s="20" t="s">
        <v>369</v>
      </c>
      <c r="G14" s="22">
        <v>253079982</v>
      </c>
    </row>
    <row r="15" spans="2:7" ht="15.75" customHeight="1" x14ac:dyDescent="0.25">
      <c r="B15" s="2" t="s">
        <v>27</v>
      </c>
      <c r="C15" s="20" t="s">
        <v>28</v>
      </c>
      <c r="D15" s="22">
        <v>268569649</v>
      </c>
      <c r="F15" s="20" t="s">
        <v>29</v>
      </c>
      <c r="G15" s="22">
        <v>1613740039</v>
      </c>
    </row>
    <row r="16" spans="2:7" ht="15.75" customHeight="1" x14ac:dyDescent="0.25">
      <c r="B16" s="2" t="s">
        <v>30</v>
      </c>
      <c r="C16" s="20" t="s">
        <v>31</v>
      </c>
      <c r="D16" s="22">
        <v>0</v>
      </c>
      <c r="F16" s="20" t="s">
        <v>32</v>
      </c>
      <c r="G16" s="22">
        <v>900798568</v>
      </c>
    </row>
    <row r="17" spans="2:7" ht="15.75" customHeight="1" x14ac:dyDescent="0.25">
      <c r="B17" s="2" t="s">
        <v>33</v>
      </c>
      <c r="C17" s="20" t="s">
        <v>370</v>
      </c>
      <c r="D17" s="22">
        <v>0</v>
      </c>
      <c r="F17" s="20" t="s">
        <v>35</v>
      </c>
      <c r="G17" s="22">
        <v>505189677</v>
      </c>
    </row>
    <row r="18" spans="2:7" ht="15.75" customHeight="1" x14ac:dyDescent="0.25">
      <c r="B18" s="2" t="s">
        <v>36</v>
      </c>
      <c r="C18" s="20" t="s">
        <v>37</v>
      </c>
      <c r="D18" s="22">
        <v>0</v>
      </c>
      <c r="F18" s="20" t="s">
        <v>38</v>
      </c>
      <c r="G18" s="22">
        <v>0</v>
      </c>
    </row>
    <row r="19" spans="2:7" ht="15.75" customHeight="1" x14ac:dyDescent="0.25">
      <c r="B19" s="2" t="s">
        <v>39</v>
      </c>
      <c r="C19" s="20" t="s">
        <v>40</v>
      </c>
      <c r="D19" s="102">
        <f>+'[3]Detalle ER'!D21</f>
        <v>190194464</v>
      </c>
      <c r="F19" s="24" t="s">
        <v>41</v>
      </c>
      <c r="G19" s="104">
        <v>101667970</v>
      </c>
    </row>
    <row r="20" spans="2:7" ht="15.75" customHeight="1" x14ac:dyDescent="0.25">
      <c r="B20" s="2" t="s">
        <v>42</v>
      </c>
      <c r="C20" s="20" t="s">
        <v>371</v>
      </c>
      <c r="D20" s="104">
        <v>140173390</v>
      </c>
      <c r="F20" s="90" t="s">
        <v>44</v>
      </c>
      <c r="G20" s="97">
        <f>SUM(G8:G19)</f>
        <v>7569852218</v>
      </c>
    </row>
    <row r="21" spans="2:7" ht="15.75" customHeight="1" x14ac:dyDescent="0.25">
      <c r="C21" s="88" t="s">
        <v>45</v>
      </c>
      <c r="D21" s="118">
        <f>SUM(D8:D20)</f>
        <v>10053582400</v>
      </c>
      <c r="F21" s="17" t="s">
        <v>46</v>
      </c>
      <c r="G21" s="19">
        <v>3562369</v>
      </c>
    </row>
    <row r="22" spans="2:7" ht="15.75" customHeight="1" x14ac:dyDescent="0.25">
      <c r="C22" s="90" t="s">
        <v>47</v>
      </c>
      <c r="D22" s="97">
        <f>SUM(D23:D29)</f>
        <v>219445320</v>
      </c>
      <c r="F22" s="20" t="s">
        <v>48</v>
      </c>
      <c r="G22" s="22">
        <v>137953477</v>
      </c>
    </row>
    <row r="23" spans="2:7" ht="15.75" customHeight="1" x14ac:dyDescent="0.25">
      <c r="B23" s="2" t="s">
        <v>49</v>
      </c>
      <c r="C23" s="17" t="s">
        <v>50</v>
      </c>
      <c r="D23" s="19">
        <v>70323563</v>
      </c>
      <c r="F23" s="20" t="s">
        <v>51</v>
      </c>
      <c r="G23" s="22">
        <v>36413606</v>
      </c>
    </row>
    <row r="24" spans="2:7" ht="15.75" customHeight="1" x14ac:dyDescent="0.25">
      <c r="B24" s="2" t="s">
        <v>52</v>
      </c>
      <c r="C24" s="20" t="s">
        <v>53</v>
      </c>
      <c r="D24" s="22">
        <v>30150317</v>
      </c>
      <c r="F24" s="20" t="s">
        <v>54</v>
      </c>
      <c r="G24" s="22">
        <v>133943632</v>
      </c>
    </row>
    <row r="25" spans="2:7" ht="15.75" customHeight="1" x14ac:dyDescent="0.25">
      <c r="B25" s="2" t="s">
        <v>55</v>
      </c>
      <c r="C25" s="20" t="s">
        <v>56</v>
      </c>
      <c r="D25" s="22">
        <v>61015495</v>
      </c>
      <c r="F25" s="20" t="s">
        <v>372</v>
      </c>
      <c r="G25" s="22">
        <v>37751015</v>
      </c>
    </row>
    <row r="26" spans="2:7" ht="15.75" customHeight="1" x14ac:dyDescent="0.25">
      <c r="B26" s="2" t="s">
        <v>58</v>
      </c>
      <c r="C26" s="20" t="s">
        <v>59</v>
      </c>
      <c r="D26" s="22">
        <v>21653123</v>
      </c>
      <c r="F26" s="20" t="s">
        <v>373</v>
      </c>
      <c r="G26" s="22">
        <v>45376191</v>
      </c>
    </row>
    <row r="27" spans="2:7" ht="15.75" customHeight="1" x14ac:dyDescent="0.25">
      <c r="B27" s="2" t="s">
        <v>61</v>
      </c>
      <c r="C27" s="20" t="s">
        <v>62</v>
      </c>
      <c r="D27" s="22">
        <v>3398119</v>
      </c>
      <c r="F27" s="24" t="s">
        <v>63</v>
      </c>
      <c r="G27" s="104">
        <v>5776449</v>
      </c>
    </row>
    <row r="28" spans="2:7" ht="15.75" customHeight="1" x14ac:dyDescent="0.25">
      <c r="B28" s="2" t="s">
        <v>64</v>
      </c>
      <c r="C28" s="20" t="s">
        <v>65</v>
      </c>
      <c r="D28" s="102">
        <f>+'[3]Detalle ER'!D28</f>
        <v>29904462</v>
      </c>
      <c r="F28" s="90" t="s">
        <v>66</v>
      </c>
      <c r="G28" s="97">
        <f>SUM(G21:G27)</f>
        <v>400776739</v>
      </c>
    </row>
    <row r="29" spans="2:7" ht="15.75" customHeight="1" x14ac:dyDescent="0.25">
      <c r="B29" s="2" t="s">
        <v>67</v>
      </c>
      <c r="C29" s="24" t="s">
        <v>68</v>
      </c>
      <c r="D29" s="104">
        <v>3000241</v>
      </c>
      <c r="F29" s="17" t="s">
        <v>69</v>
      </c>
      <c r="G29" s="19">
        <v>364433551</v>
      </c>
    </row>
    <row r="30" spans="2:7" ht="15.75" customHeight="1" x14ac:dyDescent="0.25">
      <c r="C30" s="90" t="s">
        <v>70</v>
      </c>
      <c r="D30" s="97">
        <f>SUM(D31:D35)</f>
        <v>1129280797</v>
      </c>
      <c r="F30" s="20" t="s">
        <v>71</v>
      </c>
      <c r="G30" s="22">
        <v>0</v>
      </c>
    </row>
    <row r="31" spans="2:7" ht="15.75" customHeight="1" x14ac:dyDescent="0.25">
      <c r="B31" s="2" t="s">
        <v>72</v>
      </c>
      <c r="C31" s="17" t="s">
        <v>73</v>
      </c>
      <c r="D31" s="19">
        <v>816425593</v>
      </c>
      <c r="F31" s="20" t="s">
        <v>74</v>
      </c>
      <c r="G31" s="22">
        <v>0</v>
      </c>
    </row>
    <row r="32" spans="2:7" ht="15.75" customHeight="1" x14ac:dyDescent="0.25">
      <c r="B32" s="2" t="s">
        <v>75</v>
      </c>
      <c r="C32" s="20" t="s">
        <v>76</v>
      </c>
      <c r="D32" s="22">
        <v>116701973</v>
      </c>
      <c r="F32" s="24" t="s">
        <v>77</v>
      </c>
      <c r="G32" s="104">
        <v>5299966</v>
      </c>
    </row>
    <row r="33" spans="2:7" ht="15.75" customHeight="1" x14ac:dyDescent="0.25">
      <c r="B33" s="2" t="s">
        <v>78</v>
      </c>
      <c r="C33" s="20" t="s">
        <v>79</v>
      </c>
      <c r="D33" s="22">
        <v>180219307</v>
      </c>
      <c r="F33" s="90" t="s">
        <v>80</v>
      </c>
      <c r="G33" s="97">
        <f>SUM(G29:G32)</f>
        <v>369733517</v>
      </c>
    </row>
    <row r="34" spans="2:7" ht="15.75" customHeight="1" x14ac:dyDescent="0.25">
      <c r="B34" s="2" t="s">
        <v>81</v>
      </c>
      <c r="C34" s="20" t="s">
        <v>82</v>
      </c>
      <c r="D34" s="102">
        <f>+'[3]Detalle ER'!D35</f>
        <v>0</v>
      </c>
      <c r="F34" s="94" t="s">
        <v>83</v>
      </c>
      <c r="G34" s="101">
        <f>SUM(G35:G40)</f>
        <v>960928526</v>
      </c>
    </row>
    <row r="35" spans="2:7" ht="15.75" customHeight="1" x14ac:dyDescent="0.25">
      <c r="B35" s="2" t="s">
        <v>84</v>
      </c>
      <c r="C35" s="24" t="s">
        <v>85</v>
      </c>
      <c r="D35" s="104">
        <v>15933924</v>
      </c>
      <c r="F35" s="17" t="s">
        <v>86</v>
      </c>
      <c r="G35" s="19">
        <v>52232728</v>
      </c>
    </row>
    <row r="36" spans="2:7" ht="15.75" customHeight="1" x14ac:dyDescent="0.25">
      <c r="C36" s="90" t="s">
        <v>87</v>
      </c>
      <c r="D36" s="97">
        <f>+D22+D30</f>
        <v>1348726117</v>
      </c>
      <c r="F36" s="20" t="s">
        <v>88</v>
      </c>
      <c r="G36" s="22">
        <v>35199988</v>
      </c>
    </row>
    <row r="37" spans="2:7" ht="15.75" customHeight="1" x14ac:dyDescent="0.25">
      <c r="B37" s="2" t="s">
        <v>89</v>
      </c>
      <c r="C37" s="17" t="s">
        <v>374</v>
      </c>
      <c r="D37" s="19">
        <v>310501464</v>
      </c>
      <c r="F37" s="20" t="s">
        <v>91</v>
      </c>
      <c r="G37" s="22">
        <v>53494538</v>
      </c>
    </row>
    <row r="38" spans="2:7" ht="15.75" customHeight="1" x14ac:dyDescent="0.25">
      <c r="B38" s="2" t="s">
        <v>92</v>
      </c>
      <c r="C38" s="20" t="s">
        <v>375</v>
      </c>
      <c r="D38" s="22">
        <v>296798914</v>
      </c>
      <c r="F38" s="20" t="s">
        <v>94</v>
      </c>
      <c r="G38" s="22">
        <v>52655054</v>
      </c>
    </row>
    <row r="39" spans="2:7" ht="15.75" customHeight="1" x14ac:dyDescent="0.25">
      <c r="B39" s="2" t="s">
        <v>95</v>
      </c>
      <c r="C39" s="20" t="s">
        <v>376</v>
      </c>
      <c r="D39" s="22">
        <v>0</v>
      </c>
      <c r="F39" s="20" t="s">
        <v>97</v>
      </c>
      <c r="G39" s="22">
        <v>86898813</v>
      </c>
    </row>
    <row r="40" spans="2:7" ht="15.75" customHeight="1" x14ac:dyDescent="0.25">
      <c r="B40" s="2" t="s">
        <v>98</v>
      </c>
      <c r="C40" s="20" t="s">
        <v>377</v>
      </c>
      <c r="D40" s="22">
        <v>0</v>
      </c>
      <c r="F40" s="24" t="s">
        <v>100</v>
      </c>
      <c r="G40" s="121">
        <f>+'[3]Detalle ER'!H19</f>
        <v>680447405</v>
      </c>
    </row>
    <row r="41" spans="2:7" ht="15.75" customHeight="1" x14ac:dyDescent="0.25">
      <c r="B41" s="2" t="s">
        <v>101</v>
      </c>
      <c r="C41" s="20" t="s">
        <v>378</v>
      </c>
      <c r="D41" s="22">
        <v>0</v>
      </c>
      <c r="F41" s="94" t="s">
        <v>103</v>
      </c>
      <c r="G41" s="101">
        <f>SUM(G42:G47)</f>
        <v>211761017</v>
      </c>
    </row>
    <row r="42" spans="2:7" ht="15.75" customHeight="1" x14ac:dyDescent="0.25">
      <c r="B42" s="2" t="s">
        <v>104</v>
      </c>
      <c r="C42" s="20" t="s">
        <v>379</v>
      </c>
      <c r="D42" s="22">
        <v>426602834</v>
      </c>
      <c r="F42" s="17" t="s">
        <v>106</v>
      </c>
      <c r="G42" s="19">
        <v>11510591</v>
      </c>
    </row>
    <row r="43" spans="2:7" ht="15.75" customHeight="1" x14ac:dyDescent="0.25">
      <c r="B43" s="2" t="s">
        <v>107</v>
      </c>
      <c r="C43" s="20" t="s">
        <v>380</v>
      </c>
      <c r="D43" s="22">
        <v>421440072</v>
      </c>
      <c r="F43" s="20" t="s">
        <v>109</v>
      </c>
      <c r="G43" s="22">
        <v>7757065</v>
      </c>
    </row>
    <row r="44" spans="2:7" ht="15.75" customHeight="1" x14ac:dyDescent="0.25">
      <c r="B44" s="2" t="s">
        <v>110</v>
      </c>
      <c r="C44" s="20" t="s">
        <v>381</v>
      </c>
      <c r="D44" s="22">
        <v>0</v>
      </c>
      <c r="F44" s="20" t="s">
        <v>112</v>
      </c>
      <c r="G44" s="22">
        <v>11788658</v>
      </c>
    </row>
    <row r="45" spans="2:7" ht="15.75" customHeight="1" x14ac:dyDescent="0.25">
      <c r="B45" s="2" t="s">
        <v>113</v>
      </c>
      <c r="C45" s="20" t="s">
        <v>114</v>
      </c>
      <c r="D45" s="22">
        <v>0</v>
      </c>
      <c r="F45" s="20" t="s">
        <v>115</v>
      </c>
      <c r="G45" s="22">
        <v>11603660</v>
      </c>
    </row>
    <row r="46" spans="2:7" ht="15.75" customHeight="1" x14ac:dyDescent="0.25">
      <c r="B46" s="2" t="s">
        <v>116</v>
      </c>
      <c r="C46" s="20" t="s">
        <v>117</v>
      </c>
      <c r="D46" s="102">
        <f>+'[3]Detalle ER'!D49</f>
        <v>525691340</v>
      </c>
      <c r="F46" s="20" t="s">
        <v>118</v>
      </c>
      <c r="G46" s="22">
        <v>19149999</v>
      </c>
    </row>
    <row r="47" spans="2:7" ht="15.75" customHeight="1" x14ac:dyDescent="0.25">
      <c r="B47" s="2" t="s">
        <v>119</v>
      </c>
      <c r="C47" s="24" t="s">
        <v>382</v>
      </c>
      <c r="D47" s="104">
        <v>27221337</v>
      </c>
      <c r="F47" s="20" t="s">
        <v>121</v>
      </c>
      <c r="G47" s="112">
        <f>+'[3]Detalle ER'!H29</f>
        <v>149951044</v>
      </c>
    </row>
    <row r="48" spans="2:7" ht="15.75" customHeight="1" x14ac:dyDescent="0.25">
      <c r="C48" s="90" t="s">
        <v>122</v>
      </c>
      <c r="D48" s="97">
        <f>SUM(D37:D47)</f>
        <v>2008255961</v>
      </c>
      <c r="F48" s="24" t="s">
        <v>123</v>
      </c>
      <c r="G48" s="104">
        <v>15265188</v>
      </c>
    </row>
    <row r="49" spans="2:7" ht="15.75" customHeight="1" x14ac:dyDescent="0.25">
      <c r="C49" s="94" t="s">
        <v>124</v>
      </c>
      <c r="D49" s="98"/>
      <c r="F49" s="90" t="s">
        <v>125</v>
      </c>
      <c r="G49" s="97">
        <f>+G34+G41+G48</f>
        <v>1187954731</v>
      </c>
    </row>
    <row r="50" spans="2:7" ht="15.75" customHeight="1" x14ac:dyDescent="0.25">
      <c r="B50" s="2" t="s">
        <v>126</v>
      </c>
      <c r="C50" s="28" t="s">
        <v>127</v>
      </c>
      <c r="D50" s="19">
        <v>0</v>
      </c>
      <c r="F50" s="28" t="s">
        <v>128</v>
      </c>
      <c r="G50" s="19">
        <v>176246661</v>
      </c>
    </row>
    <row r="51" spans="2:7" ht="15.75" customHeight="1" x14ac:dyDescent="0.25">
      <c r="B51" s="2" t="s">
        <v>129</v>
      </c>
      <c r="C51" s="20" t="s">
        <v>124</v>
      </c>
      <c r="D51" s="102">
        <f>+'[3]Detalle ER'!D58</f>
        <v>18895015</v>
      </c>
      <c r="F51" s="20" t="s">
        <v>130</v>
      </c>
      <c r="G51" s="22">
        <v>420348115</v>
      </c>
    </row>
    <row r="52" spans="2:7" ht="15.75" customHeight="1" x14ac:dyDescent="0.25">
      <c r="B52" s="2" t="s">
        <v>131</v>
      </c>
      <c r="C52" s="24" t="s">
        <v>383</v>
      </c>
      <c r="D52" s="104">
        <v>290498</v>
      </c>
      <c r="F52" s="20" t="s">
        <v>133</v>
      </c>
      <c r="G52" s="22">
        <v>17522108</v>
      </c>
    </row>
    <row r="53" spans="2:7" ht="15.75" customHeight="1" x14ac:dyDescent="0.25">
      <c r="C53" s="90" t="s">
        <v>134</v>
      </c>
      <c r="D53" s="97">
        <f>SUM(D50:D52)</f>
        <v>19185513</v>
      </c>
      <c r="F53" s="20" t="s">
        <v>135</v>
      </c>
      <c r="G53" s="22">
        <v>0</v>
      </c>
    </row>
    <row r="54" spans="2:7" ht="15.75" customHeight="1" x14ac:dyDescent="0.25">
      <c r="C54" s="75" t="s">
        <v>136</v>
      </c>
      <c r="D54" s="103">
        <f>D21+D36+D48+D53</f>
        <v>13429749991</v>
      </c>
      <c r="F54" s="20" t="s">
        <v>137</v>
      </c>
      <c r="G54" s="22">
        <v>77634948</v>
      </c>
    </row>
    <row r="55" spans="2:7" ht="15.75" customHeight="1" x14ac:dyDescent="0.25">
      <c r="C55" s="29"/>
      <c r="F55" s="20" t="s">
        <v>138</v>
      </c>
      <c r="G55" s="22">
        <v>1977601</v>
      </c>
    </row>
    <row r="56" spans="2:7" ht="15.75" customHeight="1" x14ac:dyDescent="0.25">
      <c r="C56" s="94" t="s">
        <v>139</v>
      </c>
      <c r="D56" s="98"/>
      <c r="F56" s="20" t="s">
        <v>140</v>
      </c>
      <c r="G56" s="112">
        <f>+'[3]Detalle ER'!H40</f>
        <v>24271724</v>
      </c>
    </row>
    <row r="57" spans="2:7" ht="15.75" customHeight="1" x14ac:dyDescent="0.25">
      <c r="B57" s="2" t="s">
        <v>141</v>
      </c>
      <c r="C57" s="28" t="s">
        <v>142</v>
      </c>
      <c r="D57" s="19">
        <v>0</v>
      </c>
      <c r="F57" s="24" t="s">
        <v>143</v>
      </c>
      <c r="G57" s="104">
        <v>9456863</v>
      </c>
    </row>
    <row r="58" spans="2:7" ht="15.75" customHeight="1" x14ac:dyDescent="0.25">
      <c r="B58" s="2" t="s">
        <v>144</v>
      </c>
      <c r="C58" s="20" t="s">
        <v>145</v>
      </c>
      <c r="D58" s="22">
        <v>0</v>
      </c>
      <c r="F58" s="90" t="s">
        <v>146</v>
      </c>
      <c r="G58" s="97">
        <f>SUM(G50:G57)</f>
        <v>727458020</v>
      </c>
    </row>
    <row r="59" spans="2:7" ht="15.75" customHeight="1" x14ac:dyDescent="0.25">
      <c r="B59" s="2" t="s">
        <v>147</v>
      </c>
      <c r="C59" s="20" t="s">
        <v>148</v>
      </c>
      <c r="D59" s="22">
        <v>0</v>
      </c>
      <c r="F59" s="28" t="s">
        <v>149</v>
      </c>
      <c r="G59" s="19">
        <v>369305656</v>
      </c>
    </row>
    <row r="60" spans="2:7" ht="15.75" customHeight="1" x14ac:dyDescent="0.25">
      <c r="B60" s="2" t="s">
        <v>150</v>
      </c>
      <c r="C60" s="24" t="s">
        <v>384</v>
      </c>
      <c r="D60" s="104">
        <v>0</v>
      </c>
      <c r="F60" s="20" t="s">
        <v>152</v>
      </c>
      <c r="G60" s="22">
        <v>171048668</v>
      </c>
    </row>
    <row r="61" spans="2:7" ht="15.75" customHeight="1" x14ac:dyDescent="0.25">
      <c r="C61" s="90" t="s">
        <v>385</v>
      </c>
      <c r="D61" s="97">
        <f>SUM(D57:D60)</f>
        <v>0</v>
      </c>
      <c r="F61" s="20" t="s">
        <v>154</v>
      </c>
      <c r="G61" s="22">
        <v>0</v>
      </c>
    </row>
    <row r="62" spans="2:7" ht="15.75" customHeight="1" x14ac:dyDescent="0.25">
      <c r="C62" s="119" t="s">
        <v>155</v>
      </c>
      <c r="D62" s="120">
        <f>D54+D61</f>
        <v>13429749991</v>
      </c>
      <c r="F62" s="20" t="s">
        <v>156</v>
      </c>
      <c r="G62" s="22">
        <v>0</v>
      </c>
    </row>
    <row r="63" spans="2:7" ht="15.75" customHeight="1" x14ac:dyDescent="0.25">
      <c r="B63" s="33"/>
      <c r="C63" s="34"/>
      <c r="D63" s="35"/>
      <c r="F63" s="20" t="s">
        <v>157</v>
      </c>
      <c r="G63" s="22">
        <v>0</v>
      </c>
    </row>
    <row r="64" spans="2:7" ht="15.75" customHeight="1" x14ac:dyDescent="0.25">
      <c r="B64" s="5"/>
      <c r="C64" s="34"/>
      <c r="D64" s="35"/>
      <c r="F64" s="20" t="s">
        <v>158</v>
      </c>
      <c r="G64" s="22">
        <v>44285192</v>
      </c>
    </row>
    <row r="65" spans="1:7" ht="15.75" customHeight="1" x14ac:dyDescent="0.25">
      <c r="B65" s="36" t="s">
        <v>159</v>
      </c>
      <c r="C65" s="34"/>
      <c r="D65" s="35"/>
      <c r="F65" s="20" t="s">
        <v>160</v>
      </c>
      <c r="G65" s="22">
        <v>45781045</v>
      </c>
    </row>
    <row r="66" spans="1:7" ht="15.75" customHeight="1" x14ac:dyDescent="0.25">
      <c r="B66" s="36" t="s">
        <v>161</v>
      </c>
      <c r="C66" s="34"/>
      <c r="D66" s="35"/>
      <c r="F66" s="20" t="s">
        <v>162</v>
      </c>
      <c r="G66" s="22">
        <v>0</v>
      </c>
    </row>
    <row r="67" spans="1:7" ht="15.75" customHeight="1" x14ac:dyDescent="0.25">
      <c r="B67" s="36" t="s">
        <v>163</v>
      </c>
      <c r="C67" s="34"/>
      <c r="D67" s="35"/>
      <c r="F67" s="20" t="s">
        <v>164</v>
      </c>
      <c r="G67" s="22">
        <v>140343121</v>
      </c>
    </row>
    <row r="68" spans="1:7" ht="15.75" customHeight="1" x14ac:dyDescent="0.25">
      <c r="B68" s="36" t="s">
        <v>165</v>
      </c>
      <c r="C68" s="34"/>
      <c r="D68" s="35"/>
      <c r="F68" s="20" t="s">
        <v>166</v>
      </c>
      <c r="G68" s="22">
        <v>0</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4734165</v>
      </c>
    </row>
    <row r="71" spans="1:7" ht="15.75" customHeight="1" x14ac:dyDescent="0.25">
      <c r="B71" s="36" t="s">
        <v>171</v>
      </c>
      <c r="C71" s="34"/>
      <c r="D71" s="35"/>
      <c r="F71" s="20" t="s">
        <v>172</v>
      </c>
      <c r="G71" s="22">
        <v>31386534</v>
      </c>
    </row>
    <row r="72" spans="1:7" ht="15.75" customHeight="1" x14ac:dyDescent="0.25">
      <c r="B72" s="36" t="s">
        <v>173</v>
      </c>
      <c r="C72" s="34"/>
      <c r="D72" s="35"/>
      <c r="F72" s="20" t="s">
        <v>174</v>
      </c>
      <c r="G72" s="22">
        <v>3391521</v>
      </c>
    </row>
    <row r="73" spans="1:7" ht="15.75" customHeight="1" x14ac:dyDescent="0.25">
      <c r="B73" s="36" t="s">
        <v>175</v>
      </c>
      <c r="C73" s="34"/>
      <c r="D73" s="35"/>
      <c r="F73" s="20" t="s">
        <v>176</v>
      </c>
      <c r="G73" s="22">
        <v>0</v>
      </c>
    </row>
    <row r="74" spans="1:7" ht="15.75" customHeight="1" x14ac:dyDescent="0.25">
      <c r="B74" s="36" t="s">
        <v>177</v>
      </c>
      <c r="C74" s="34"/>
      <c r="D74" s="35"/>
      <c r="F74" s="20" t="s">
        <v>178</v>
      </c>
      <c r="G74" s="22">
        <v>0</v>
      </c>
    </row>
    <row r="75" spans="1:7" ht="15.75" customHeight="1" x14ac:dyDescent="0.25">
      <c r="B75" s="36" t="s">
        <v>179</v>
      </c>
      <c r="C75" s="34"/>
      <c r="D75" s="35"/>
      <c r="F75" s="20" t="s">
        <v>180</v>
      </c>
      <c r="G75" s="22">
        <v>0</v>
      </c>
    </row>
    <row r="76" spans="1:7" ht="15.75" customHeight="1" x14ac:dyDescent="0.25">
      <c r="B76" s="36" t="s">
        <v>181</v>
      </c>
      <c r="C76" s="34"/>
      <c r="D76" s="35"/>
      <c r="F76" s="20" t="s">
        <v>182</v>
      </c>
      <c r="G76" s="22">
        <v>34953008</v>
      </c>
    </row>
    <row r="77" spans="1:7" ht="15.75" customHeight="1" x14ac:dyDescent="0.25">
      <c r="B77" s="36" t="s">
        <v>183</v>
      </c>
      <c r="C77" s="34"/>
      <c r="D77" s="35"/>
      <c r="F77" s="20" t="s">
        <v>184</v>
      </c>
      <c r="G77" s="22">
        <v>113735571</v>
      </c>
    </row>
    <row r="78" spans="1:7" ht="15.75" customHeight="1" x14ac:dyDescent="0.25">
      <c r="B78" s="36" t="s">
        <v>185</v>
      </c>
      <c r="C78" s="34"/>
      <c r="D78" s="35"/>
      <c r="F78" s="20" t="s">
        <v>186</v>
      </c>
      <c r="G78" s="112">
        <f>+'[3]Detalle ER'!H60</f>
        <v>313045454</v>
      </c>
    </row>
    <row r="79" spans="1:7" ht="15.75" customHeight="1" x14ac:dyDescent="0.25">
      <c r="B79" s="36"/>
      <c r="C79" s="34"/>
      <c r="D79" s="35"/>
      <c r="F79" s="24" t="s">
        <v>187</v>
      </c>
      <c r="G79" s="104">
        <v>16878518</v>
      </c>
    </row>
    <row r="80" spans="1:7" ht="15.75" customHeight="1" x14ac:dyDescent="0.25">
      <c r="A80" s="37"/>
      <c r="B80" s="38"/>
      <c r="C80" s="34"/>
      <c r="D80" s="35"/>
      <c r="E80" s="39"/>
      <c r="F80" s="90" t="s">
        <v>188</v>
      </c>
      <c r="G80" s="97">
        <f>SUM(G59:G79)</f>
        <v>1288888453</v>
      </c>
    </row>
    <row r="81" spans="2:7" ht="15.75" customHeight="1" x14ac:dyDescent="0.25">
      <c r="B81" s="36" t="s">
        <v>189</v>
      </c>
      <c r="C81" s="34"/>
      <c r="D81" s="35"/>
      <c r="F81" s="28" t="s">
        <v>190</v>
      </c>
      <c r="G81" s="19">
        <v>0</v>
      </c>
    </row>
    <row r="82" spans="2:7" ht="15.75" customHeight="1" x14ac:dyDescent="0.25">
      <c r="B82" s="36" t="s">
        <v>191</v>
      </c>
      <c r="C82" s="34"/>
      <c r="D82" s="35"/>
      <c r="F82" s="20" t="s">
        <v>192</v>
      </c>
      <c r="G82" s="22">
        <v>377679481</v>
      </c>
    </row>
    <row r="83" spans="2:7" ht="15.75" customHeight="1" x14ac:dyDescent="0.25">
      <c r="B83" s="36" t="s">
        <v>193</v>
      </c>
      <c r="C83" s="34"/>
      <c r="D83" s="35"/>
      <c r="F83" s="20" t="s">
        <v>194</v>
      </c>
      <c r="G83" s="22">
        <v>14067709</v>
      </c>
    </row>
    <row r="84" spans="2:7" ht="15.75" customHeight="1" x14ac:dyDescent="0.25">
      <c r="B84" s="36" t="s">
        <v>195</v>
      </c>
      <c r="C84" s="40"/>
      <c r="D84" s="41"/>
      <c r="F84" s="20" t="s">
        <v>196</v>
      </c>
      <c r="G84" s="22">
        <v>11441043</v>
      </c>
    </row>
    <row r="85" spans="2:7" ht="15.75" customHeight="1" x14ac:dyDescent="0.25">
      <c r="B85" s="36" t="s">
        <v>197</v>
      </c>
      <c r="C85" s="73" t="s">
        <v>198</v>
      </c>
      <c r="D85" s="116">
        <f>+D7</f>
        <v>2025</v>
      </c>
      <c r="F85" s="20" t="s">
        <v>199</v>
      </c>
      <c r="G85" s="22">
        <v>37311555</v>
      </c>
    </row>
    <row r="86" spans="2:7" ht="15.75" customHeight="1" x14ac:dyDescent="0.25">
      <c r="B86" s="36" t="s">
        <v>200</v>
      </c>
      <c r="C86" s="17" t="s">
        <v>201</v>
      </c>
      <c r="D86" s="19">
        <v>33872891</v>
      </c>
      <c r="F86" s="20" t="s">
        <v>202</v>
      </c>
      <c r="G86" s="22">
        <v>26963371</v>
      </c>
    </row>
    <row r="87" spans="2:7" ht="15.75" customHeight="1" x14ac:dyDescent="0.25">
      <c r="B87" s="36" t="s">
        <v>203</v>
      </c>
      <c r="C87" s="20" t="s">
        <v>204</v>
      </c>
      <c r="D87" s="22">
        <v>287658245</v>
      </c>
      <c r="F87" s="20" t="s">
        <v>205</v>
      </c>
      <c r="G87" s="22">
        <v>5365619</v>
      </c>
    </row>
    <row r="88" spans="2:7" ht="15.75" customHeight="1" x14ac:dyDescent="0.25">
      <c r="B88" s="36" t="s">
        <v>206</v>
      </c>
      <c r="C88" s="20" t="s">
        <v>35</v>
      </c>
      <c r="D88" s="22">
        <v>10891572</v>
      </c>
      <c r="F88" s="20" t="s">
        <v>207</v>
      </c>
      <c r="G88" s="22">
        <v>133259047</v>
      </c>
    </row>
    <row r="89" spans="2:7" ht="15.75" customHeight="1" x14ac:dyDescent="0.25">
      <c r="B89" s="36" t="s">
        <v>208</v>
      </c>
      <c r="C89" s="20" t="s">
        <v>386</v>
      </c>
      <c r="D89" s="22">
        <v>2125913</v>
      </c>
      <c r="F89" s="20" t="s">
        <v>210</v>
      </c>
      <c r="G89" s="22">
        <v>4819010</v>
      </c>
    </row>
    <row r="90" spans="2:7" ht="15.75" customHeight="1" x14ac:dyDescent="0.25">
      <c r="B90" s="36" t="s">
        <v>211</v>
      </c>
      <c r="C90" s="20" t="s">
        <v>212</v>
      </c>
      <c r="D90" s="22">
        <v>10513144</v>
      </c>
      <c r="F90" s="20" t="s">
        <v>213</v>
      </c>
      <c r="G90" s="22">
        <v>0</v>
      </c>
    </row>
    <row r="91" spans="2:7" ht="15.75" customHeight="1" x14ac:dyDescent="0.25">
      <c r="B91" s="36" t="s">
        <v>214</v>
      </c>
      <c r="C91" s="20" t="s">
        <v>215</v>
      </c>
      <c r="D91" s="22">
        <v>96448</v>
      </c>
      <c r="F91" s="20" t="s">
        <v>216</v>
      </c>
      <c r="G91" s="22">
        <v>44104524</v>
      </c>
    </row>
    <row r="92" spans="2:7" ht="15.75" customHeight="1" x14ac:dyDescent="0.25">
      <c r="B92" s="36" t="s">
        <v>217</v>
      </c>
      <c r="C92" s="20" t="s">
        <v>218</v>
      </c>
      <c r="D92" s="22">
        <v>0</v>
      </c>
      <c r="F92" s="20" t="s">
        <v>219</v>
      </c>
      <c r="G92" s="22">
        <v>0</v>
      </c>
    </row>
    <row r="93" spans="2:7" ht="15.75" customHeight="1" x14ac:dyDescent="0.25">
      <c r="B93" s="36"/>
      <c r="C93" s="20" t="s">
        <v>387</v>
      </c>
      <c r="D93" s="22">
        <v>0</v>
      </c>
      <c r="F93" s="20" t="s">
        <v>221</v>
      </c>
      <c r="G93" s="22">
        <v>0</v>
      </c>
    </row>
    <row r="94" spans="2:7" ht="15.75" customHeight="1" x14ac:dyDescent="0.25">
      <c r="C94" s="20" t="s">
        <v>222</v>
      </c>
      <c r="D94" s="22">
        <v>0</v>
      </c>
      <c r="F94" s="20" t="s">
        <v>223</v>
      </c>
      <c r="G94" s="102">
        <f>+'[3]Detalle ER'!H72</f>
        <v>525671244</v>
      </c>
    </row>
    <row r="95" spans="2:7" ht="15.75" customHeight="1" x14ac:dyDescent="0.25">
      <c r="C95" s="24" t="s">
        <v>388</v>
      </c>
      <c r="D95" s="104">
        <v>4544967</v>
      </c>
      <c r="F95" s="24" t="s">
        <v>225</v>
      </c>
      <c r="G95" s="104">
        <v>15529069</v>
      </c>
    </row>
    <row r="96" spans="2:7" ht="15.75" customHeight="1" x14ac:dyDescent="0.25">
      <c r="C96" s="90" t="s">
        <v>226</v>
      </c>
      <c r="D96" s="97">
        <f>SUM(D86:D95)</f>
        <v>349703180</v>
      </c>
      <c r="F96" s="90" t="s">
        <v>227</v>
      </c>
      <c r="G96" s="97">
        <f>SUM(G81:G95)</f>
        <v>1196211672</v>
      </c>
    </row>
    <row r="97" spans="2:7" ht="15.75" customHeight="1" x14ac:dyDescent="0.25">
      <c r="C97" s="17" t="s">
        <v>216</v>
      </c>
      <c r="D97" s="19">
        <v>0</v>
      </c>
      <c r="F97" s="28" t="s">
        <v>228</v>
      </c>
      <c r="G97" s="19">
        <v>51584542</v>
      </c>
    </row>
    <row r="98" spans="2:7" ht="15.75" customHeight="1" x14ac:dyDescent="0.25">
      <c r="C98" s="20" t="s">
        <v>219</v>
      </c>
      <c r="D98" s="22">
        <v>0</v>
      </c>
      <c r="F98" s="20" t="s">
        <v>229</v>
      </c>
      <c r="G98" s="22">
        <v>50231437</v>
      </c>
    </row>
    <row r="99" spans="2:7" ht="15.75" customHeight="1" x14ac:dyDescent="0.25">
      <c r="C99" s="24" t="s">
        <v>230</v>
      </c>
      <c r="D99" s="104">
        <v>0</v>
      </c>
      <c r="F99" s="20" t="s">
        <v>231</v>
      </c>
      <c r="G99" s="22">
        <v>9487770</v>
      </c>
    </row>
    <row r="100" spans="2:7" ht="15.75" customHeight="1" x14ac:dyDescent="0.25">
      <c r="C100" s="90" t="s">
        <v>232</v>
      </c>
      <c r="D100" s="97">
        <f>SUM(D97:D99)</f>
        <v>0</v>
      </c>
      <c r="F100" s="20" t="s">
        <v>233</v>
      </c>
      <c r="G100" s="114">
        <f>+'[3]Detalle ER'!H84</f>
        <v>39353798</v>
      </c>
    </row>
    <row r="101" spans="2:7" ht="15.75" customHeight="1" x14ac:dyDescent="0.25">
      <c r="C101" s="17" t="s">
        <v>190</v>
      </c>
      <c r="D101" s="19">
        <v>0</v>
      </c>
      <c r="F101" s="24" t="s">
        <v>234</v>
      </c>
      <c r="G101" s="104">
        <v>1703246</v>
      </c>
    </row>
    <row r="102" spans="2:7" ht="15.75" customHeight="1" x14ac:dyDescent="0.25">
      <c r="C102" s="20" t="s">
        <v>235</v>
      </c>
      <c r="D102" s="22">
        <v>0</v>
      </c>
      <c r="F102" s="90" t="s">
        <v>236</v>
      </c>
      <c r="G102" s="97">
        <f>SUM(G97:G101)</f>
        <v>152360793</v>
      </c>
    </row>
    <row r="103" spans="2:7" ht="15.75" customHeight="1" x14ac:dyDescent="0.25">
      <c r="C103" s="20" t="s">
        <v>192</v>
      </c>
      <c r="D103" s="22">
        <v>18619009</v>
      </c>
      <c r="F103" s="90" t="s">
        <v>237</v>
      </c>
      <c r="G103" s="97">
        <f>+'[3]Detalle ER'!H98</f>
        <v>242093783</v>
      </c>
    </row>
    <row r="104" spans="2:7" ht="15.75" customHeight="1" x14ac:dyDescent="0.25">
      <c r="C104" s="20" t="s">
        <v>196</v>
      </c>
      <c r="D104" s="22">
        <v>949235</v>
      </c>
      <c r="F104" s="28" t="s">
        <v>238</v>
      </c>
      <c r="G104" s="19">
        <v>0</v>
      </c>
    </row>
    <row r="105" spans="2:7" ht="15.75" customHeight="1" x14ac:dyDescent="0.25">
      <c r="C105" s="20" t="s">
        <v>199</v>
      </c>
      <c r="D105" s="22">
        <v>20543720</v>
      </c>
      <c r="F105" s="24" t="s">
        <v>239</v>
      </c>
      <c r="G105" s="104">
        <v>0</v>
      </c>
    </row>
    <row r="106" spans="2:7" ht="15.75" customHeight="1" x14ac:dyDescent="0.25">
      <c r="C106" s="20" t="s">
        <v>202</v>
      </c>
      <c r="D106" s="22">
        <v>4235004</v>
      </c>
      <c r="F106" s="90" t="s">
        <v>240</v>
      </c>
      <c r="G106" s="97">
        <f>SUM(G104:G105)</f>
        <v>0</v>
      </c>
    </row>
    <row r="107" spans="2:7" ht="15.75" customHeight="1" x14ac:dyDescent="0.25">
      <c r="C107" s="20" t="s">
        <v>205</v>
      </c>
      <c r="D107" s="22">
        <v>536387</v>
      </c>
      <c r="F107" s="79" t="s">
        <v>241</v>
      </c>
      <c r="G107" s="115">
        <f>G20+G28+G33+G49+G58+G80+G96+G102+G103+G106</f>
        <v>13135329926</v>
      </c>
    </row>
    <row r="108" spans="2:7" ht="15.75" customHeight="1" x14ac:dyDescent="0.25">
      <c r="C108" s="20" t="s">
        <v>242</v>
      </c>
      <c r="D108" s="22">
        <v>87305048</v>
      </c>
      <c r="F108" s="14"/>
      <c r="G108" s="46"/>
    </row>
    <row r="109" spans="2:7" ht="15.75" customHeight="1" x14ac:dyDescent="0.25">
      <c r="C109" s="20" t="s">
        <v>243</v>
      </c>
      <c r="D109" s="22">
        <v>93498845</v>
      </c>
      <c r="F109" s="79" t="s">
        <v>244</v>
      </c>
      <c r="G109" s="80">
        <f>D62-G107</f>
        <v>294420065</v>
      </c>
    </row>
    <row r="110" spans="2:7" ht="15.75" customHeight="1" x14ac:dyDescent="0.25">
      <c r="C110" s="20" t="s">
        <v>223</v>
      </c>
      <c r="D110" s="102">
        <f>+'[3]Detalle ER'!D72</f>
        <v>80171434</v>
      </c>
      <c r="F110" s="40"/>
      <c r="G110" s="47"/>
    </row>
    <row r="111" spans="2:7" ht="15.75" customHeight="1" x14ac:dyDescent="0.25">
      <c r="C111" s="24" t="s">
        <v>389</v>
      </c>
      <c r="D111" s="104">
        <v>4086109</v>
      </c>
      <c r="F111" s="40"/>
      <c r="G111" s="41"/>
    </row>
    <row r="112" spans="2:7" ht="15.75" customHeight="1" x14ac:dyDescent="0.25">
      <c r="B112" s="2" t="s">
        <v>246</v>
      </c>
      <c r="C112" s="90" t="s">
        <v>227</v>
      </c>
      <c r="D112" s="97">
        <f>SUM(D101:D111)</f>
        <v>309944791</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+'[3]Detalle ER'!D84</f>
        <v>7016600</v>
      </c>
      <c r="F114" s="40"/>
      <c r="G114" s="41"/>
    </row>
    <row r="115" spans="2:7" ht="15.75" customHeight="1" x14ac:dyDescent="0.25">
      <c r="B115" s="2" t="s">
        <v>249</v>
      </c>
      <c r="C115" s="24" t="s">
        <v>250</v>
      </c>
      <c r="D115" s="104">
        <v>80232</v>
      </c>
      <c r="F115" s="40"/>
      <c r="G115" s="41"/>
    </row>
    <row r="116" spans="2:7" ht="15.75" customHeight="1" x14ac:dyDescent="0.25">
      <c r="B116" s="2" t="s">
        <v>251</v>
      </c>
      <c r="C116" s="90" t="s">
        <v>236</v>
      </c>
      <c r="D116" s="97">
        <f>SUM(D113:D115)</f>
        <v>7096832</v>
      </c>
      <c r="F116" s="40"/>
      <c r="G116" s="41"/>
    </row>
    <row r="117" spans="2:7" ht="15.75" customHeight="1" x14ac:dyDescent="0.25">
      <c r="B117" s="2" t="s">
        <v>252</v>
      </c>
      <c r="C117" s="90" t="s">
        <v>253</v>
      </c>
      <c r="D117" s="97">
        <f>+'[3]Detalle ER'!D96</f>
        <v>4716098</v>
      </c>
      <c r="F117" s="40"/>
      <c r="G117" s="41"/>
    </row>
    <row r="118" spans="2:7" ht="15.75" customHeight="1" x14ac:dyDescent="0.25">
      <c r="B118" s="2" t="s">
        <v>254</v>
      </c>
      <c r="C118" s="17" t="s">
        <v>255</v>
      </c>
      <c r="D118" s="19">
        <v>36127732</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387297</v>
      </c>
      <c r="F121" s="40"/>
      <c r="G121" s="41"/>
    </row>
    <row r="122" spans="2:7" ht="15.75" customHeight="1" x14ac:dyDescent="0.25">
      <c r="C122" s="90" t="s">
        <v>262</v>
      </c>
      <c r="D122" s="97">
        <f>SUM(D118:D121)</f>
        <v>36515029</v>
      </c>
      <c r="F122" s="40"/>
      <c r="G122" s="41"/>
    </row>
    <row r="123" spans="2:7" ht="15.75" customHeight="1" x14ac:dyDescent="0.25">
      <c r="B123" s="2" t="s">
        <v>263</v>
      </c>
      <c r="C123" s="17" t="s">
        <v>264</v>
      </c>
      <c r="D123" s="19">
        <v>62128187</v>
      </c>
      <c r="F123" s="40"/>
      <c r="G123" s="41"/>
    </row>
    <row r="124" spans="2:7" ht="15.75" customHeight="1" x14ac:dyDescent="0.25">
      <c r="B124" s="2" t="s">
        <v>265</v>
      </c>
      <c r="C124" s="20" t="s">
        <v>266</v>
      </c>
      <c r="D124" s="102">
        <f>+'[3]Detalle ER'!D106</f>
        <v>180349293</v>
      </c>
      <c r="F124" s="40"/>
      <c r="G124" s="41"/>
    </row>
    <row r="125" spans="2:7" ht="15.75" customHeight="1" x14ac:dyDescent="0.25">
      <c r="B125" s="2" t="s">
        <v>267</v>
      </c>
      <c r="C125" s="24" t="s">
        <v>268</v>
      </c>
      <c r="D125" s="104">
        <v>2388874</v>
      </c>
      <c r="F125" s="40"/>
      <c r="G125" s="41"/>
    </row>
    <row r="126" spans="2:7" ht="15.75" customHeight="1" x14ac:dyDescent="0.25">
      <c r="C126" s="90" t="s">
        <v>391</v>
      </c>
      <c r="D126" s="97">
        <f>SUM(D123:D125)</f>
        <v>244866354</v>
      </c>
      <c r="F126" s="40"/>
      <c r="G126" s="41"/>
    </row>
    <row r="127" spans="2:7" ht="15.75" customHeight="1" x14ac:dyDescent="0.25">
      <c r="C127" s="79" t="s">
        <v>270</v>
      </c>
      <c r="D127" s="115">
        <f>D96+D100+D112+D116+D117+D122+D126</f>
        <v>952842284</v>
      </c>
      <c r="F127" s="40"/>
      <c r="G127" s="41"/>
    </row>
    <row r="128" spans="2:7" ht="15.75" customHeight="1" x14ac:dyDescent="0.25">
      <c r="F128" s="40"/>
      <c r="G128" s="41"/>
    </row>
    <row r="129" spans="2:7" ht="15.75" customHeight="1" x14ac:dyDescent="0.25">
      <c r="B129" s="2" t="s">
        <v>271</v>
      </c>
      <c r="C129" s="79" t="s">
        <v>272</v>
      </c>
      <c r="D129" s="80">
        <f>G109-D127</f>
        <v>-658422219</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595243</v>
      </c>
      <c r="F132" s="17" t="s">
        <v>278</v>
      </c>
      <c r="G132" s="19">
        <v>585105</v>
      </c>
    </row>
    <row r="133" spans="2:7" ht="15.75" customHeight="1" x14ac:dyDescent="0.25">
      <c r="B133" s="2" t="s">
        <v>279</v>
      </c>
      <c r="C133" s="20" t="s">
        <v>280</v>
      </c>
      <c r="D133" s="22">
        <v>0</v>
      </c>
      <c r="F133" s="20" t="s">
        <v>281</v>
      </c>
      <c r="G133" s="22">
        <v>0</v>
      </c>
    </row>
    <row r="134" spans="2:7" ht="15.75" customHeight="1" x14ac:dyDescent="0.25">
      <c r="B134" s="2" t="s">
        <v>282</v>
      </c>
      <c r="C134" s="20" t="s">
        <v>283</v>
      </c>
      <c r="D134" s="22">
        <v>128629718</v>
      </c>
      <c r="F134" s="20" t="s">
        <v>284</v>
      </c>
      <c r="G134" s="22">
        <v>0</v>
      </c>
    </row>
    <row r="135" spans="2:7" ht="15.75" customHeight="1" x14ac:dyDescent="0.25">
      <c r="B135" s="2" t="s">
        <v>285</v>
      </c>
      <c r="C135" s="20" t="s">
        <v>286</v>
      </c>
      <c r="D135" s="22">
        <v>61273172</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v>284887176</v>
      </c>
    </row>
    <row r="140" spans="2:7" ht="15.75" customHeight="1" x14ac:dyDescent="0.25">
      <c r="C140" s="20" t="s">
        <v>393</v>
      </c>
      <c r="D140" s="22">
        <v>16667972</v>
      </c>
      <c r="F140" s="20" t="s">
        <v>301</v>
      </c>
      <c r="G140" s="112">
        <f>+'[3]Detalle ER'!H123</f>
        <v>0</v>
      </c>
    </row>
    <row r="141" spans="2:7" ht="15.75" customHeight="1" x14ac:dyDescent="0.25">
      <c r="B141" s="2" t="s">
        <v>302</v>
      </c>
      <c r="C141" s="20" t="s">
        <v>303</v>
      </c>
      <c r="D141" s="102">
        <f>+'[3]Detalle ER'!D123</f>
        <v>48144577</v>
      </c>
      <c r="F141" s="24" t="s">
        <v>304</v>
      </c>
      <c r="G141" s="104">
        <v>7896</v>
      </c>
    </row>
    <row r="142" spans="2:7" ht="15.75" customHeight="1" x14ac:dyDescent="0.25">
      <c r="B142" s="2" t="s">
        <v>305</v>
      </c>
      <c r="C142" s="24" t="s">
        <v>306</v>
      </c>
      <c r="D142" s="104">
        <v>3598167</v>
      </c>
      <c r="F142" s="90" t="s">
        <v>307</v>
      </c>
      <c r="G142" s="97">
        <f>SUM(G132:G141)</f>
        <v>285480177</v>
      </c>
    </row>
    <row r="143" spans="2:7" ht="15.75" customHeight="1" x14ac:dyDescent="0.25">
      <c r="B143" s="2" t="s">
        <v>308</v>
      </c>
      <c r="C143" s="90" t="s">
        <v>309</v>
      </c>
      <c r="D143" s="97">
        <f>SUM(D132:D142)</f>
        <v>258908849</v>
      </c>
      <c r="F143" s="17" t="s">
        <v>310</v>
      </c>
      <c r="G143" s="19">
        <v>399783115</v>
      </c>
    </row>
    <row r="144" spans="2:7" ht="15.75" customHeight="1" x14ac:dyDescent="0.25">
      <c r="C144" s="17" t="s">
        <v>311</v>
      </c>
      <c r="D144" s="19">
        <v>77510295</v>
      </c>
      <c r="F144" s="20" t="s">
        <v>312</v>
      </c>
      <c r="G144" s="22">
        <v>118365251</v>
      </c>
    </row>
    <row r="145" spans="2:7" ht="15.75" customHeight="1" x14ac:dyDescent="0.25">
      <c r="C145" s="20" t="s">
        <v>313</v>
      </c>
      <c r="D145" s="22">
        <v>0</v>
      </c>
      <c r="F145" s="20" t="s">
        <v>314</v>
      </c>
      <c r="G145" s="22">
        <v>2730653</v>
      </c>
    </row>
    <row r="146" spans="2:7" ht="15.75" customHeight="1" x14ac:dyDescent="0.25">
      <c r="B146" s="2" t="s">
        <v>315</v>
      </c>
      <c r="C146" s="20" t="s">
        <v>316</v>
      </c>
      <c r="D146" s="22">
        <v>44000021</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2606654</v>
      </c>
    </row>
    <row r="149" spans="2:7" ht="15.75" customHeight="1" x14ac:dyDescent="0.25">
      <c r="B149" s="2" t="s">
        <v>324</v>
      </c>
      <c r="C149" s="20" t="s">
        <v>325</v>
      </c>
      <c r="D149" s="22">
        <v>25000000</v>
      </c>
      <c r="F149" s="20" t="s">
        <v>326</v>
      </c>
      <c r="G149" s="22">
        <v>60535910</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24994233</v>
      </c>
      <c r="F153" s="20" t="s">
        <v>337</v>
      </c>
      <c r="G153" s="22">
        <v>0</v>
      </c>
    </row>
    <row r="154" spans="2:7" ht="15.75" customHeight="1" x14ac:dyDescent="0.25">
      <c r="C154" s="20" t="s">
        <v>338</v>
      </c>
      <c r="D154" s="22">
        <v>66390658</v>
      </c>
      <c r="F154" s="20" t="s">
        <v>339</v>
      </c>
      <c r="G154" s="112">
        <f>+'[3]Detalle ER'!H141</f>
        <v>0</v>
      </c>
    </row>
    <row r="155" spans="2:7" ht="15.75" customHeight="1" x14ac:dyDescent="0.25">
      <c r="C155" s="20" t="s">
        <v>340</v>
      </c>
      <c r="D155" s="22">
        <v>0</v>
      </c>
      <c r="F155" s="24" t="s">
        <v>341</v>
      </c>
      <c r="G155" s="104">
        <v>6004009</v>
      </c>
    </row>
    <row r="156" spans="2:7" ht="15.75" customHeight="1" x14ac:dyDescent="0.25">
      <c r="C156" s="20" t="s">
        <v>342</v>
      </c>
      <c r="D156" s="22">
        <v>0</v>
      </c>
      <c r="F156" s="90" t="s">
        <v>343</v>
      </c>
      <c r="G156" s="97">
        <f>SUM(G143:G155)</f>
        <v>590025592</v>
      </c>
    </row>
    <row r="157" spans="2:7" ht="15.75" customHeight="1" x14ac:dyDescent="0.25">
      <c r="C157" s="20" t="s">
        <v>344</v>
      </c>
      <c r="D157" s="102">
        <f>+'[3]Detalle ER'!D141</f>
        <v>111925540</v>
      </c>
      <c r="E157" s="2"/>
      <c r="F157" s="79" t="s">
        <v>345</v>
      </c>
      <c r="G157" s="115">
        <f>G142-G156</f>
        <v>-304545415</v>
      </c>
    </row>
    <row r="158" spans="2:7" ht="15.75" customHeight="1" x14ac:dyDescent="0.25">
      <c r="C158" s="48" t="s">
        <v>346</v>
      </c>
      <c r="D158" s="110">
        <v>3240481</v>
      </c>
      <c r="E158" s="2"/>
    </row>
    <row r="159" spans="2:7" ht="15.75" customHeight="1" x14ac:dyDescent="0.25">
      <c r="C159" s="90" t="s">
        <v>347</v>
      </c>
      <c r="D159" s="97">
        <f>SUM(D144:D158)</f>
        <v>353061228</v>
      </c>
      <c r="E159" s="2"/>
      <c r="F159" s="79" t="s">
        <v>348</v>
      </c>
      <c r="G159" s="80">
        <f>+D129+D160+G157</f>
        <v>-1057120013</v>
      </c>
    </row>
    <row r="160" spans="2:7" ht="15.75" customHeight="1" x14ac:dyDescent="0.25">
      <c r="C160" s="75" t="s">
        <v>349</v>
      </c>
      <c r="D160" s="103">
        <f>D143-D159</f>
        <v>-94152379</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2175901217</v>
      </c>
    </row>
    <row r="165" spans="6:7" ht="15.75" customHeight="1" x14ac:dyDescent="0.25">
      <c r="F165" s="90" t="s">
        <v>354</v>
      </c>
      <c r="G165" s="97">
        <f>SUM(G162:G164)</f>
        <v>2175901217</v>
      </c>
    </row>
    <row r="166" spans="6:7" ht="15.75" customHeight="1" x14ac:dyDescent="0.25"/>
    <row r="167" spans="6:7" ht="15.75" customHeight="1" x14ac:dyDescent="0.25">
      <c r="F167" s="79" t="s">
        <v>355</v>
      </c>
      <c r="G167" s="80">
        <f>+G159+G165</f>
        <v>1118781204</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1" stopIfTrue="1" operator="between">
      <formula>-0.1</formula>
      <formula>-50</formula>
    </cfRule>
    <cfRule type="cellIs" priority="2"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3" stopIfTrue="1" operator="between">
      <formula>-0.1</formula>
      <formula>-50</formula>
    </cfRule>
    <cfRule type="cellIs" priority="4" stopIfTrue="1" operator="between">
      <formula>0.1</formula>
      <formula>50</formula>
    </cfRule>
  </conditionalFormatting>
  <conditionalFormatting sqref="G162:G166">
    <cfRule type="cellIs" priority="5" stopIfTrue="1" operator="between">
      <formula>-0.1</formula>
      <formula>-50</formula>
    </cfRule>
    <cfRule type="cellIs" priority="6" stopIfTrue="1" operator="between">
      <formula>0.1</formula>
      <formula>50</formula>
    </cfRule>
  </conditionalFormatting>
  <dataValidations count="21">
    <dataValidation type="custom" operator="greaterThan" showInputMessage="1" showErrorMessage="1" errorTitle="eee" sqref="G127" xr:uid="{727499DD-22A4-4DC5-B6E2-A284CBCCC408}">
      <formula1>OR(D139=0, D139&gt;50)</formula1>
      <formula2>0</formula2>
    </dataValidation>
    <dataValidation type="custom" operator="greaterThan" showInputMessage="1" showErrorMessage="1" errorTitle="eee" sqref="G117:G126" xr:uid="{8E763FFC-E828-49B9-9817-5C9CC8ECECF3}">
      <formula1>OR(D131=0, D131&gt;50)</formula1>
      <formula2>0</formula2>
    </dataValidation>
    <dataValidation type="custom" operator="greaterThan" showInputMessage="1" showErrorMessage="1" errorTitle="eee" sqref="G128" xr:uid="{17FF6BE6-1D96-417C-8044-C8C54C9FD2B2}">
      <formula1>OR(D136=0, D136&gt;50)</formula1>
      <formula2>0</formula2>
    </dataValidation>
    <dataValidation type="custom" operator="greaterThan" showInputMessage="1" showErrorMessage="1" errorTitle="eee" sqref="G129" xr:uid="{F3EE4DB1-B592-4B6F-A2D5-3CC330CB0427}">
      <formula1>OR(D134=0, D134&gt;50)</formula1>
      <formula2>0</formula2>
    </dataValidation>
    <dataValidation type="custom" operator="greaterThan" showInputMessage="1" showErrorMessage="1" errorTitle="eee" sqref="G130" xr:uid="{23DAA1F2-8CDB-461B-A220-EB29443BFA49}">
      <formula1>OR(D132=0, D132&gt;50)</formula1>
      <formula2>0</formula2>
    </dataValidation>
    <dataValidation type="custom" operator="greaterThan" showInputMessage="1" showErrorMessage="1" errorTitle="eee" sqref="G161 G166" xr:uid="{7EE1B260-7981-4F3E-B371-1C0205EFB0F8}">
      <formula1>OR(D200=0, D200&gt;50)</formula1>
      <formula2>0</formula2>
    </dataValidation>
    <dataValidation type="custom" allowBlank="1" showInputMessage="1" showErrorMessage="1" sqref="D62 G156" xr:uid="{215083AB-DBF8-4D52-967B-2989EBE6744D}">
      <formula1>OR(D62=0, D62&gt;50)</formula1>
    </dataValidation>
    <dataValidation type="custom" operator="greaterThan" showInputMessage="1" showErrorMessage="1" errorTitle="eee" sqref="D61" xr:uid="{F0D18FFD-6A05-40FB-9330-3664D9F2C248}">
      <formula1>OR(D61=0, D61&lt;0)</formula1>
    </dataValidation>
    <dataValidation type="custom" operator="greaterThan" showInputMessage="1" showErrorMessage="1" errorTitle="eee" sqref="D14:D29 D30 D50:D54 D31:D48" xr:uid="{0D67B41B-7D69-4BD3-8A84-EF9865619D0A}">
      <formula1>OR(D14=0,D14&gt;50)</formula1>
    </dataValidation>
    <dataValidation operator="greaterThan" showInputMessage="1" showErrorMessage="1" errorTitle="eee" sqref="G109 G157 G159 D129 D160" xr:uid="{25DB2D01-7E19-4C11-906B-DDE2D0B056C9}"/>
    <dataValidation type="custom" operator="greaterThan" showInputMessage="1" showErrorMessage="1" errorTitle="eee" sqref="G111:G116" xr:uid="{DEB6B479-47FE-42AA-9F68-101E3278E252}">
      <formula1>OR(D132=0, D132&gt;50)</formula1>
      <formula2>0</formula2>
    </dataValidation>
    <dataValidation type="custom" operator="greaterThan" showInputMessage="1" showErrorMessage="1" errorTitle="eee" sqref="G197" xr:uid="{2B259F48-7084-44CB-8A1F-C666CA7948C4}">
      <formula1>OR(D196=0, D196&gt;50)</formula1>
      <formula2>0</formula2>
    </dataValidation>
    <dataValidation type="custom" operator="greaterThan" showInputMessage="1" showErrorMessage="1" errorTitle="eee" sqref="G142" xr:uid="{432F3BBF-B168-4850-99FE-BD271634C45B}">
      <formula1>OR(D180=0, D180&gt;50)</formula1>
      <formula2>0</formula2>
    </dataValidation>
    <dataValidation allowBlank="1" sqref="G231" xr:uid="{7E882E49-6937-4846-94F2-EE5DFDFF4C69}">
      <formula1>0</formula1>
      <formula2>0</formula2>
    </dataValidation>
    <dataValidation type="custom" operator="greaterThan" showInputMessage="1" showErrorMessage="1" errorTitle="eee" sqref="D57:D60" xr:uid="{44B790C3-8C63-4B5B-9A69-ADAA3268A312}">
      <formula1>OR(D57=0, D57&lt;50)</formula1>
    </dataValidation>
    <dataValidation allowBlank="1" errorTitle="Error de datos" error="Debe introducir una fecha válida" sqref="F4" xr:uid="{11A49E0E-5B0D-43AD-930A-59E876515955}">
      <formula1>0</formula1>
      <formula2>0</formula2>
    </dataValidation>
    <dataValidation type="custom" operator="greaterThan" showInputMessage="1" showErrorMessage="1" errorTitle="eee" error="Valores mayores a $50" sqref="D8:D13" xr:uid="{8E0DE6A7-E880-43EA-BAEE-C93A2EB80035}">
      <formula1>OR(D8=0,D8&gt;50)</formula1>
    </dataValidation>
    <dataValidation type="custom" operator="greaterThan" showInputMessage="1" showErrorMessage="1" errorTitle="eee" sqref="D86:D95 D97:D99 D101:D109 D111 D113 D125 D118:D121 D123 D115 G143:G153 G141 G132:G139 G155" xr:uid="{57DA6F75-CF49-49DA-B7A6-07425C5015E3}">
      <formula1>OR(D86=0,D86&gt; 50)</formula1>
    </dataValidation>
    <dataValidation operator="greaterThanOrEqual" allowBlank="1" errorTitle="Error de datos" error="Debe ingresar un valor entero positivo" sqref="C8:C11 C14:C48 F230 C141:C160 F161:F165 F7:F109 C129 C131:C139 C50:C127 F111:F157" xr:uid="{A9F5953D-1982-4F73-A98C-89038EB13A3C}">
      <formula1>0</formula1>
      <formula2>0</formula2>
    </dataValidation>
    <dataValidation type="custom" operator="greaterThan" showInputMessage="1" showErrorMessage="1" errorTitle="eee" sqref="D49 D55:D56 G140 G154 G8:G108 D114 D124 D85 D96 D100 D110 D112 D63:D83 D122 D126:D128 D131:D159 D116:D117" xr:uid="{7A440BE1-76B7-4B51-A82E-97691E478FAE}">
      <formula1>OR(D8=0, D8&gt;50)</formula1>
    </dataValidation>
    <dataValidation type="custom" operator="greaterThan" showInputMessage="1" showErrorMessage="1" errorTitle="eee" sqref="D84" xr:uid="{37E7357A-5180-47A6-AEB6-C11D5DC30829}">
      <formula1>OR(#REF!=0,#REF!&gt; 50)</formula1>
      <formula2>0</formula2>
    </dataValidation>
  </dataValidations>
  <pageMargins left="0.7" right="0.7" top="0.75" bottom="0.75" header="0.3" footer="0.3"/>
  <ignoredErrors>
    <ignoredError sqref="G100"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9CE8-872F-485B-9205-4CA5F313F88C}">
  <dimension ref="A1:H347"/>
  <sheetViews>
    <sheetView showGridLines="0" zoomScaleNormal="100" workbookViewId="0">
      <selection activeCell="F41" sqref="F41:G41"/>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x14ac:dyDescent="0.25"/>
    <row r="2" spans="2:7" ht="15.75" x14ac:dyDescent="0.25">
      <c r="B2" s="7"/>
      <c r="C2" s="123" t="s">
        <v>0</v>
      </c>
      <c r="D2" s="123"/>
      <c r="E2" s="54"/>
      <c r="F2" s="8" t="str">
        <f>+[31]Presentación!C4</f>
        <v>SOC. MED. QUIR. SALTO - IAMPP</v>
      </c>
      <c r="G2" s="9"/>
    </row>
    <row r="3" spans="2:7" ht="15.75" x14ac:dyDescent="0.25">
      <c r="C3" s="123" t="s">
        <v>1</v>
      </c>
      <c r="D3" s="123"/>
      <c r="E3" s="54"/>
      <c r="F3" s="10" t="str">
        <f>+[31]Presentación!C5</f>
        <v>Salto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+[31]ESP!D7</f>
        <v>2025</v>
      </c>
      <c r="F7" s="73" t="s">
        <v>5</v>
      </c>
      <c r="G7" s="74">
        <f>+D7</f>
        <v>2025</v>
      </c>
    </row>
    <row r="8" spans="2:7" ht="15.75" customHeight="1" x14ac:dyDescent="0.25">
      <c r="B8" s="2" t="s">
        <v>6</v>
      </c>
      <c r="C8" s="17" t="s">
        <v>7</v>
      </c>
      <c r="D8" s="18">
        <v>53683309</v>
      </c>
      <c r="F8" s="17" t="s">
        <v>8</v>
      </c>
      <c r="G8" s="18">
        <v>3167126</v>
      </c>
    </row>
    <row r="9" spans="2:7" ht="15.75" customHeight="1" x14ac:dyDescent="0.25">
      <c r="B9" s="2" t="s">
        <v>9</v>
      </c>
      <c r="C9" s="20" t="s">
        <v>10</v>
      </c>
      <c r="D9" s="21">
        <v>158355398</v>
      </c>
      <c r="F9" s="20" t="s">
        <v>362</v>
      </c>
      <c r="G9" s="21">
        <v>243409552</v>
      </c>
    </row>
    <row r="10" spans="2:7" ht="15.75" customHeight="1" x14ac:dyDescent="0.25">
      <c r="B10" s="2" t="s">
        <v>12</v>
      </c>
      <c r="C10" s="20" t="s">
        <v>363</v>
      </c>
      <c r="D10" s="21">
        <v>2696281167</v>
      </c>
      <c r="F10" s="20" t="s">
        <v>364</v>
      </c>
      <c r="G10" s="21">
        <v>101520769</v>
      </c>
    </row>
    <row r="11" spans="2:7" ht="15.75" customHeight="1" x14ac:dyDescent="0.25">
      <c r="B11" s="2" t="s">
        <v>15</v>
      </c>
      <c r="C11" s="20" t="s">
        <v>365</v>
      </c>
      <c r="D11" s="21">
        <v>230145994</v>
      </c>
      <c r="F11" s="20" t="s">
        <v>366</v>
      </c>
      <c r="G11" s="21">
        <v>339145484</v>
      </c>
    </row>
    <row r="12" spans="2:7" ht="15.75" customHeight="1" x14ac:dyDescent="0.25">
      <c r="B12" s="2" t="s">
        <v>18</v>
      </c>
      <c r="C12" s="20" t="s">
        <v>19</v>
      </c>
      <c r="D12" s="21">
        <v>63492980</v>
      </c>
      <c r="F12" s="20" t="s">
        <v>367</v>
      </c>
      <c r="G12" s="21">
        <v>396639097</v>
      </c>
    </row>
    <row r="13" spans="2:7" ht="15.75" customHeight="1" x14ac:dyDescent="0.25">
      <c r="B13" s="2" t="s">
        <v>21</v>
      </c>
      <c r="C13" s="20" t="s">
        <v>22</v>
      </c>
      <c r="D13" s="21">
        <v>30209637</v>
      </c>
      <c r="F13" s="20" t="s">
        <v>368</v>
      </c>
      <c r="G13" s="21">
        <v>110755060</v>
      </c>
    </row>
    <row r="14" spans="2:7" ht="15.75" customHeight="1" x14ac:dyDescent="0.25">
      <c r="B14" s="2" t="s">
        <v>24</v>
      </c>
      <c r="C14" s="20" t="s">
        <v>25</v>
      </c>
      <c r="D14" s="21">
        <v>0</v>
      </c>
      <c r="F14" s="20" t="s">
        <v>369</v>
      </c>
      <c r="G14" s="21">
        <v>64948119</v>
      </c>
    </row>
    <row r="15" spans="2:7" ht="15.75" customHeight="1" x14ac:dyDescent="0.25">
      <c r="B15" s="2" t="s">
        <v>27</v>
      </c>
      <c r="C15" s="20" t="s">
        <v>28</v>
      </c>
      <c r="D15" s="21">
        <v>0</v>
      </c>
      <c r="F15" s="20" t="s">
        <v>29</v>
      </c>
      <c r="G15" s="21">
        <v>320222857</v>
      </c>
    </row>
    <row r="16" spans="2:7" ht="15.75" customHeight="1" x14ac:dyDescent="0.25">
      <c r="B16" s="2" t="s">
        <v>30</v>
      </c>
      <c r="C16" s="20" t="s">
        <v>31</v>
      </c>
      <c r="D16" s="21">
        <v>0</v>
      </c>
      <c r="F16" s="20" t="s">
        <v>32</v>
      </c>
      <c r="G16" s="21"/>
    </row>
    <row r="17" spans="2:7" ht="15.75" customHeight="1" x14ac:dyDescent="0.25">
      <c r="B17" s="2" t="s">
        <v>33</v>
      </c>
      <c r="C17" s="20" t="s">
        <v>370</v>
      </c>
      <c r="D17" s="21">
        <v>0</v>
      </c>
      <c r="F17" s="20" t="s">
        <v>35</v>
      </c>
      <c r="G17" s="21">
        <v>73178022</v>
      </c>
    </row>
    <row r="18" spans="2:7" ht="15.75" customHeight="1" x14ac:dyDescent="0.25">
      <c r="B18" s="2" t="s">
        <v>36</v>
      </c>
      <c r="C18" s="20" t="s">
        <v>37</v>
      </c>
      <c r="D18" s="21">
        <v>0</v>
      </c>
      <c r="F18" s="20" t="s">
        <v>38</v>
      </c>
      <c r="G18" s="21">
        <v>0</v>
      </c>
    </row>
    <row r="19" spans="2:7" ht="15.75" customHeight="1" x14ac:dyDescent="0.25">
      <c r="B19" s="2" t="s">
        <v>39</v>
      </c>
      <c r="C19" s="20" t="s">
        <v>40</v>
      </c>
      <c r="D19" s="23">
        <f>+'[31]Detalle ER'!D21</f>
        <v>0</v>
      </c>
      <c r="F19" s="24" t="s">
        <v>41</v>
      </c>
      <c r="G19" s="25">
        <v>24163521</v>
      </c>
    </row>
    <row r="20" spans="2:7" ht="15.75" customHeight="1" x14ac:dyDescent="0.25">
      <c r="B20" s="2" t="s">
        <v>42</v>
      </c>
      <c r="C20" s="20" t="s">
        <v>371</v>
      </c>
      <c r="D20" s="25">
        <v>44207030</v>
      </c>
      <c r="F20" s="90" t="s">
        <v>44</v>
      </c>
      <c r="G20" s="91">
        <f>SUM(G8:G19)</f>
        <v>1677149607</v>
      </c>
    </row>
    <row r="21" spans="2:7" ht="15.75" customHeight="1" x14ac:dyDescent="0.25">
      <c r="C21" s="88" t="s">
        <v>45</v>
      </c>
      <c r="D21" s="89">
        <f>SUM(D8:D20)</f>
        <v>3276375515</v>
      </c>
      <c r="F21" s="17" t="s">
        <v>46</v>
      </c>
      <c r="G21" s="18">
        <v>190442</v>
      </c>
    </row>
    <row r="22" spans="2:7" ht="15.75" customHeight="1" x14ac:dyDescent="0.25">
      <c r="C22" s="90" t="s">
        <v>47</v>
      </c>
      <c r="D22" s="91">
        <f>SUM(D23:D29)</f>
        <v>44407739</v>
      </c>
      <c r="F22" s="20" t="s">
        <v>48</v>
      </c>
      <c r="G22" s="21">
        <v>64984380</v>
      </c>
    </row>
    <row r="23" spans="2:7" ht="15.75" customHeight="1" x14ac:dyDescent="0.25">
      <c r="B23" s="2" t="s">
        <v>49</v>
      </c>
      <c r="C23" s="17" t="s">
        <v>50</v>
      </c>
      <c r="D23" s="18">
        <v>27309043</v>
      </c>
      <c r="F23" s="20" t="s">
        <v>51</v>
      </c>
      <c r="G23" s="21">
        <v>7478817</v>
      </c>
    </row>
    <row r="24" spans="2:7" ht="15.75" customHeight="1" x14ac:dyDescent="0.25">
      <c r="B24" s="2" t="s">
        <v>52</v>
      </c>
      <c r="C24" s="20" t="s">
        <v>53</v>
      </c>
      <c r="D24" s="21">
        <v>1904314</v>
      </c>
      <c r="F24" s="20" t="s">
        <v>54</v>
      </c>
      <c r="G24" s="21">
        <v>16745133</v>
      </c>
    </row>
    <row r="25" spans="2:7" ht="15.75" customHeight="1" x14ac:dyDescent="0.25">
      <c r="B25" s="2" t="s">
        <v>55</v>
      </c>
      <c r="C25" s="20" t="s">
        <v>56</v>
      </c>
      <c r="D25" s="21">
        <v>12820851</v>
      </c>
      <c r="F25" s="20" t="s">
        <v>372</v>
      </c>
      <c r="G25" s="21">
        <v>23952826</v>
      </c>
    </row>
    <row r="26" spans="2:7" ht="15.75" customHeight="1" x14ac:dyDescent="0.25">
      <c r="B26" s="2" t="s">
        <v>58</v>
      </c>
      <c r="C26" s="20" t="s">
        <v>59</v>
      </c>
      <c r="D26" s="21">
        <v>0</v>
      </c>
      <c r="F26" s="20" t="s">
        <v>373</v>
      </c>
      <c r="G26" s="21">
        <v>11345417</v>
      </c>
    </row>
    <row r="27" spans="2:7" ht="15.75" customHeight="1" x14ac:dyDescent="0.25">
      <c r="B27" s="2" t="s">
        <v>61</v>
      </c>
      <c r="C27" s="20" t="s">
        <v>62</v>
      </c>
      <c r="D27" s="21">
        <v>908760</v>
      </c>
      <c r="F27" s="24" t="s">
        <v>63</v>
      </c>
      <c r="G27" s="25">
        <v>2063290</v>
      </c>
    </row>
    <row r="28" spans="2:7" ht="15.75" customHeight="1" x14ac:dyDescent="0.25">
      <c r="B28" s="2" t="s">
        <v>64</v>
      </c>
      <c r="C28" s="20" t="s">
        <v>65</v>
      </c>
      <c r="D28" s="23">
        <f>+'[31]Detalle ER'!D28</f>
        <v>0</v>
      </c>
      <c r="F28" s="90" t="s">
        <v>66</v>
      </c>
      <c r="G28" s="91">
        <f>SUM(G21:G27)</f>
        <v>126760305</v>
      </c>
    </row>
    <row r="29" spans="2:7" ht="15.75" customHeight="1" x14ac:dyDescent="0.25">
      <c r="B29" s="2" t="s">
        <v>67</v>
      </c>
      <c r="C29" s="24" t="s">
        <v>68</v>
      </c>
      <c r="D29" s="25">
        <v>1464771</v>
      </c>
      <c r="F29" s="17" t="s">
        <v>69</v>
      </c>
      <c r="G29" s="18">
        <v>180771039</v>
      </c>
    </row>
    <row r="30" spans="2:7" ht="15.75" customHeight="1" x14ac:dyDescent="0.25">
      <c r="C30" s="90" t="s">
        <v>70</v>
      </c>
      <c r="D30" s="91">
        <f>SUM(D31:D35)</f>
        <v>219625821</v>
      </c>
      <c r="F30" s="20" t="s">
        <v>71</v>
      </c>
      <c r="G30" s="21">
        <v>0</v>
      </c>
    </row>
    <row r="31" spans="2:7" ht="15.75" customHeight="1" x14ac:dyDescent="0.25">
      <c r="B31" s="2" t="s">
        <v>72</v>
      </c>
      <c r="C31" s="17" t="s">
        <v>73</v>
      </c>
      <c r="D31" s="18">
        <v>177279008</v>
      </c>
      <c r="F31" s="20" t="s">
        <v>74</v>
      </c>
      <c r="G31" s="21">
        <v>6202610</v>
      </c>
    </row>
    <row r="32" spans="2:7" ht="15.75" customHeight="1" x14ac:dyDescent="0.25">
      <c r="B32" s="2" t="s">
        <v>75</v>
      </c>
      <c r="C32" s="20" t="s">
        <v>76</v>
      </c>
      <c r="D32" s="21">
        <v>39330771</v>
      </c>
      <c r="F32" s="24" t="s">
        <v>77</v>
      </c>
      <c r="G32" s="25">
        <v>941716</v>
      </c>
    </row>
    <row r="33" spans="2:7" ht="15.75" customHeight="1" x14ac:dyDescent="0.25">
      <c r="B33" s="2" t="s">
        <v>78</v>
      </c>
      <c r="C33" s="20" t="s">
        <v>79</v>
      </c>
      <c r="D33" s="21">
        <v>0</v>
      </c>
      <c r="F33" s="90" t="s">
        <v>80</v>
      </c>
      <c r="G33" s="91">
        <f>SUM(G29:G32)</f>
        <v>187915365</v>
      </c>
    </row>
    <row r="34" spans="2:7" ht="15.75" customHeight="1" x14ac:dyDescent="0.25">
      <c r="B34" s="2" t="s">
        <v>81</v>
      </c>
      <c r="C34" s="20" t="s">
        <v>82</v>
      </c>
      <c r="D34" s="23">
        <f>+'[31]Detalle ER'!D35</f>
        <v>0</v>
      </c>
      <c r="F34" s="94" t="s">
        <v>83</v>
      </c>
      <c r="G34" s="101">
        <f>SUM(G35:G40)</f>
        <v>321693164</v>
      </c>
    </row>
    <row r="35" spans="2:7" ht="15.75" customHeight="1" x14ac:dyDescent="0.25">
      <c r="B35" s="2" t="s">
        <v>84</v>
      </c>
      <c r="C35" s="24" t="s">
        <v>85</v>
      </c>
      <c r="D35" s="25">
        <v>3016042</v>
      </c>
      <c r="F35" s="17" t="s">
        <v>86</v>
      </c>
      <c r="G35" s="18">
        <v>3943910</v>
      </c>
    </row>
    <row r="36" spans="2:7" ht="15.75" customHeight="1" x14ac:dyDescent="0.25">
      <c r="C36" s="90" t="s">
        <v>87</v>
      </c>
      <c r="D36" s="91">
        <f>+D22+D30</f>
        <v>264033560</v>
      </c>
      <c r="F36" s="20" t="s">
        <v>88</v>
      </c>
      <c r="G36" s="21">
        <v>9326364</v>
      </c>
    </row>
    <row r="37" spans="2:7" ht="15.75" customHeight="1" x14ac:dyDescent="0.25">
      <c r="B37" s="2" t="s">
        <v>89</v>
      </c>
      <c r="C37" s="17" t="s">
        <v>374</v>
      </c>
      <c r="D37" s="18">
        <v>8618198</v>
      </c>
      <c r="F37" s="20" t="s">
        <v>91</v>
      </c>
      <c r="G37" s="21">
        <v>8717689</v>
      </c>
    </row>
    <row r="38" spans="2:7" ht="15.75" customHeight="1" x14ac:dyDescent="0.25">
      <c r="B38" s="2" t="s">
        <v>92</v>
      </c>
      <c r="C38" s="20" t="s">
        <v>375</v>
      </c>
      <c r="D38" s="21">
        <v>8313068</v>
      </c>
      <c r="F38" s="20" t="s">
        <v>94</v>
      </c>
      <c r="G38" s="21">
        <v>20010212</v>
      </c>
    </row>
    <row r="39" spans="2:7" ht="15.75" customHeight="1" x14ac:dyDescent="0.25">
      <c r="B39" s="2" t="s">
        <v>95</v>
      </c>
      <c r="C39" s="20" t="s">
        <v>376</v>
      </c>
      <c r="D39" s="21">
        <v>0</v>
      </c>
      <c r="F39" s="20" t="s">
        <v>97</v>
      </c>
      <c r="G39" s="21">
        <v>39500453</v>
      </c>
    </row>
    <row r="40" spans="2:7" ht="15.75" customHeight="1" x14ac:dyDescent="0.25">
      <c r="B40" s="2" t="s">
        <v>98</v>
      </c>
      <c r="C40" s="20" t="s">
        <v>377</v>
      </c>
      <c r="D40" s="21">
        <v>0</v>
      </c>
      <c r="F40" s="24" t="s">
        <v>100</v>
      </c>
      <c r="G40" s="26">
        <f>+'[31]Detalle ER'!H19</f>
        <v>240194536</v>
      </c>
    </row>
    <row r="41" spans="2:7" ht="15.75" customHeight="1" x14ac:dyDescent="0.25">
      <c r="B41" s="2" t="s">
        <v>101</v>
      </c>
      <c r="C41" s="20" t="s">
        <v>378</v>
      </c>
      <c r="D41" s="21">
        <v>51547686</v>
      </c>
      <c r="F41" s="94" t="s">
        <v>103</v>
      </c>
      <c r="G41" s="101">
        <f>SUM(G42:G47)</f>
        <v>8006484</v>
      </c>
    </row>
    <row r="42" spans="2:7" ht="15.75" customHeight="1" x14ac:dyDescent="0.25">
      <c r="B42" s="2" t="s">
        <v>104</v>
      </c>
      <c r="C42" s="20" t="s">
        <v>379</v>
      </c>
      <c r="D42" s="21">
        <v>232966021</v>
      </c>
      <c r="F42" s="17" t="s">
        <v>106</v>
      </c>
      <c r="G42" s="18">
        <v>81183</v>
      </c>
    </row>
    <row r="43" spans="2:7" ht="15.75" customHeight="1" x14ac:dyDescent="0.25">
      <c r="B43" s="2" t="s">
        <v>107</v>
      </c>
      <c r="C43" s="20" t="s">
        <v>380</v>
      </c>
      <c r="D43" s="21">
        <v>194920410</v>
      </c>
      <c r="F43" s="20" t="s">
        <v>109</v>
      </c>
      <c r="G43" s="21">
        <v>56595</v>
      </c>
    </row>
    <row r="44" spans="2:7" ht="15.75" customHeight="1" x14ac:dyDescent="0.25">
      <c r="B44" s="2" t="s">
        <v>110</v>
      </c>
      <c r="C44" s="20" t="s">
        <v>381</v>
      </c>
      <c r="D44" s="21">
        <v>0</v>
      </c>
      <c r="F44" s="20" t="s">
        <v>112</v>
      </c>
      <c r="G44" s="21">
        <v>862184</v>
      </c>
    </row>
    <row r="45" spans="2:7" ht="15.75" customHeight="1" x14ac:dyDescent="0.25">
      <c r="B45" s="2" t="s">
        <v>113</v>
      </c>
      <c r="C45" s="20" t="s">
        <v>114</v>
      </c>
      <c r="D45" s="21">
        <v>474695</v>
      </c>
      <c r="F45" s="20" t="s">
        <v>115</v>
      </c>
      <c r="G45" s="21">
        <v>526810</v>
      </c>
    </row>
    <row r="46" spans="2:7" ht="15.75" customHeight="1" x14ac:dyDescent="0.25">
      <c r="B46" s="2" t="s">
        <v>116</v>
      </c>
      <c r="C46" s="20" t="s">
        <v>117</v>
      </c>
      <c r="D46" s="23">
        <f>+'[31]Detalle ER'!D49</f>
        <v>0</v>
      </c>
      <c r="F46" s="20" t="s">
        <v>118</v>
      </c>
      <c r="G46" s="21">
        <v>578466</v>
      </c>
    </row>
    <row r="47" spans="2:7" ht="15.75" customHeight="1" x14ac:dyDescent="0.25">
      <c r="B47" s="2" t="s">
        <v>119</v>
      </c>
      <c r="C47" s="24" t="s">
        <v>382</v>
      </c>
      <c r="D47" s="25">
        <v>6400637</v>
      </c>
      <c r="F47" s="20" t="s">
        <v>121</v>
      </c>
      <c r="G47" s="27">
        <f>+'[31]Detalle ER'!H29</f>
        <v>5901246</v>
      </c>
    </row>
    <row r="48" spans="2:7" ht="15.75" customHeight="1" x14ac:dyDescent="0.25">
      <c r="C48" s="90" t="s">
        <v>122</v>
      </c>
      <c r="D48" s="91">
        <f>SUM(D37:D47)</f>
        <v>503240715</v>
      </c>
      <c r="F48" s="24" t="s">
        <v>123</v>
      </c>
      <c r="G48" s="25">
        <v>6508465</v>
      </c>
    </row>
    <row r="49" spans="2:7" ht="15.75" customHeight="1" x14ac:dyDescent="0.25">
      <c r="C49" s="94" t="s">
        <v>124</v>
      </c>
      <c r="D49" s="98"/>
      <c r="F49" s="90" t="s">
        <v>125</v>
      </c>
      <c r="G49" s="91">
        <f>+G34+G41+G48</f>
        <v>336208113</v>
      </c>
    </row>
    <row r="50" spans="2:7" ht="15.75" customHeight="1" x14ac:dyDescent="0.25">
      <c r="B50" s="2" t="s">
        <v>126</v>
      </c>
      <c r="C50" s="28" t="s">
        <v>127</v>
      </c>
      <c r="D50" s="18">
        <v>0</v>
      </c>
      <c r="F50" s="28" t="s">
        <v>128</v>
      </c>
      <c r="G50" s="18">
        <v>0</v>
      </c>
    </row>
    <row r="51" spans="2:7" ht="15.75" customHeight="1" x14ac:dyDescent="0.25">
      <c r="B51" s="2" t="s">
        <v>129</v>
      </c>
      <c r="C51" s="20" t="s">
        <v>124</v>
      </c>
      <c r="D51" s="23">
        <f>+'[31]Detalle ER'!D58</f>
        <v>0</v>
      </c>
      <c r="F51" s="20" t="s">
        <v>130</v>
      </c>
      <c r="G51" s="21">
        <v>147539267</v>
      </c>
    </row>
    <row r="52" spans="2:7" ht="15.75" customHeight="1" x14ac:dyDescent="0.25">
      <c r="B52" s="2" t="s">
        <v>131</v>
      </c>
      <c r="C52" s="24" t="s">
        <v>383</v>
      </c>
      <c r="D52" s="25">
        <v>0</v>
      </c>
      <c r="F52" s="20" t="s">
        <v>133</v>
      </c>
      <c r="G52" s="21">
        <v>4919371</v>
      </c>
    </row>
    <row r="53" spans="2:7" ht="15.75" customHeight="1" x14ac:dyDescent="0.25">
      <c r="C53" s="90" t="s">
        <v>134</v>
      </c>
      <c r="D53" s="91">
        <f>SUM(D50:D52)</f>
        <v>0</v>
      </c>
      <c r="F53" s="20" t="s">
        <v>135</v>
      </c>
      <c r="G53" s="21">
        <v>4018904</v>
      </c>
    </row>
    <row r="54" spans="2:7" ht="15.75" customHeight="1" x14ac:dyDescent="0.25">
      <c r="C54" s="75" t="s">
        <v>136</v>
      </c>
      <c r="D54" s="76">
        <f>D21+D36+D48+D53</f>
        <v>4043649790</v>
      </c>
      <c r="F54" s="20" t="s">
        <v>137</v>
      </c>
      <c r="G54" s="21">
        <v>0</v>
      </c>
    </row>
    <row r="55" spans="2:7" ht="15.75" customHeight="1" x14ac:dyDescent="0.25">
      <c r="C55" s="29"/>
      <c r="F55" s="20" t="s">
        <v>138</v>
      </c>
      <c r="G55" s="21">
        <v>3589471</v>
      </c>
    </row>
    <row r="56" spans="2:7" ht="15.75" customHeight="1" x14ac:dyDescent="0.25">
      <c r="C56" s="94" t="s">
        <v>139</v>
      </c>
      <c r="D56" s="98"/>
      <c r="F56" s="20" t="s">
        <v>140</v>
      </c>
      <c r="G56" s="27">
        <f>+'[31]Detalle ER'!H40</f>
        <v>0</v>
      </c>
    </row>
    <row r="57" spans="2:7" ht="15.75" customHeight="1" x14ac:dyDescent="0.25">
      <c r="B57" s="2" t="s">
        <v>141</v>
      </c>
      <c r="C57" s="30" t="s">
        <v>142</v>
      </c>
      <c r="D57" s="18">
        <v>0</v>
      </c>
      <c r="F57" s="24" t="s">
        <v>143</v>
      </c>
      <c r="G57" s="25">
        <v>4008461</v>
      </c>
    </row>
    <row r="58" spans="2:7" ht="15.75" customHeight="1" x14ac:dyDescent="0.25">
      <c r="B58" s="2" t="s">
        <v>144</v>
      </c>
      <c r="C58" s="31" t="s">
        <v>145</v>
      </c>
      <c r="D58" s="21">
        <v>0</v>
      </c>
      <c r="F58" s="90" t="s">
        <v>146</v>
      </c>
      <c r="G58" s="91">
        <f>SUM(G50:G57)</f>
        <v>164075474</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320589272</v>
      </c>
    </row>
    <row r="61" spans="2:7" ht="15.75" customHeight="1" x14ac:dyDescent="0.25">
      <c r="C61" s="90" t="s">
        <v>385</v>
      </c>
      <c r="D61" s="91">
        <f>SUM(D57:D60)</f>
        <v>0</v>
      </c>
      <c r="F61" s="20" t="s">
        <v>154</v>
      </c>
      <c r="G61" s="21">
        <v>95928414</v>
      </c>
    </row>
    <row r="62" spans="2:7" ht="15.75" customHeight="1" x14ac:dyDescent="0.25">
      <c r="C62" s="77" t="s">
        <v>155</v>
      </c>
      <c r="D62" s="78">
        <f>D54+D61</f>
        <v>4043649790</v>
      </c>
      <c r="F62" s="20" t="s">
        <v>156</v>
      </c>
      <c r="G62" s="21">
        <v>17311778</v>
      </c>
    </row>
    <row r="63" spans="2:7" ht="15.75" customHeight="1" x14ac:dyDescent="0.25">
      <c r="B63" s="33"/>
      <c r="C63" s="34"/>
      <c r="D63" s="35"/>
      <c r="F63" s="20" t="s">
        <v>157</v>
      </c>
      <c r="G63" s="21">
        <v>0</v>
      </c>
    </row>
    <row r="64" spans="2:7" ht="15.75" customHeight="1" x14ac:dyDescent="0.25">
      <c r="B64" s="5"/>
      <c r="C64" s="34"/>
      <c r="D64" s="35"/>
      <c r="F64" s="20" t="s">
        <v>158</v>
      </c>
      <c r="G64" s="21">
        <v>115794879</v>
      </c>
    </row>
    <row r="65" spans="1:7" ht="15.75" customHeight="1" x14ac:dyDescent="0.25">
      <c r="B65" s="36" t="s">
        <v>159</v>
      </c>
      <c r="C65" s="34"/>
      <c r="D65" s="35"/>
      <c r="F65" s="20" t="s">
        <v>160</v>
      </c>
      <c r="G65" s="21"/>
    </row>
    <row r="66" spans="1:7" ht="15.75" customHeight="1" x14ac:dyDescent="0.25">
      <c r="B66" s="36" t="s">
        <v>161</v>
      </c>
      <c r="C66" s="34"/>
      <c r="D66" s="35"/>
      <c r="F66" s="20" t="s">
        <v>162</v>
      </c>
      <c r="G66" s="21">
        <v>109300755</v>
      </c>
    </row>
    <row r="67" spans="1:7" ht="15.75" customHeight="1" x14ac:dyDescent="0.25">
      <c r="B67" s="36" t="s">
        <v>163</v>
      </c>
      <c r="C67" s="34"/>
      <c r="D67" s="35"/>
      <c r="F67" s="20" t="s">
        <v>164</v>
      </c>
      <c r="G67" s="21">
        <v>12575816</v>
      </c>
    </row>
    <row r="68" spans="1:7" ht="15.75" customHeight="1" x14ac:dyDescent="0.25">
      <c r="B68" s="36" t="s">
        <v>165</v>
      </c>
      <c r="C68" s="34"/>
      <c r="D68" s="35"/>
      <c r="F68" s="20" t="s">
        <v>166</v>
      </c>
      <c r="G68" s="21">
        <v>10480665</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0</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21433091</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20228347</v>
      </c>
    </row>
    <row r="77" spans="1:7" ht="15.75" customHeight="1" x14ac:dyDescent="0.25">
      <c r="B77" s="36" t="s">
        <v>183</v>
      </c>
      <c r="C77" s="34"/>
      <c r="D77" s="35"/>
      <c r="F77" s="20" t="s">
        <v>184</v>
      </c>
      <c r="G77" s="21">
        <v>13767798</v>
      </c>
    </row>
    <row r="78" spans="1:7" ht="15.75" customHeight="1" x14ac:dyDescent="0.25">
      <c r="B78" s="36" t="s">
        <v>185</v>
      </c>
      <c r="C78" s="34"/>
      <c r="D78" s="35"/>
      <c r="F78" s="20" t="s">
        <v>186</v>
      </c>
      <c r="G78" s="27">
        <f>+'[31]Detalle ER'!H60</f>
        <v>159178256</v>
      </c>
    </row>
    <row r="79" spans="1:7" ht="15.75" customHeight="1" x14ac:dyDescent="0.25">
      <c r="B79" s="36"/>
      <c r="C79" s="34"/>
      <c r="D79" s="35"/>
      <c r="F79" s="24" t="s">
        <v>187</v>
      </c>
      <c r="G79" s="25">
        <v>11612695</v>
      </c>
    </row>
    <row r="80" spans="1:7" ht="15.75" customHeight="1" x14ac:dyDescent="0.25">
      <c r="A80" s="37"/>
      <c r="B80" s="38"/>
      <c r="C80" s="34"/>
      <c r="D80" s="35"/>
      <c r="E80" s="39"/>
      <c r="F80" s="90" t="s">
        <v>188</v>
      </c>
      <c r="G80" s="91">
        <f>SUM(G59:G79)</f>
        <v>908201766</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31761973</v>
      </c>
    </row>
    <row r="83" spans="2:7" ht="15.75" customHeight="1" x14ac:dyDescent="0.25">
      <c r="B83" s="36" t="s">
        <v>193</v>
      </c>
      <c r="C83" s="34"/>
      <c r="D83" s="35"/>
      <c r="F83" s="20" t="s">
        <v>194</v>
      </c>
      <c r="G83" s="21">
        <v>4799202</v>
      </c>
    </row>
    <row r="84" spans="2:7" ht="15.75" customHeight="1" x14ac:dyDescent="0.25">
      <c r="B84" s="36" t="s">
        <v>195</v>
      </c>
      <c r="C84" s="40"/>
      <c r="D84" s="41"/>
      <c r="F84" s="20" t="s">
        <v>196</v>
      </c>
      <c r="G84" s="21">
        <v>3850099</v>
      </c>
    </row>
    <row r="85" spans="2:7" ht="15.75" customHeight="1" x14ac:dyDescent="0.25">
      <c r="B85" s="36" t="s">
        <v>197</v>
      </c>
      <c r="C85" s="73" t="s">
        <v>198</v>
      </c>
      <c r="D85" s="74">
        <f>+D7</f>
        <v>2025</v>
      </c>
      <c r="F85" s="20" t="s">
        <v>199</v>
      </c>
      <c r="G85" s="21">
        <v>16137248</v>
      </c>
    </row>
    <row r="86" spans="2:7" ht="15.75" customHeight="1" x14ac:dyDescent="0.25">
      <c r="B86" s="36" t="s">
        <v>200</v>
      </c>
      <c r="C86" s="42" t="s">
        <v>201</v>
      </c>
      <c r="D86" s="18">
        <v>16351815</v>
      </c>
      <c r="F86" s="20" t="s">
        <v>202</v>
      </c>
      <c r="G86" s="21">
        <v>14958603</v>
      </c>
    </row>
    <row r="87" spans="2:7" ht="15.75" customHeight="1" x14ac:dyDescent="0.25">
      <c r="B87" s="36" t="s">
        <v>203</v>
      </c>
      <c r="C87" s="43" t="s">
        <v>204</v>
      </c>
      <c r="D87" s="21">
        <v>222748129</v>
      </c>
      <c r="F87" s="20" t="s">
        <v>205</v>
      </c>
      <c r="G87" s="21">
        <v>16563419</v>
      </c>
    </row>
    <row r="88" spans="2:7" ht="15.75" customHeight="1" x14ac:dyDescent="0.25">
      <c r="B88" s="36" t="s">
        <v>206</v>
      </c>
      <c r="C88" s="43" t="s">
        <v>35</v>
      </c>
      <c r="D88" s="21">
        <v>0</v>
      </c>
      <c r="F88" s="20" t="s">
        <v>207</v>
      </c>
      <c r="G88" s="21">
        <v>0</v>
      </c>
    </row>
    <row r="89" spans="2:7" ht="15.75" customHeight="1" x14ac:dyDescent="0.25">
      <c r="B89" s="36" t="s">
        <v>208</v>
      </c>
      <c r="C89" s="43" t="s">
        <v>386</v>
      </c>
      <c r="D89" s="21">
        <v>696016</v>
      </c>
      <c r="F89" s="20" t="s">
        <v>210</v>
      </c>
      <c r="G89" s="21">
        <v>9864136</v>
      </c>
    </row>
    <row r="90" spans="2:7" ht="15.75" customHeight="1" x14ac:dyDescent="0.25">
      <c r="B90" s="36" t="s">
        <v>211</v>
      </c>
      <c r="C90" s="43" t="s">
        <v>212</v>
      </c>
      <c r="D90" s="21">
        <v>9481288</v>
      </c>
      <c r="F90" s="20" t="s">
        <v>213</v>
      </c>
      <c r="G90" s="21">
        <v>0</v>
      </c>
    </row>
    <row r="91" spans="2:7" ht="15.75" customHeight="1" x14ac:dyDescent="0.25">
      <c r="B91" s="36" t="s">
        <v>214</v>
      </c>
      <c r="C91" s="43" t="s">
        <v>215</v>
      </c>
      <c r="D91" s="21">
        <v>0</v>
      </c>
      <c r="F91" s="20" t="s">
        <v>216</v>
      </c>
      <c r="G91" s="21">
        <v>2082086</v>
      </c>
    </row>
    <row r="92" spans="2:7" ht="15.75" customHeight="1" x14ac:dyDescent="0.25">
      <c r="B92" s="36" t="s">
        <v>217</v>
      </c>
      <c r="C92" s="43" t="s">
        <v>218</v>
      </c>
      <c r="D92" s="21">
        <v>0</v>
      </c>
      <c r="F92" s="20" t="s">
        <v>219</v>
      </c>
      <c r="G92" s="21">
        <v>0</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+'[31]Detalle ER'!H72</f>
        <v>32225565</v>
      </c>
    </row>
    <row r="95" spans="2:7" ht="15.75" customHeight="1" x14ac:dyDescent="0.25">
      <c r="C95" s="44" t="s">
        <v>388</v>
      </c>
      <c r="D95" s="25">
        <v>4746361</v>
      </c>
      <c r="F95" s="24" t="s">
        <v>225</v>
      </c>
      <c r="G95" s="25">
        <v>597642</v>
      </c>
    </row>
    <row r="96" spans="2:7" ht="15.75" customHeight="1" x14ac:dyDescent="0.25">
      <c r="C96" s="90" t="s">
        <v>226</v>
      </c>
      <c r="D96" s="91">
        <f>SUM(D86:D95)</f>
        <v>254023609</v>
      </c>
      <c r="F96" s="90" t="s">
        <v>227</v>
      </c>
      <c r="G96" s="91">
        <f>SUM(G81:G95)</f>
        <v>132839973</v>
      </c>
    </row>
    <row r="97" spans="2:7" ht="15.75" customHeight="1" x14ac:dyDescent="0.25">
      <c r="C97" s="42" t="s">
        <v>216</v>
      </c>
      <c r="D97" s="18">
        <v>0</v>
      </c>
      <c r="F97" s="28" t="s">
        <v>228</v>
      </c>
      <c r="G97" s="18">
        <v>3249327</v>
      </c>
    </row>
    <row r="98" spans="2:7" ht="15.75" customHeight="1" x14ac:dyDescent="0.25">
      <c r="C98" s="43" t="s">
        <v>219</v>
      </c>
      <c r="D98" s="21">
        <v>0</v>
      </c>
      <c r="F98" s="20" t="s">
        <v>229</v>
      </c>
      <c r="G98" s="21">
        <v>6575327</v>
      </c>
    </row>
    <row r="99" spans="2:7" ht="15.75" customHeight="1" x14ac:dyDescent="0.25">
      <c r="C99" s="44" t="s">
        <v>230</v>
      </c>
      <c r="D99" s="25">
        <v>0</v>
      </c>
      <c r="F99" s="20" t="s">
        <v>231</v>
      </c>
      <c r="G99" s="21">
        <v>6570659</v>
      </c>
    </row>
    <row r="100" spans="2:7" ht="15.75" customHeight="1" x14ac:dyDescent="0.25">
      <c r="C100" s="90" t="s">
        <v>232</v>
      </c>
      <c r="D100" s="91">
        <f>SUM(D97:D99)</f>
        <v>0</v>
      </c>
      <c r="F100" s="20" t="s">
        <v>233</v>
      </c>
      <c r="G100" s="45">
        <f>+'[31]Detalle ER'!H84</f>
        <v>4495037</v>
      </c>
    </row>
    <row r="101" spans="2:7" ht="15.75" customHeight="1" x14ac:dyDescent="0.25">
      <c r="C101" s="42" t="s">
        <v>190</v>
      </c>
      <c r="D101" s="18">
        <v>2385893</v>
      </c>
      <c r="F101" s="24" t="s">
        <v>234</v>
      </c>
      <c r="G101" s="25">
        <v>348790</v>
      </c>
    </row>
    <row r="102" spans="2:7" ht="15.75" customHeight="1" x14ac:dyDescent="0.25">
      <c r="C102" s="43" t="s">
        <v>235</v>
      </c>
      <c r="D102" s="21">
        <v>3350857</v>
      </c>
      <c r="F102" s="90" t="s">
        <v>236</v>
      </c>
      <c r="G102" s="91">
        <f>SUM(G97:G101)</f>
        <v>21239140</v>
      </c>
    </row>
    <row r="103" spans="2:7" ht="15.75" customHeight="1" x14ac:dyDescent="0.25">
      <c r="C103" s="43" t="s">
        <v>192</v>
      </c>
      <c r="D103" s="21">
        <v>0</v>
      </c>
      <c r="F103" s="90" t="s">
        <v>237</v>
      </c>
      <c r="G103" s="91">
        <f>+'[31]Detalle ER'!H98</f>
        <v>68375923</v>
      </c>
    </row>
    <row r="104" spans="2:7" ht="15.75" customHeight="1" x14ac:dyDescent="0.25">
      <c r="C104" s="43" t="s">
        <v>196</v>
      </c>
      <c r="D104" s="21">
        <v>0</v>
      </c>
      <c r="F104" s="28" t="s">
        <v>238</v>
      </c>
      <c r="G104" s="18">
        <v>0</v>
      </c>
    </row>
    <row r="105" spans="2:7" ht="15.75" customHeight="1" x14ac:dyDescent="0.25">
      <c r="C105" s="43" t="s">
        <v>199</v>
      </c>
      <c r="D105" s="21">
        <v>0</v>
      </c>
      <c r="F105" s="24" t="s">
        <v>239</v>
      </c>
      <c r="G105" s="25">
        <v>0</v>
      </c>
    </row>
    <row r="106" spans="2:7" ht="15.75" customHeight="1" x14ac:dyDescent="0.25">
      <c r="C106" s="43" t="s">
        <v>202</v>
      </c>
      <c r="D106" s="21">
        <v>0</v>
      </c>
      <c r="F106" s="90" t="s">
        <v>240</v>
      </c>
      <c r="G106" s="91">
        <f>SUM(G104:G105)</f>
        <v>0</v>
      </c>
    </row>
    <row r="107" spans="2:7" ht="15.75" customHeight="1" x14ac:dyDescent="0.25">
      <c r="C107" s="43" t="s">
        <v>205</v>
      </c>
      <c r="D107" s="21">
        <v>0</v>
      </c>
      <c r="F107" s="79" t="s">
        <v>241</v>
      </c>
      <c r="G107" s="80">
        <f>G20+G28+G33+G49+G58+G80+G96+G102+G103+G106</f>
        <v>3622765666</v>
      </c>
    </row>
    <row r="108" spans="2:7" ht="15.75" customHeight="1" x14ac:dyDescent="0.25">
      <c r="C108" s="43" t="s">
        <v>242</v>
      </c>
      <c r="D108" s="21">
        <v>3767463</v>
      </c>
      <c r="F108" s="14"/>
      <c r="G108" s="46"/>
    </row>
    <row r="109" spans="2:7" ht="15.75" customHeight="1" x14ac:dyDescent="0.25">
      <c r="C109" s="43" t="s">
        <v>243</v>
      </c>
      <c r="D109" s="21">
        <v>0</v>
      </c>
      <c r="F109" s="79" t="s">
        <v>244</v>
      </c>
      <c r="G109" s="80">
        <f>D62-G107</f>
        <v>420884124</v>
      </c>
    </row>
    <row r="110" spans="2:7" ht="15.75" customHeight="1" x14ac:dyDescent="0.25">
      <c r="C110" s="43" t="s">
        <v>223</v>
      </c>
      <c r="D110" s="23">
        <f>+'[31]Detalle ER'!D72</f>
        <v>47606206</v>
      </c>
      <c r="F110" s="40"/>
      <c r="G110" s="47"/>
    </row>
    <row r="111" spans="2:7" ht="15.75" customHeight="1" x14ac:dyDescent="0.25">
      <c r="C111" s="44" t="s">
        <v>389</v>
      </c>
      <c r="D111" s="25">
        <v>1107276</v>
      </c>
      <c r="F111" s="40"/>
      <c r="G111" s="41"/>
    </row>
    <row r="112" spans="2:7" ht="15.75" customHeight="1" x14ac:dyDescent="0.25">
      <c r="B112" s="2" t="s">
        <v>246</v>
      </c>
      <c r="C112" s="90" t="s">
        <v>227</v>
      </c>
      <c r="D112" s="91">
        <f>SUM(D101:D111)</f>
        <v>58217695</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+'[31]Detalle ER'!D84</f>
        <v>796616</v>
      </c>
      <c r="F114" s="40"/>
      <c r="G114" s="41"/>
    </row>
    <row r="115" spans="2:7" ht="15.75" customHeight="1" x14ac:dyDescent="0.25">
      <c r="B115" s="2" t="s">
        <v>249</v>
      </c>
      <c r="C115" s="44" t="s">
        <v>250</v>
      </c>
      <c r="D115" s="25">
        <v>251371</v>
      </c>
      <c r="F115" s="40"/>
      <c r="G115" s="41"/>
    </row>
    <row r="116" spans="2:7" ht="15.75" customHeight="1" x14ac:dyDescent="0.25">
      <c r="B116" s="2" t="s">
        <v>251</v>
      </c>
      <c r="C116" s="90" t="s">
        <v>236</v>
      </c>
      <c r="D116" s="91">
        <f>SUM(D113:D115)</f>
        <v>1047987</v>
      </c>
      <c r="F116" s="40"/>
      <c r="G116" s="41"/>
    </row>
    <row r="117" spans="2:7" ht="15.75" customHeight="1" x14ac:dyDescent="0.25">
      <c r="B117" s="2" t="s">
        <v>252</v>
      </c>
      <c r="C117" s="90" t="s">
        <v>253</v>
      </c>
      <c r="D117" s="91">
        <f>+'[31]Detalle ER'!D96</f>
        <v>5716877</v>
      </c>
      <c r="F117" s="40"/>
      <c r="G117" s="41"/>
    </row>
    <row r="118" spans="2:7" ht="15.75" customHeight="1" x14ac:dyDescent="0.25">
      <c r="B118" s="2" t="s">
        <v>254</v>
      </c>
      <c r="C118" s="42" t="s">
        <v>255</v>
      </c>
      <c r="D118" s="18">
        <v>7811473</v>
      </c>
      <c r="F118" s="40"/>
      <c r="G118" s="41"/>
    </row>
    <row r="119" spans="2:7" ht="15.75" customHeight="1" x14ac:dyDescent="0.25">
      <c r="B119" s="2" t="s">
        <v>256</v>
      </c>
      <c r="C119" s="43" t="s">
        <v>257</v>
      </c>
      <c r="D119" s="21">
        <v>0</v>
      </c>
      <c r="F119" s="40"/>
      <c r="G119" s="41"/>
    </row>
    <row r="120" spans="2:7" ht="15.75" customHeight="1" x14ac:dyDescent="0.25">
      <c r="B120" s="2" t="s">
        <v>258</v>
      </c>
      <c r="C120" s="43" t="s">
        <v>390</v>
      </c>
      <c r="D120" s="21">
        <v>76819</v>
      </c>
      <c r="F120" s="40"/>
      <c r="G120" s="41"/>
    </row>
    <row r="121" spans="2:7" ht="15.75" customHeight="1" x14ac:dyDescent="0.25">
      <c r="B121" s="2" t="s">
        <v>260</v>
      </c>
      <c r="C121" s="44" t="s">
        <v>261</v>
      </c>
      <c r="D121" s="25">
        <v>90212</v>
      </c>
      <c r="F121" s="40"/>
      <c r="G121" s="41"/>
    </row>
    <row r="122" spans="2:7" ht="15.75" customHeight="1" x14ac:dyDescent="0.25">
      <c r="C122" s="90" t="s">
        <v>262</v>
      </c>
      <c r="D122" s="91">
        <f>SUM(D118:D121)</f>
        <v>7978504</v>
      </c>
      <c r="F122" s="40"/>
      <c r="G122" s="41"/>
    </row>
    <row r="123" spans="2:7" ht="15.75" customHeight="1" x14ac:dyDescent="0.25">
      <c r="B123" s="2" t="s">
        <v>263</v>
      </c>
      <c r="C123" s="42" t="s">
        <v>264</v>
      </c>
      <c r="D123" s="18">
        <v>2768013</v>
      </c>
      <c r="F123" s="40"/>
      <c r="G123" s="41"/>
    </row>
    <row r="124" spans="2:7" ht="15.75" customHeight="1" x14ac:dyDescent="0.25">
      <c r="B124" s="2" t="s">
        <v>265</v>
      </c>
      <c r="C124" s="43" t="s">
        <v>266</v>
      </c>
      <c r="D124" s="23">
        <f>+'[31]Detalle ER'!D106</f>
        <v>763562</v>
      </c>
      <c r="F124" s="40"/>
      <c r="G124" s="41"/>
    </row>
    <row r="125" spans="2:7" ht="15.75" customHeight="1" x14ac:dyDescent="0.25">
      <c r="B125" s="2" t="s">
        <v>267</v>
      </c>
      <c r="C125" s="44" t="s">
        <v>268</v>
      </c>
      <c r="D125" s="25">
        <v>53546</v>
      </c>
      <c r="F125" s="40"/>
      <c r="G125" s="41"/>
    </row>
    <row r="126" spans="2:7" ht="15.75" customHeight="1" x14ac:dyDescent="0.25">
      <c r="C126" s="90" t="s">
        <v>391</v>
      </c>
      <c r="D126" s="91">
        <f>SUM(D123:D125)</f>
        <v>3585121</v>
      </c>
      <c r="F126" s="40"/>
      <c r="G126" s="41"/>
    </row>
    <row r="127" spans="2:7" ht="15.75" customHeight="1" x14ac:dyDescent="0.25">
      <c r="C127" s="79" t="s">
        <v>270</v>
      </c>
      <c r="D127" s="80">
        <f>D96+D100+D112+D116+D117+D122+D126</f>
        <v>330569793</v>
      </c>
      <c r="F127" s="40"/>
      <c r="G127" s="41"/>
    </row>
    <row r="128" spans="2:7" ht="15.75" customHeight="1" x14ac:dyDescent="0.25">
      <c r="F128" s="40"/>
      <c r="G128" s="41"/>
    </row>
    <row r="129" spans="2:7" ht="15.75" customHeight="1" x14ac:dyDescent="0.25">
      <c r="B129" s="2" t="s">
        <v>271</v>
      </c>
      <c r="C129" s="79" t="s">
        <v>272</v>
      </c>
      <c r="D129" s="80">
        <f>G109-D127</f>
        <v>90314331</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190800</v>
      </c>
      <c r="F132" s="17" t="s">
        <v>278</v>
      </c>
      <c r="G132" s="18">
        <v>58805449</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v>0</v>
      </c>
      <c r="F134" s="20" t="s">
        <v>284</v>
      </c>
      <c r="G134" s="21">
        <v>8151111</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4286020</v>
      </c>
      <c r="F136" s="20" t="s">
        <v>290</v>
      </c>
      <c r="G136" s="21">
        <v>0</v>
      </c>
    </row>
    <row r="137" spans="2:7" ht="15.75" customHeight="1" x14ac:dyDescent="0.25">
      <c r="B137" s="2" t="s">
        <v>291</v>
      </c>
      <c r="C137" s="20" t="s">
        <v>292</v>
      </c>
      <c r="D137" s="21">
        <v>674248</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0</v>
      </c>
      <c r="F140" s="20" t="s">
        <v>301</v>
      </c>
      <c r="G140" s="27">
        <f>+'[31]Detalle ER'!H123</f>
        <v>0</v>
      </c>
    </row>
    <row r="141" spans="2:7" ht="15.75" customHeight="1" x14ac:dyDescent="0.25">
      <c r="B141" s="2" t="s">
        <v>302</v>
      </c>
      <c r="C141" s="20" t="s">
        <v>303</v>
      </c>
      <c r="D141" s="23">
        <f>+'[31]Detalle ER'!D123</f>
        <v>2529908</v>
      </c>
      <c r="F141" s="24" t="s">
        <v>304</v>
      </c>
      <c r="G141" s="25">
        <v>790819</v>
      </c>
    </row>
    <row r="142" spans="2:7" ht="15.75" customHeight="1" x14ac:dyDescent="0.25">
      <c r="B142" s="2" t="s">
        <v>305</v>
      </c>
      <c r="C142" s="24" t="s">
        <v>306</v>
      </c>
      <c r="D142" s="25">
        <v>259072</v>
      </c>
      <c r="F142" s="90" t="s">
        <v>307</v>
      </c>
      <c r="G142" s="91">
        <f>SUM(G132:G141)</f>
        <v>67747379</v>
      </c>
    </row>
    <row r="143" spans="2:7" ht="15.75" customHeight="1" x14ac:dyDescent="0.25">
      <c r="B143" s="2" t="s">
        <v>308</v>
      </c>
      <c r="C143" s="90" t="s">
        <v>309</v>
      </c>
      <c r="D143" s="91">
        <f>SUM(D132:D142)</f>
        <v>7940048</v>
      </c>
      <c r="F143" s="17" t="s">
        <v>310</v>
      </c>
      <c r="G143" s="18">
        <v>0</v>
      </c>
    </row>
    <row r="144" spans="2:7" ht="15.75" customHeight="1" x14ac:dyDescent="0.25">
      <c r="C144" s="17" t="s">
        <v>311</v>
      </c>
      <c r="D144" s="18">
        <v>0</v>
      </c>
      <c r="F144" s="20" t="s">
        <v>312</v>
      </c>
      <c r="G144" s="21">
        <v>26841713</v>
      </c>
    </row>
    <row r="145" spans="2:7" ht="15.75" customHeight="1" x14ac:dyDescent="0.25">
      <c r="C145" s="20" t="s">
        <v>313</v>
      </c>
      <c r="D145" s="21">
        <v>1205882</v>
      </c>
      <c r="F145" s="20" t="s">
        <v>314</v>
      </c>
      <c r="G145" s="21">
        <v>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0</v>
      </c>
    </row>
    <row r="149" spans="2:7" ht="15.75" customHeight="1" x14ac:dyDescent="0.25">
      <c r="B149" s="2" t="s">
        <v>324</v>
      </c>
      <c r="C149" s="20" t="s">
        <v>325</v>
      </c>
      <c r="D149" s="21">
        <v>0</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32579615</v>
      </c>
    </row>
    <row r="154" spans="2:7" ht="15.75" customHeight="1" x14ac:dyDescent="0.25">
      <c r="C154" s="20" t="s">
        <v>338</v>
      </c>
      <c r="D154" s="21">
        <v>0</v>
      </c>
      <c r="F154" s="20" t="s">
        <v>339</v>
      </c>
      <c r="G154" s="27">
        <f>+'[31]Detalle ER'!H141</f>
        <v>3803743</v>
      </c>
    </row>
    <row r="155" spans="2:7" ht="15.75" customHeight="1" x14ac:dyDescent="0.25">
      <c r="C155" s="20" t="s">
        <v>340</v>
      </c>
      <c r="D155" s="21">
        <v>0</v>
      </c>
      <c r="F155" s="24" t="s">
        <v>341</v>
      </c>
      <c r="G155" s="25">
        <v>89624</v>
      </c>
    </row>
    <row r="156" spans="2:7" ht="15.75" customHeight="1" x14ac:dyDescent="0.25">
      <c r="C156" s="20" t="s">
        <v>342</v>
      </c>
      <c r="D156" s="21">
        <v>0</v>
      </c>
      <c r="F156" s="90" t="s">
        <v>343</v>
      </c>
      <c r="G156" s="91">
        <f>SUM(G143:G155)</f>
        <v>63314695</v>
      </c>
    </row>
    <row r="157" spans="2:7" ht="15.75" customHeight="1" x14ac:dyDescent="0.25">
      <c r="C157" s="20" t="s">
        <v>344</v>
      </c>
      <c r="D157" s="23">
        <f>+'[31]Detalle ER'!D141</f>
        <v>0</v>
      </c>
      <c r="E157" s="2"/>
      <c r="F157" s="79" t="s">
        <v>345</v>
      </c>
      <c r="G157" s="80">
        <f>G142-G156</f>
        <v>4432684</v>
      </c>
    </row>
    <row r="158" spans="2:7" ht="15.75" customHeight="1" x14ac:dyDescent="0.25">
      <c r="C158" s="48" t="s">
        <v>346</v>
      </c>
      <c r="D158" s="49">
        <v>277808</v>
      </c>
      <c r="E158" s="2"/>
    </row>
    <row r="159" spans="2:7" ht="15.75" customHeight="1" x14ac:dyDescent="0.25">
      <c r="C159" s="90" t="s">
        <v>347</v>
      </c>
      <c r="D159" s="91">
        <f>SUM(D144:D158)</f>
        <v>1483690</v>
      </c>
      <c r="E159" s="2"/>
      <c r="F159" s="79" t="s">
        <v>348</v>
      </c>
      <c r="G159" s="80">
        <f>+D129+D160+G157</f>
        <v>101203373</v>
      </c>
    </row>
    <row r="160" spans="2:7" ht="15.75" customHeight="1" x14ac:dyDescent="0.25">
      <c r="C160" s="75" t="s">
        <v>349</v>
      </c>
      <c r="D160" s="76">
        <f>D143-D159</f>
        <v>6456358</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101203373</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row r="345" ht="15.75" hidden="1" x14ac:dyDescent="0.25"/>
    <row r="346" ht="15.75" hidden="1" x14ac:dyDescent="0.25"/>
    <row r="347" ht="15.75"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7F1C9BFD-0997-4BC3-BE01-73EE07397CAB}">
      <formula1>OR(D139=0, D139&gt;50)</formula1>
      <formula2>0</formula2>
    </dataValidation>
    <dataValidation type="custom" operator="greaterThan" showInputMessage="1" showErrorMessage="1" errorTitle="eee" sqref="G117:G126" xr:uid="{13BDDFF2-8E60-4336-9E12-B87EFEF1014F}">
      <formula1>OR(D131=0, D131&gt;50)</formula1>
      <formula2>0</formula2>
    </dataValidation>
    <dataValidation type="custom" operator="greaterThan" showInputMessage="1" showErrorMessage="1" errorTitle="eee" sqref="G128" xr:uid="{2A9B3282-F5F2-4ABD-9F98-3D075B639E69}">
      <formula1>OR(D136=0, D136&gt;50)</formula1>
      <formula2>0</formula2>
    </dataValidation>
    <dataValidation type="custom" operator="greaterThan" showInputMessage="1" showErrorMessage="1" errorTitle="eee" sqref="G129" xr:uid="{82DCC907-123F-49B4-BDF2-DF19EB81EB92}">
      <formula1>OR(D134=0, D134&gt;50)</formula1>
      <formula2>0</formula2>
    </dataValidation>
    <dataValidation type="custom" operator="greaterThan" showInputMessage="1" showErrorMessage="1" errorTitle="eee" sqref="G130" xr:uid="{3E3F9751-00A0-4DAE-94AD-82F0B16ED5DF}">
      <formula1>OR(D132=0, D132&gt;50)</formula1>
      <formula2>0</formula2>
    </dataValidation>
    <dataValidation type="custom" operator="greaterThan" showInputMessage="1" showErrorMessage="1" errorTitle="eee" sqref="G161 G166" xr:uid="{5CDB56FD-E412-4E68-8DDD-CF92009B5030}">
      <formula1>OR(D200=0, D200&gt;50)</formula1>
      <formula2>0</formula2>
    </dataValidation>
    <dataValidation type="custom" allowBlank="1" showInputMessage="1" showErrorMessage="1" sqref="D62 G156" xr:uid="{3178C6D6-9D96-464E-8F9A-CBD48EE8B558}">
      <formula1>OR(D62=0, D62&gt;50)</formula1>
    </dataValidation>
    <dataValidation type="custom" operator="greaterThan" showInputMessage="1" showErrorMessage="1" errorTitle="eee" sqref="D61" xr:uid="{72EF6AFC-CC2A-4D6F-A26E-4BDC67CFE72A}">
      <formula1>OR(D61=0, D61&lt;0)</formula1>
    </dataValidation>
    <dataValidation type="custom" operator="greaterThan" showInputMessage="1" showErrorMessage="1" errorTitle="eee" sqref="D14:D29 D30 D50:D54 D31:D48" xr:uid="{E496B3FB-10BF-4817-A9B4-F2031100D77F}">
      <formula1>OR(D14=0,D14&gt;50)</formula1>
    </dataValidation>
    <dataValidation operator="greaterThan" showInputMessage="1" showErrorMessage="1" errorTitle="eee" sqref="G109 G157 G159 D129 D160" xr:uid="{0A293A34-0C34-4502-BA72-6AE47C2DE924}"/>
    <dataValidation type="custom" operator="greaterThan" showInputMessage="1" showErrorMessage="1" errorTitle="eee" sqref="G111:G116" xr:uid="{333A82E7-1EFE-47C2-B0F6-9750AAC3C2C0}">
      <formula1>OR(D132=0, D132&gt;50)</formula1>
      <formula2>0</formula2>
    </dataValidation>
    <dataValidation type="custom" operator="greaterThan" showInputMessage="1" showErrorMessage="1" errorTitle="eee" sqref="G197" xr:uid="{95CB9185-6B09-4DBB-8B4F-90928A9A5BB1}">
      <formula1>OR(D196=0, D196&gt;50)</formula1>
      <formula2>0</formula2>
    </dataValidation>
    <dataValidation type="custom" operator="greaterThan" showInputMessage="1" showErrorMessage="1" errorTitle="eee" sqref="G142" xr:uid="{C4385656-F3A9-4AA1-9D54-8CB2E09E0838}">
      <formula1>OR(D180=0, D180&gt;50)</formula1>
      <formula2>0</formula2>
    </dataValidation>
    <dataValidation allowBlank="1" sqref="G231" xr:uid="{107B616B-B480-439D-AF87-B4BCE3B2DD3A}">
      <formula1>0</formula1>
      <formula2>0</formula2>
    </dataValidation>
    <dataValidation type="custom" operator="greaterThan" showInputMessage="1" showErrorMessage="1" errorTitle="eee" sqref="D57:D60" xr:uid="{7F045A12-36BA-43E4-B748-2CA58D367F8B}">
      <formula1>OR(D57=0, D57&lt;50)</formula1>
    </dataValidation>
    <dataValidation allowBlank="1" errorTitle="Error de datos" error="Debe introducir una fecha válida" sqref="F4" xr:uid="{0C471675-DD6C-4812-8AFC-A5392B1124DC}">
      <formula1>0</formula1>
      <formula2>0</formula2>
    </dataValidation>
    <dataValidation type="custom" operator="greaterThan" showInputMessage="1" showErrorMessage="1" errorTitle="eee" error="Valores mayores a $50" sqref="D8:D13" xr:uid="{86EA612C-0E63-4AE2-910C-E76353811945}">
      <formula1>OR(D8=0,D8&gt;50)</formula1>
    </dataValidation>
    <dataValidation type="custom" operator="greaterThan" showInputMessage="1" showErrorMessage="1" errorTitle="eee" sqref="D86:D95 D97:D99 D101:D109 D111 D113 D125 D118:D121 D123 D115 G143:G153 G141 G132:G139 G155" xr:uid="{E51718FD-D164-4851-A269-D28690430591}">
      <formula1>OR(D86=0,D86&gt; 50)</formula1>
    </dataValidation>
    <dataValidation operator="greaterThanOrEqual" allowBlank="1" errorTitle="Error de datos" error="Debe ingresar un valor entero positivo" sqref="C8:C11 C14:C48 F230 C141:C160 F161:F165 F7:F109 C129 C131:C139 C50:C127 F111:F157" xr:uid="{A1D0EF7F-8DAC-4D8F-A590-3A74D7873024}">
      <formula1>0</formula1>
      <formula2>0</formula2>
    </dataValidation>
    <dataValidation type="custom" operator="greaterThan" showInputMessage="1" showErrorMessage="1" errorTitle="eee" sqref="D49 D55:D56 G140 G154 G8:G108 D114 D124 D85 D96 D100 D110 D112 D63:D83 D122 D126:D128 D131:D159 D116:D117" xr:uid="{9ECBDCEB-D25E-4FB0-9340-C39139B21943}">
      <formula1>OR(D8=0, D8&gt;50)</formula1>
    </dataValidation>
    <dataValidation type="custom" operator="greaterThan" showInputMessage="1" showErrorMessage="1" errorTitle="eee" sqref="D84" xr:uid="{B64285A7-F805-4242-82C7-75EC152EA7C9}">
      <formula1>OR(#REF!=0,#REF!&gt; 50)</formula1>
      <formula2>0</formula2>
    </dataValidation>
  </dataValidations>
  <pageMargins left="0.7" right="0.7" top="0.75" bottom="0.75" header="0.3" footer="0.3"/>
  <ignoredErrors>
    <ignoredError sqref="G100"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3AF0-F871-433D-8F90-CD6D8406EBB6}">
  <dimension ref="A1:H222"/>
  <sheetViews>
    <sheetView showGridLines="0" zoomScaleNormal="100" workbookViewId="0">
      <selection activeCell="F41" sqref="F41: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19.7109375" style="3" customWidth="1"/>
    <col min="5" max="5" width="2.28515625" style="5" customWidth="1"/>
    <col min="6" max="6" width="52.7109375" style="3" customWidth="1"/>
    <col min="7" max="7" width="19.7109375" style="3" customWidth="1"/>
    <col min="8" max="8" width="1.7109375" customWidth="1"/>
    <col min="9" max="16384" width="0" style="6" hidden="1"/>
  </cols>
  <sheetData>
    <row r="1" spans="2:7" x14ac:dyDescent="0.25"/>
    <row r="2" spans="2:7" x14ac:dyDescent="0.25">
      <c r="B2" s="7"/>
      <c r="C2" s="123" t="s">
        <v>0</v>
      </c>
      <c r="D2" s="123"/>
      <c r="E2" s="54"/>
      <c r="F2" s="8" t="str">
        <f>+[32]Presentación!C4</f>
        <v>ASOC. MED. SAN JOSE - IAMPP</v>
      </c>
      <c r="G2" s="8"/>
    </row>
    <row r="3" spans="2:7" x14ac:dyDescent="0.25">
      <c r="C3" s="123" t="s">
        <v>1</v>
      </c>
      <c r="D3" s="123"/>
      <c r="E3" s="54"/>
      <c r="F3" s="10" t="str">
        <f>+[32]Presentación!C5</f>
        <v>San Jose</v>
      </c>
      <c r="G3" s="56"/>
    </row>
    <row r="4" spans="2:7" x14ac:dyDescent="0.25">
      <c r="C4" s="123" t="s">
        <v>2</v>
      </c>
      <c r="D4" s="123"/>
      <c r="E4" s="54"/>
      <c r="F4" s="12" t="s">
        <v>361</v>
      </c>
      <c r="G4" s="56"/>
    </row>
    <row r="5" spans="2:7" x14ac:dyDescent="0.25">
      <c r="C5" s="123" t="s">
        <v>3</v>
      </c>
      <c r="D5" s="123"/>
      <c r="E5" s="54"/>
      <c r="F5" s="13"/>
      <c r="G5" s="56"/>
    </row>
    <row r="6" spans="2:7" x14ac:dyDescent="0.25">
      <c r="C6" s="14"/>
      <c r="D6" s="57"/>
      <c r="E6" s="7"/>
      <c r="F6" s="7"/>
      <c r="G6" s="7"/>
    </row>
    <row r="7" spans="2:7" ht="15.75" customHeight="1" x14ac:dyDescent="0.25">
      <c r="C7" s="71" t="s">
        <v>4</v>
      </c>
      <c r="D7" s="82">
        <f>+[32]ESP!D7</f>
        <v>2025</v>
      </c>
      <c r="F7" s="73" t="s">
        <v>5</v>
      </c>
      <c r="G7" s="83">
        <f>+D7</f>
        <v>2025</v>
      </c>
    </row>
    <row r="8" spans="2:7" ht="15.75" customHeight="1" x14ac:dyDescent="0.25">
      <c r="B8" s="2" t="s">
        <v>6</v>
      </c>
      <c r="C8" s="17" t="s">
        <v>7</v>
      </c>
      <c r="D8" s="58">
        <v>42758236</v>
      </c>
      <c r="F8" s="17" t="s">
        <v>8</v>
      </c>
      <c r="G8" s="58">
        <v>16879584</v>
      </c>
    </row>
    <row r="9" spans="2:7" ht="15.75" customHeight="1" x14ac:dyDescent="0.25">
      <c r="B9" s="2" t="s">
        <v>9</v>
      </c>
      <c r="C9" s="20" t="s">
        <v>10</v>
      </c>
      <c r="D9" s="59">
        <v>106733830</v>
      </c>
      <c r="F9" s="20" t="s">
        <v>362</v>
      </c>
      <c r="G9" s="59">
        <v>204399826</v>
      </c>
    </row>
    <row r="10" spans="2:7" ht="15.75" customHeight="1" x14ac:dyDescent="0.25">
      <c r="B10" s="2" t="s">
        <v>12</v>
      </c>
      <c r="C10" s="20" t="s">
        <v>363</v>
      </c>
      <c r="D10" s="59">
        <v>2115866310</v>
      </c>
      <c r="F10" s="20" t="s">
        <v>364</v>
      </c>
      <c r="G10" s="59">
        <v>0</v>
      </c>
    </row>
    <row r="11" spans="2:7" ht="15.75" customHeight="1" x14ac:dyDescent="0.25">
      <c r="B11" s="2" t="s">
        <v>15</v>
      </c>
      <c r="C11" s="20" t="s">
        <v>365</v>
      </c>
      <c r="D11" s="59">
        <v>191519860</v>
      </c>
      <c r="F11" s="20" t="s">
        <v>366</v>
      </c>
      <c r="G11" s="59">
        <v>517007026</v>
      </c>
    </row>
    <row r="12" spans="2:7" ht="15.75" customHeight="1" x14ac:dyDescent="0.25">
      <c r="B12" s="2" t="s">
        <v>18</v>
      </c>
      <c r="C12" s="20" t="s">
        <v>19</v>
      </c>
      <c r="D12" s="59">
        <v>51505118</v>
      </c>
      <c r="F12" s="20" t="s">
        <v>367</v>
      </c>
      <c r="G12" s="59">
        <v>0</v>
      </c>
    </row>
    <row r="13" spans="2:7" ht="15.75" customHeight="1" x14ac:dyDescent="0.25">
      <c r="B13" s="2" t="s">
        <v>21</v>
      </c>
      <c r="C13" s="20" t="s">
        <v>22</v>
      </c>
      <c r="D13" s="59">
        <v>22094445</v>
      </c>
      <c r="F13" s="20" t="s">
        <v>368</v>
      </c>
      <c r="G13" s="59">
        <v>139921692</v>
      </c>
    </row>
    <row r="14" spans="2:7" ht="15.75" customHeight="1" x14ac:dyDescent="0.25">
      <c r="B14" s="2" t="s">
        <v>24</v>
      </c>
      <c r="C14" s="20" t="s">
        <v>25</v>
      </c>
      <c r="D14" s="59">
        <v>1298196</v>
      </c>
      <c r="F14" s="20" t="s">
        <v>369</v>
      </c>
      <c r="G14" s="59">
        <v>0</v>
      </c>
    </row>
    <row r="15" spans="2:7" ht="15.75" customHeight="1" x14ac:dyDescent="0.25">
      <c r="B15" s="2" t="s">
        <v>27</v>
      </c>
      <c r="C15" s="20" t="s">
        <v>28</v>
      </c>
      <c r="D15" s="59">
        <v>7606119</v>
      </c>
      <c r="F15" s="20" t="s">
        <v>29</v>
      </c>
      <c r="G15" s="59">
        <v>347237277</v>
      </c>
    </row>
    <row r="16" spans="2:7" ht="15.75" customHeight="1" x14ac:dyDescent="0.25">
      <c r="B16" s="2" t="s">
        <v>30</v>
      </c>
      <c r="C16" s="20" t="s">
        <v>31</v>
      </c>
      <c r="D16" s="59">
        <v>20671901</v>
      </c>
      <c r="F16" s="20" t="s">
        <v>32</v>
      </c>
      <c r="G16" s="59">
        <v>205639520</v>
      </c>
    </row>
    <row r="17" spans="2:7" ht="15.75" customHeight="1" x14ac:dyDescent="0.25">
      <c r="B17" s="2" t="s">
        <v>33</v>
      </c>
      <c r="C17" s="20" t="s">
        <v>370</v>
      </c>
      <c r="D17" s="59">
        <v>0</v>
      </c>
      <c r="F17" s="20" t="s">
        <v>35</v>
      </c>
      <c r="G17" s="59">
        <v>176622035</v>
      </c>
    </row>
    <row r="18" spans="2:7" ht="15.75" customHeight="1" x14ac:dyDescent="0.25">
      <c r="B18" s="2" t="s">
        <v>36</v>
      </c>
      <c r="C18" s="20" t="s">
        <v>37</v>
      </c>
      <c r="D18" s="59">
        <v>0</v>
      </c>
      <c r="F18" s="20" t="s">
        <v>38</v>
      </c>
      <c r="G18" s="59">
        <v>0</v>
      </c>
    </row>
    <row r="19" spans="2:7" ht="15.75" customHeight="1" x14ac:dyDescent="0.25">
      <c r="B19" s="2" t="s">
        <v>39</v>
      </c>
      <c r="C19" s="20" t="s">
        <v>40</v>
      </c>
      <c r="D19" s="60">
        <f>+'[32]Detalle ER'!D21</f>
        <v>0</v>
      </c>
      <c r="F19" s="24" t="s">
        <v>41</v>
      </c>
      <c r="G19" s="62">
        <v>22667142</v>
      </c>
    </row>
    <row r="20" spans="2:7" ht="15.75" customHeight="1" x14ac:dyDescent="0.25">
      <c r="B20" s="2" t="s">
        <v>42</v>
      </c>
      <c r="C20" s="20" t="s">
        <v>371</v>
      </c>
      <c r="D20" s="62">
        <v>35760522</v>
      </c>
      <c r="F20" s="90" t="s">
        <v>44</v>
      </c>
      <c r="G20" s="93">
        <f>SUM(G8:G19)</f>
        <v>1630374102</v>
      </c>
    </row>
    <row r="21" spans="2:7" ht="15.75" customHeight="1" x14ac:dyDescent="0.25">
      <c r="C21" s="88" t="s">
        <v>45</v>
      </c>
      <c r="D21" s="92">
        <f>SUM(D8:D20)</f>
        <v>2595814537</v>
      </c>
      <c r="F21" s="17" t="s">
        <v>46</v>
      </c>
      <c r="G21" s="58">
        <v>933014</v>
      </c>
    </row>
    <row r="22" spans="2:7" ht="15.75" customHeight="1" x14ac:dyDescent="0.25">
      <c r="C22" s="90" t="s">
        <v>47</v>
      </c>
      <c r="D22" s="93">
        <f>SUM(D23:D29)</f>
        <v>41997618</v>
      </c>
      <c r="F22" s="20" t="s">
        <v>48</v>
      </c>
      <c r="G22" s="59">
        <v>40612739</v>
      </c>
    </row>
    <row r="23" spans="2:7" ht="15.75" customHeight="1" x14ac:dyDescent="0.25">
      <c r="B23" s="2" t="s">
        <v>49</v>
      </c>
      <c r="C23" s="17" t="s">
        <v>50</v>
      </c>
      <c r="D23" s="58">
        <v>20456564</v>
      </c>
      <c r="F23" s="20" t="s">
        <v>51</v>
      </c>
      <c r="G23" s="59">
        <v>5930256</v>
      </c>
    </row>
    <row r="24" spans="2:7" ht="15.75" customHeight="1" x14ac:dyDescent="0.25">
      <c r="B24" s="2" t="s">
        <v>52</v>
      </c>
      <c r="C24" s="20" t="s">
        <v>53</v>
      </c>
      <c r="D24" s="59">
        <v>3230872</v>
      </c>
      <c r="F24" s="20" t="s">
        <v>54</v>
      </c>
      <c r="G24" s="59">
        <v>30647988</v>
      </c>
    </row>
    <row r="25" spans="2:7" ht="15.75" customHeight="1" x14ac:dyDescent="0.25">
      <c r="B25" s="2" t="s">
        <v>55</v>
      </c>
      <c r="C25" s="20" t="s">
        <v>56</v>
      </c>
      <c r="D25" s="59">
        <v>4292790</v>
      </c>
      <c r="F25" s="20" t="s">
        <v>372</v>
      </c>
      <c r="G25" s="59">
        <v>1411532</v>
      </c>
    </row>
    <row r="26" spans="2:7" ht="15.75" customHeight="1" x14ac:dyDescent="0.25">
      <c r="B26" s="2" t="s">
        <v>58</v>
      </c>
      <c r="C26" s="20" t="s">
        <v>59</v>
      </c>
      <c r="D26" s="59">
        <v>96301</v>
      </c>
      <c r="F26" s="20" t="s">
        <v>373</v>
      </c>
      <c r="G26" s="59">
        <v>6768599</v>
      </c>
    </row>
    <row r="27" spans="2:7" ht="15.75" customHeight="1" x14ac:dyDescent="0.25">
      <c r="B27" s="2" t="s">
        <v>61</v>
      </c>
      <c r="C27" s="20" t="s">
        <v>62</v>
      </c>
      <c r="D27" s="59">
        <v>4952606</v>
      </c>
      <c r="F27" s="24" t="s">
        <v>63</v>
      </c>
      <c r="G27" s="62">
        <v>1209302</v>
      </c>
    </row>
    <row r="28" spans="2:7" ht="15.75" customHeight="1" x14ac:dyDescent="0.25">
      <c r="B28" s="2" t="s">
        <v>64</v>
      </c>
      <c r="C28" s="20" t="s">
        <v>65</v>
      </c>
      <c r="D28" s="60">
        <f>+'[32]Detalle ER'!D28</f>
        <v>8396583</v>
      </c>
      <c r="F28" s="90" t="s">
        <v>66</v>
      </c>
      <c r="G28" s="93">
        <f>SUM(G21:G27)</f>
        <v>87513430</v>
      </c>
    </row>
    <row r="29" spans="2:7" ht="15.75" customHeight="1" x14ac:dyDescent="0.25">
      <c r="B29" s="2" t="s">
        <v>67</v>
      </c>
      <c r="C29" s="24" t="s">
        <v>68</v>
      </c>
      <c r="D29" s="62">
        <v>571902</v>
      </c>
      <c r="F29" s="17" t="s">
        <v>69</v>
      </c>
      <c r="G29" s="58">
        <v>182298773</v>
      </c>
    </row>
    <row r="30" spans="2:7" ht="15.75" customHeight="1" x14ac:dyDescent="0.25">
      <c r="C30" s="90" t="s">
        <v>70</v>
      </c>
      <c r="D30" s="93">
        <f>SUM(D31:D35)</f>
        <v>128435168</v>
      </c>
      <c r="F30" s="20" t="s">
        <v>71</v>
      </c>
      <c r="G30" s="59">
        <v>64036094</v>
      </c>
    </row>
    <row r="31" spans="2:7" ht="15.75" customHeight="1" x14ac:dyDescent="0.25">
      <c r="B31" s="2" t="s">
        <v>72</v>
      </c>
      <c r="C31" s="17" t="s">
        <v>73</v>
      </c>
      <c r="D31" s="58">
        <v>104969974</v>
      </c>
      <c r="F31" s="20" t="s">
        <v>74</v>
      </c>
      <c r="G31" s="59">
        <v>69249403</v>
      </c>
    </row>
    <row r="32" spans="2:7" ht="15.75" customHeight="1" x14ac:dyDescent="0.25">
      <c r="B32" s="2" t="s">
        <v>75</v>
      </c>
      <c r="C32" s="20" t="s">
        <v>76</v>
      </c>
      <c r="D32" s="59">
        <v>8498205</v>
      </c>
      <c r="F32" s="24" t="s">
        <v>77</v>
      </c>
      <c r="G32" s="62">
        <v>4399933</v>
      </c>
    </row>
    <row r="33" spans="2:7" ht="15.75" customHeight="1" x14ac:dyDescent="0.25">
      <c r="B33" s="2" t="s">
        <v>78</v>
      </c>
      <c r="C33" s="20" t="s">
        <v>79</v>
      </c>
      <c r="D33" s="59">
        <v>13174231</v>
      </c>
      <c r="F33" s="90" t="s">
        <v>80</v>
      </c>
      <c r="G33" s="93">
        <f>SUM(G29:G32)</f>
        <v>319984203</v>
      </c>
    </row>
    <row r="34" spans="2:7" ht="15.75" customHeight="1" x14ac:dyDescent="0.25">
      <c r="B34" s="2" t="s">
        <v>81</v>
      </c>
      <c r="C34" s="20" t="s">
        <v>82</v>
      </c>
      <c r="D34" s="60">
        <f>+'[32]Detalle ER'!D35</f>
        <v>0</v>
      </c>
      <c r="F34" s="94" t="s">
        <v>83</v>
      </c>
      <c r="G34" s="101">
        <f>SUM(G35:G40)</f>
        <v>197981840.68000028</v>
      </c>
    </row>
    <row r="35" spans="2:7" ht="15.75" customHeight="1" x14ac:dyDescent="0.25">
      <c r="B35" s="2" t="s">
        <v>84</v>
      </c>
      <c r="C35" s="24" t="s">
        <v>85</v>
      </c>
      <c r="D35" s="62">
        <v>1792758</v>
      </c>
      <c r="F35" s="17" t="s">
        <v>86</v>
      </c>
      <c r="G35" s="58">
        <v>10057902</v>
      </c>
    </row>
    <row r="36" spans="2:7" ht="15.75" customHeight="1" x14ac:dyDescent="0.25">
      <c r="C36" s="90" t="s">
        <v>87</v>
      </c>
      <c r="D36" s="93">
        <f>+D22+D30</f>
        <v>170432786</v>
      </c>
      <c r="F36" s="20" t="s">
        <v>88</v>
      </c>
      <c r="G36" s="59">
        <v>5006413</v>
      </c>
    </row>
    <row r="37" spans="2:7" ht="15.75" customHeight="1" x14ac:dyDescent="0.25">
      <c r="B37" s="2" t="s">
        <v>89</v>
      </c>
      <c r="C37" s="17" t="s">
        <v>374</v>
      </c>
      <c r="D37" s="58">
        <v>16735626</v>
      </c>
      <c r="F37" s="20" t="s">
        <v>91</v>
      </c>
      <c r="G37" s="59">
        <v>4452069</v>
      </c>
    </row>
    <row r="38" spans="2:7" ht="15.75" customHeight="1" x14ac:dyDescent="0.25">
      <c r="B38" s="2" t="s">
        <v>92</v>
      </c>
      <c r="C38" s="20" t="s">
        <v>375</v>
      </c>
      <c r="D38" s="59">
        <v>16503940</v>
      </c>
      <c r="F38" s="20" t="s">
        <v>94</v>
      </c>
      <c r="G38" s="59">
        <v>11386148</v>
      </c>
    </row>
    <row r="39" spans="2:7" ht="15.75" customHeight="1" x14ac:dyDescent="0.25">
      <c r="B39" s="2" t="s">
        <v>95</v>
      </c>
      <c r="C39" s="20" t="s">
        <v>376</v>
      </c>
      <c r="D39" s="59"/>
      <c r="F39" s="20" t="s">
        <v>97</v>
      </c>
      <c r="G39" s="59">
        <v>17225163</v>
      </c>
    </row>
    <row r="40" spans="2:7" ht="15.75" customHeight="1" x14ac:dyDescent="0.25">
      <c r="B40" s="2" t="s">
        <v>98</v>
      </c>
      <c r="C40" s="20" t="s">
        <v>377</v>
      </c>
      <c r="D40" s="59">
        <v>33816525</v>
      </c>
      <c r="F40" s="24" t="s">
        <v>100</v>
      </c>
      <c r="G40" s="63">
        <f>+'[32]Detalle ER'!H19</f>
        <v>149854145.68000028</v>
      </c>
    </row>
    <row r="41" spans="2:7" ht="15.75" customHeight="1" x14ac:dyDescent="0.25">
      <c r="B41" s="2" t="s">
        <v>101</v>
      </c>
      <c r="C41" s="20" t="s">
        <v>378</v>
      </c>
      <c r="D41" s="59">
        <v>17398066</v>
      </c>
      <c r="F41" s="94" t="s">
        <v>103</v>
      </c>
      <c r="G41" s="101">
        <f>SUM(G42:G47)</f>
        <v>32568130</v>
      </c>
    </row>
    <row r="42" spans="2:7" ht="15.75" customHeight="1" x14ac:dyDescent="0.25">
      <c r="B42" s="2" t="s">
        <v>104</v>
      </c>
      <c r="C42" s="20" t="s">
        <v>379</v>
      </c>
      <c r="D42" s="59">
        <v>76887072</v>
      </c>
      <c r="F42" s="17" t="s">
        <v>106</v>
      </c>
      <c r="G42" s="58">
        <v>3630086</v>
      </c>
    </row>
    <row r="43" spans="2:7" ht="15.75" customHeight="1" x14ac:dyDescent="0.25">
      <c r="B43" s="2" t="s">
        <v>107</v>
      </c>
      <c r="C43" s="20" t="s">
        <v>380</v>
      </c>
      <c r="D43" s="59">
        <v>37706364</v>
      </c>
      <c r="F43" s="20" t="s">
        <v>109</v>
      </c>
      <c r="G43" s="59">
        <v>37918</v>
      </c>
    </row>
    <row r="44" spans="2:7" ht="15.75" customHeight="1" x14ac:dyDescent="0.25">
      <c r="B44" s="2" t="s">
        <v>110</v>
      </c>
      <c r="C44" s="20" t="s">
        <v>381</v>
      </c>
      <c r="D44" s="59">
        <v>0</v>
      </c>
      <c r="F44" s="20" t="s">
        <v>112</v>
      </c>
      <c r="G44" s="59">
        <v>2617363</v>
      </c>
    </row>
    <row r="45" spans="2:7" ht="15.75" customHeight="1" x14ac:dyDescent="0.25">
      <c r="B45" s="2" t="s">
        <v>113</v>
      </c>
      <c r="C45" s="20" t="s">
        <v>114</v>
      </c>
      <c r="D45" s="59">
        <v>0</v>
      </c>
      <c r="F45" s="20" t="s">
        <v>115</v>
      </c>
      <c r="G45" s="59">
        <v>829603</v>
      </c>
    </row>
    <row r="46" spans="2:7" ht="15.75" customHeight="1" x14ac:dyDescent="0.25">
      <c r="B46" s="2" t="s">
        <v>116</v>
      </c>
      <c r="C46" s="20" t="s">
        <v>117</v>
      </c>
      <c r="D46" s="60">
        <f>+'[32]Detalle ER'!D49</f>
        <v>106274905</v>
      </c>
      <c r="F46" s="20" t="s">
        <v>118</v>
      </c>
      <c r="G46" s="59">
        <v>1486368</v>
      </c>
    </row>
    <row r="47" spans="2:7" ht="15.75" customHeight="1" x14ac:dyDescent="0.25">
      <c r="B47" s="2" t="s">
        <v>119</v>
      </c>
      <c r="C47" s="24" t="s">
        <v>382</v>
      </c>
      <c r="D47" s="62">
        <v>4287824</v>
      </c>
      <c r="F47" s="20" t="s">
        <v>121</v>
      </c>
      <c r="G47" s="64">
        <f>+'[32]Detalle ER'!H29</f>
        <v>23966792</v>
      </c>
    </row>
    <row r="48" spans="2:7" ht="15.75" customHeight="1" x14ac:dyDescent="0.25">
      <c r="C48" s="90" t="s">
        <v>122</v>
      </c>
      <c r="D48" s="93">
        <f>SUM(D37:D47)</f>
        <v>309610322</v>
      </c>
      <c r="F48" s="24" t="s">
        <v>123</v>
      </c>
      <c r="G48" s="62">
        <v>3217128</v>
      </c>
    </row>
    <row r="49" spans="2:7" ht="15.75" customHeight="1" x14ac:dyDescent="0.25">
      <c r="C49" s="94" t="s">
        <v>124</v>
      </c>
      <c r="D49" s="100"/>
      <c r="F49" s="90" t="s">
        <v>125</v>
      </c>
      <c r="G49" s="93">
        <f>+G34+G41+G48</f>
        <v>233767098.68000028</v>
      </c>
    </row>
    <row r="50" spans="2:7" ht="15.75" customHeight="1" x14ac:dyDescent="0.25">
      <c r="B50" s="2" t="s">
        <v>126</v>
      </c>
      <c r="C50" s="28" t="s">
        <v>127</v>
      </c>
      <c r="D50" s="58">
        <v>0</v>
      </c>
      <c r="F50" s="28" t="s">
        <v>128</v>
      </c>
      <c r="G50" s="58">
        <v>54818292</v>
      </c>
    </row>
    <row r="51" spans="2:7" ht="15.75" customHeight="1" x14ac:dyDescent="0.25">
      <c r="B51" s="2" t="s">
        <v>129</v>
      </c>
      <c r="C51" s="20" t="s">
        <v>124</v>
      </c>
      <c r="D51" s="60">
        <f>+'[32]Detalle ER'!D58</f>
        <v>0</v>
      </c>
      <c r="F51" s="20" t="s">
        <v>130</v>
      </c>
      <c r="G51" s="59">
        <v>69698924</v>
      </c>
    </row>
    <row r="52" spans="2:7" ht="15.75" customHeight="1" x14ac:dyDescent="0.25">
      <c r="B52" s="2" t="s">
        <v>131</v>
      </c>
      <c r="C52" s="24" t="s">
        <v>383</v>
      </c>
      <c r="D52" s="62">
        <v>0</v>
      </c>
      <c r="F52" s="20" t="s">
        <v>133</v>
      </c>
      <c r="G52" s="59">
        <v>7518718</v>
      </c>
    </row>
    <row r="53" spans="2:7" ht="15.75" customHeight="1" x14ac:dyDescent="0.25">
      <c r="C53" s="90" t="s">
        <v>134</v>
      </c>
      <c r="D53" s="93">
        <f>SUM(D50:D52)</f>
        <v>0</v>
      </c>
      <c r="F53" s="20" t="s">
        <v>135</v>
      </c>
      <c r="G53" s="59">
        <v>695304</v>
      </c>
    </row>
    <row r="54" spans="2:7" ht="15.75" customHeight="1" x14ac:dyDescent="0.25">
      <c r="C54" s="75" t="s">
        <v>136</v>
      </c>
      <c r="D54" s="84">
        <f>D21+D36+D48+D53</f>
        <v>3075857645</v>
      </c>
      <c r="F54" s="20" t="s">
        <v>137</v>
      </c>
      <c r="G54" s="59">
        <v>32293539</v>
      </c>
    </row>
    <row r="55" spans="2:7" ht="15.75" customHeight="1" x14ac:dyDescent="0.25">
      <c r="C55" s="29"/>
      <c r="F55" s="20" t="s">
        <v>138</v>
      </c>
      <c r="G55" s="59">
        <v>7786237</v>
      </c>
    </row>
    <row r="56" spans="2:7" ht="15.75" customHeight="1" x14ac:dyDescent="0.25">
      <c r="C56" s="94" t="s">
        <v>139</v>
      </c>
      <c r="D56" s="100"/>
      <c r="F56" s="20" t="s">
        <v>140</v>
      </c>
      <c r="G56" s="64">
        <f>+'[32]Detalle ER'!H40</f>
        <v>5248088</v>
      </c>
    </row>
    <row r="57" spans="2:7" ht="15.75" customHeight="1" x14ac:dyDescent="0.25">
      <c r="B57" s="2" t="s">
        <v>141</v>
      </c>
      <c r="C57" s="30" t="s">
        <v>142</v>
      </c>
      <c r="D57" s="58">
        <v>0</v>
      </c>
      <c r="F57" s="24" t="s">
        <v>143</v>
      </c>
      <c r="G57" s="62">
        <v>2485162</v>
      </c>
    </row>
    <row r="58" spans="2:7" ht="15.75" customHeight="1" x14ac:dyDescent="0.25">
      <c r="B58" s="2" t="s">
        <v>144</v>
      </c>
      <c r="C58" s="31" t="s">
        <v>145</v>
      </c>
      <c r="D58" s="59">
        <v>0</v>
      </c>
      <c r="F58" s="90" t="s">
        <v>146</v>
      </c>
      <c r="G58" s="93">
        <f>SUM(G50:G57)</f>
        <v>180544264</v>
      </c>
    </row>
    <row r="59" spans="2:7" ht="15.75" customHeight="1" x14ac:dyDescent="0.25">
      <c r="B59" s="2" t="s">
        <v>147</v>
      </c>
      <c r="C59" s="31" t="s">
        <v>148</v>
      </c>
      <c r="D59" s="59">
        <v>0</v>
      </c>
      <c r="F59" s="28" t="s">
        <v>149</v>
      </c>
      <c r="G59" s="58">
        <v>9568070</v>
      </c>
    </row>
    <row r="60" spans="2:7" ht="15.75" customHeight="1" x14ac:dyDescent="0.25">
      <c r="B60" s="2" t="s">
        <v>150</v>
      </c>
      <c r="C60" s="32" t="s">
        <v>384</v>
      </c>
      <c r="D60" s="62">
        <v>0</v>
      </c>
      <c r="F60" s="20" t="s">
        <v>152</v>
      </c>
      <c r="G60" s="59">
        <v>67863986</v>
      </c>
    </row>
    <row r="61" spans="2:7" ht="15.75" customHeight="1" x14ac:dyDescent="0.25">
      <c r="C61" s="90" t="s">
        <v>385</v>
      </c>
      <c r="D61" s="93">
        <f>SUM(D57:D60)</f>
        <v>0</v>
      </c>
      <c r="F61" s="20" t="s">
        <v>154</v>
      </c>
      <c r="G61" s="59">
        <v>5862980</v>
      </c>
    </row>
    <row r="62" spans="2:7" ht="15.75" customHeight="1" x14ac:dyDescent="0.25">
      <c r="C62" s="77" t="s">
        <v>155</v>
      </c>
      <c r="D62" s="85">
        <f>D54+D61</f>
        <v>3075857645</v>
      </c>
      <c r="F62" s="20" t="s">
        <v>156</v>
      </c>
      <c r="G62" s="59">
        <v>10525088</v>
      </c>
    </row>
    <row r="63" spans="2:7" ht="15.75" customHeight="1" x14ac:dyDescent="0.25">
      <c r="B63" s="33"/>
      <c r="C63" s="34"/>
      <c r="D63" s="34"/>
      <c r="F63" s="20" t="s">
        <v>157</v>
      </c>
      <c r="G63" s="59"/>
    </row>
    <row r="64" spans="2:7" ht="15.75" customHeight="1" x14ac:dyDescent="0.25">
      <c r="B64" s="5"/>
      <c r="C64" s="34"/>
      <c r="D64" s="34"/>
      <c r="F64" s="20" t="s">
        <v>158</v>
      </c>
      <c r="G64" s="59">
        <v>16150848</v>
      </c>
    </row>
    <row r="65" spans="1:7" ht="15.75" customHeight="1" x14ac:dyDescent="0.25">
      <c r="B65" s="36" t="s">
        <v>159</v>
      </c>
      <c r="C65" s="34"/>
      <c r="D65" s="34"/>
      <c r="F65" s="20" t="s">
        <v>160</v>
      </c>
      <c r="G65" s="59">
        <v>2794158</v>
      </c>
    </row>
    <row r="66" spans="1:7" ht="15.75" customHeight="1" x14ac:dyDescent="0.25">
      <c r="B66" s="36" t="s">
        <v>161</v>
      </c>
      <c r="C66" s="34"/>
      <c r="D66" s="34"/>
      <c r="F66" s="20" t="s">
        <v>162</v>
      </c>
      <c r="G66" s="59">
        <v>1122949</v>
      </c>
    </row>
    <row r="67" spans="1:7" ht="15.75" customHeight="1" x14ac:dyDescent="0.25">
      <c r="B67" s="36" t="s">
        <v>163</v>
      </c>
      <c r="C67" s="34"/>
      <c r="D67" s="34"/>
      <c r="F67" s="20" t="s">
        <v>164</v>
      </c>
      <c r="G67" s="59">
        <v>30374665</v>
      </c>
    </row>
    <row r="68" spans="1:7" ht="15.75" customHeight="1" x14ac:dyDescent="0.25">
      <c r="B68" s="36" t="s">
        <v>165</v>
      </c>
      <c r="C68" s="34"/>
      <c r="D68" s="34"/>
      <c r="F68" s="20" t="s">
        <v>166</v>
      </c>
      <c r="G68" s="59">
        <v>344157</v>
      </c>
    </row>
    <row r="69" spans="1:7" ht="15.75" customHeight="1" x14ac:dyDescent="0.25">
      <c r="B69" s="36" t="s">
        <v>167</v>
      </c>
      <c r="C69" s="34"/>
      <c r="D69" s="34"/>
      <c r="F69" s="20" t="s">
        <v>168</v>
      </c>
      <c r="G69" s="59"/>
    </row>
    <row r="70" spans="1:7" ht="15.75" customHeight="1" x14ac:dyDescent="0.25">
      <c r="B70" s="36" t="s">
        <v>169</v>
      </c>
      <c r="C70" s="34"/>
      <c r="D70" s="34"/>
      <c r="F70" s="20" t="s">
        <v>170</v>
      </c>
      <c r="G70" s="59">
        <v>4160014</v>
      </c>
    </row>
    <row r="71" spans="1:7" ht="15.75" customHeight="1" x14ac:dyDescent="0.25">
      <c r="B71" s="36" t="s">
        <v>171</v>
      </c>
      <c r="C71" s="34"/>
      <c r="D71" s="34"/>
      <c r="F71" s="20" t="s">
        <v>172</v>
      </c>
      <c r="G71" s="59">
        <v>2483198</v>
      </c>
    </row>
    <row r="72" spans="1:7" ht="15.75" customHeight="1" x14ac:dyDescent="0.25">
      <c r="B72" s="36" t="s">
        <v>173</v>
      </c>
      <c r="C72" s="34"/>
      <c r="D72" s="34"/>
      <c r="F72" s="20" t="s">
        <v>174</v>
      </c>
      <c r="G72" s="59"/>
    </row>
    <row r="73" spans="1:7" ht="15.75" customHeight="1" x14ac:dyDescent="0.25">
      <c r="B73" s="36" t="s">
        <v>175</v>
      </c>
      <c r="C73" s="34"/>
      <c r="D73" s="34"/>
      <c r="F73" s="20" t="s">
        <v>176</v>
      </c>
      <c r="G73" s="59">
        <v>6127557</v>
      </c>
    </row>
    <row r="74" spans="1:7" ht="15.75" customHeight="1" x14ac:dyDescent="0.25">
      <c r="B74" s="36" t="s">
        <v>177</v>
      </c>
      <c r="C74" s="34"/>
      <c r="D74" s="34"/>
      <c r="F74" s="20" t="s">
        <v>178</v>
      </c>
      <c r="G74" s="59"/>
    </row>
    <row r="75" spans="1:7" ht="15.75" customHeight="1" x14ac:dyDescent="0.25">
      <c r="B75" s="36" t="s">
        <v>179</v>
      </c>
      <c r="C75" s="34"/>
      <c r="D75" s="34"/>
      <c r="F75" s="20" t="s">
        <v>180</v>
      </c>
      <c r="G75" s="59"/>
    </row>
    <row r="76" spans="1:7" ht="15.75" customHeight="1" x14ac:dyDescent="0.25">
      <c r="B76" s="36" t="s">
        <v>181</v>
      </c>
      <c r="C76" s="34"/>
      <c r="D76" s="34"/>
      <c r="F76" s="20" t="s">
        <v>182</v>
      </c>
      <c r="G76" s="59">
        <v>10766573</v>
      </c>
    </row>
    <row r="77" spans="1:7" ht="15.75" customHeight="1" x14ac:dyDescent="0.25">
      <c r="B77" s="36" t="s">
        <v>183</v>
      </c>
      <c r="C77" s="34"/>
      <c r="D77" s="34"/>
      <c r="F77" s="20" t="s">
        <v>184</v>
      </c>
      <c r="G77" s="59">
        <v>9631814</v>
      </c>
    </row>
    <row r="78" spans="1:7" ht="15.75" customHeight="1" x14ac:dyDescent="0.25">
      <c r="B78" s="36" t="s">
        <v>185</v>
      </c>
      <c r="C78" s="34"/>
      <c r="D78" s="34"/>
      <c r="F78" s="20" t="s">
        <v>186</v>
      </c>
      <c r="G78" s="64">
        <f>+'[32]Detalle ER'!H60</f>
        <v>38722339</v>
      </c>
    </row>
    <row r="79" spans="1:7" ht="15.75" customHeight="1" x14ac:dyDescent="0.25">
      <c r="B79" s="36"/>
      <c r="C79" s="34"/>
      <c r="D79" s="34"/>
      <c r="F79" s="24" t="s">
        <v>187</v>
      </c>
      <c r="G79" s="62">
        <v>3056399</v>
      </c>
    </row>
    <row r="80" spans="1:7" ht="15.75" customHeight="1" x14ac:dyDescent="0.25">
      <c r="A80" s="37"/>
      <c r="B80" s="38"/>
      <c r="C80" s="34"/>
      <c r="D80" s="34"/>
      <c r="E80" s="39"/>
      <c r="F80" s="90" t="s">
        <v>188</v>
      </c>
      <c r="G80" s="93">
        <f>SUM(G59:G79)</f>
        <v>219554795</v>
      </c>
    </row>
    <row r="81" spans="2:7" ht="15.75" customHeight="1" x14ac:dyDescent="0.25">
      <c r="B81" s="36" t="s">
        <v>189</v>
      </c>
      <c r="C81" s="34"/>
      <c r="D81" s="34"/>
      <c r="F81" s="28" t="s">
        <v>190</v>
      </c>
      <c r="G81" s="58">
        <v>3702493</v>
      </c>
    </row>
    <row r="82" spans="2:7" ht="15.75" customHeight="1" x14ac:dyDescent="0.25">
      <c r="B82" s="36" t="s">
        <v>191</v>
      </c>
      <c r="C82" s="34"/>
      <c r="D82" s="34"/>
      <c r="F82" s="20" t="s">
        <v>192</v>
      </c>
      <c r="G82" s="59">
        <v>21104159</v>
      </c>
    </row>
    <row r="83" spans="2:7" ht="15.75" customHeight="1" x14ac:dyDescent="0.25">
      <c r="B83" s="36" t="s">
        <v>193</v>
      </c>
      <c r="C83" s="34"/>
      <c r="D83" s="34"/>
      <c r="F83" s="20" t="s">
        <v>194</v>
      </c>
      <c r="G83" s="59">
        <v>10596993</v>
      </c>
    </row>
    <row r="84" spans="2:7" ht="15.75" customHeight="1" x14ac:dyDescent="0.25">
      <c r="B84" s="36" t="s">
        <v>195</v>
      </c>
      <c r="C84" s="40"/>
      <c r="D84" s="65"/>
      <c r="F84" s="20" t="s">
        <v>196</v>
      </c>
      <c r="G84" s="59">
        <v>8258360</v>
      </c>
    </row>
    <row r="85" spans="2:7" ht="15.75" customHeight="1" x14ac:dyDescent="0.25">
      <c r="B85" s="36" t="s">
        <v>197</v>
      </c>
      <c r="C85" s="73" t="s">
        <v>198</v>
      </c>
      <c r="D85" s="83">
        <f>+D7</f>
        <v>2025</v>
      </c>
      <c r="F85" s="20" t="s">
        <v>199</v>
      </c>
      <c r="G85" s="59">
        <v>10769011</v>
      </c>
    </row>
    <row r="86" spans="2:7" ht="15.75" customHeight="1" x14ac:dyDescent="0.25">
      <c r="B86" s="36" t="s">
        <v>200</v>
      </c>
      <c r="C86" s="42" t="s">
        <v>201</v>
      </c>
      <c r="D86" s="58">
        <v>16024825</v>
      </c>
      <c r="F86" s="20" t="s">
        <v>202</v>
      </c>
      <c r="G86" s="59">
        <v>11473072</v>
      </c>
    </row>
    <row r="87" spans="2:7" ht="15.75" customHeight="1" x14ac:dyDescent="0.25">
      <c r="B87" s="36" t="s">
        <v>203</v>
      </c>
      <c r="C87" s="43" t="s">
        <v>204</v>
      </c>
      <c r="D87" s="59">
        <v>35506399</v>
      </c>
      <c r="F87" s="20" t="s">
        <v>205</v>
      </c>
      <c r="G87" s="59">
        <v>4091679</v>
      </c>
    </row>
    <row r="88" spans="2:7" ht="15.75" customHeight="1" x14ac:dyDescent="0.25">
      <c r="B88" s="36" t="s">
        <v>206</v>
      </c>
      <c r="C88" s="43" t="s">
        <v>35</v>
      </c>
      <c r="D88" s="59">
        <v>942960</v>
      </c>
      <c r="F88" s="20" t="s">
        <v>207</v>
      </c>
      <c r="G88" s="59">
        <v>1478951</v>
      </c>
    </row>
    <row r="89" spans="2:7" ht="15.75" customHeight="1" x14ac:dyDescent="0.25">
      <c r="B89" s="36" t="s">
        <v>208</v>
      </c>
      <c r="C89" s="43" t="s">
        <v>386</v>
      </c>
      <c r="D89" s="59">
        <v>681626</v>
      </c>
      <c r="F89" s="20" t="s">
        <v>210</v>
      </c>
      <c r="G89" s="59">
        <v>8789230</v>
      </c>
    </row>
    <row r="90" spans="2:7" ht="15.75" customHeight="1" x14ac:dyDescent="0.25">
      <c r="B90" s="36" t="s">
        <v>211</v>
      </c>
      <c r="C90" s="43" t="s">
        <v>212</v>
      </c>
      <c r="D90" s="59">
        <v>1501970</v>
      </c>
      <c r="F90" s="20" t="s">
        <v>213</v>
      </c>
      <c r="G90" s="59">
        <v>48888869</v>
      </c>
    </row>
    <row r="91" spans="2:7" ht="15.75" customHeight="1" x14ac:dyDescent="0.25">
      <c r="B91" s="36" t="s">
        <v>214</v>
      </c>
      <c r="C91" s="43" t="s">
        <v>215</v>
      </c>
      <c r="D91" s="59">
        <v>40331</v>
      </c>
      <c r="F91" s="20" t="s">
        <v>216</v>
      </c>
      <c r="G91" s="59">
        <v>3873630</v>
      </c>
    </row>
    <row r="92" spans="2:7" ht="15.75" customHeight="1" x14ac:dyDescent="0.25">
      <c r="B92" s="36" t="s">
        <v>217</v>
      </c>
      <c r="C92" s="43" t="s">
        <v>218</v>
      </c>
      <c r="D92" s="59">
        <v>0</v>
      </c>
      <c r="F92" s="20" t="s">
        <v>219</v>
      </c>
      <c r="G92" s="59">
        <v>833797</v>
      </c>
    </row>
    <row r="93" spans="2:7" ht="15.75" customHeight="1" x14ac:dyDescent="0.25">
      <c r="B93" s="36"/>
      <c r="C93" s="43" t="s">
        <v>387</v>
      </c>
      <c r="D93" s="59">
        <v>223280</v>
      </c>
      <c r="F93" s="20" t="s">
        <v>221</v>
      </c>
      <c r="G93" s="59">
        <v>0</v>
      </c>
    </row>
    <row r="94" spans="2:7" ht="15.75" customHeight="1" x14ac:dyDescent="0.25">
      <c r="C94" s="43" t="s">
        <v>222</v>
      </c>
      <c r="D94" s="59">
        <v>0</v>
      </c>
      <c r="F94" s="20" t="s">
        <v>223</v>
      </c>
      <c r="G94" s="60">
        <f>+'[32]Detalle ER'!H72</f>
        <v>1935437</v>
      </c>
    </row>
    <row r="95" spans="2:7" ht="15.75" customHeight="1" x14ac:dyDescent="0.25">
      <c r="C95" s="44" t="s">
        <v>388</v>
      </c>
      <c r="D95" s="62">
        <v>768166</v>
      </c>
      <c r="F95" s="24" t="s">
        <v>225</v>
      </c>
      <c r="G95" s="62">
        <v>1820929</v>
      </c>
    </row>
    <row r="96" spans="2:7" ht="15.75" customHeight="1" x14ac:dyDescent="0.25">
      <c r="C96" s="90" t="s">
        <v>226</v>
      </c>
      <c r="D96" s="93">
        <f>SUM(D86:D95)</f>
        <v>55689557</v>
      </c>
      <c r="F96" s="90" t="s">
        <v>227</v>
      </c>
      <c r="G96" s="93">
        <f>SUM(G81:G95)</f>
        <v>137616610</v>
      </c>
    </row>
    <row r="97" spans="2:7" ht="15.75" customHeight="1" x14ac:dyDescent="0.25">
      <c r="C97" s="42" t="s">
        <v>216</v>
      </c>
      <c r="D97" s="58">
        <v>0</v>
      </c>
      <c r="F97" s="28" t="s">
        <v>228</v>
      </c>
      <c r="G97" s="58">
        <v>18621787</v>
      </c>
    </row>
    <row r="98" spans="2:7" ht="15.75" customHeight="1" x14ac:dyDescent="0.25">
      <c r="C98" s="43" t="s">
        <v>219</v>
      </c>
      <c r="D98" s="59">
        <v>23012</v>
      </c>
      <c r="F98" s="20" t="s">
        <v>229</v>
      </c>
      <c r="G98" s="59">
        <v>15775919</v>
      </c>
    </row>
    <row r="99" spans="2:7" ht="15.75" customHeight="1" x14ac:dyDescent="0.25">
      <c r="C99" s="44" t="s">
        <v>230</v>
      </c>
      <c r="D99" s="62">
        <v>133</v>
      </c>
      <c r="F99" s="20" t="s">
        <v>231</v>
      </c>
      <c r="G99" s="59">
        <v>2812064</v>
      </c>
    </row>
    <row r="100" spans="2:7" ht="15.75" customHeight="1" x14ac:dyDescent="0.25">
      <c r="C100" s="90" t="s">
        <v>232</v>
      </c>
      <c r="D100" s="93">
        <f>SUM(D97:D99)</f>
        <v>23145</v>
      </c>
      <c r="F100" s="20" t="s">
        <v>233</v>
      </c>
      <c r="G100" s="66">
        <f>+'[32]Detalle ER'!H84</f>
        <v>14833300</v>
      </c>
    </row>
    <row r="101" spans="2:7" ht="15.75" customHeight="1" x14ac:dyDescent="0.25">
      <c r="C101" s="42" t="s">
        <v>190</v>
      </c>
      <c r="D101" s="58">
        <v>6136062</v>
      </c>
      <c r="F101" s="24" t="s">
        <v>234</v>
      </c>
      <c r="G101" s="62">
        <v>701374</v>
      </c>
    </row>
    <row r="102" spans="2:7" ht="15.75" customHeight="1" x14ac:dyDescent="0.25">
      <c r="C102" s="43" t="s">
        <v>235</v>
      </c>
      <c r="D102" s="59">
        <v>4125856</v>
      </c>
      <c r="F102" s="90" t="s">
        <v>236</v>
      </c>
      <c r="G102" s="93">
        <f>SUM(G97:G101)</f>
        <v>52744444</v>
      </c>
    </row>
    <row r="103" spans="2:7" ht="15.75" customHeight="1" x14ac:dyDescent="0.25">
      <c r="C103" s="43" t="s">
        <v>192</v>
      </c>
      <c r="D103" s="59">
        <v>0</v>
      </c>
      <c r="F103" s="90" t="s">
        <v>237</v>
      </c>
      <c r="G103" s="93">
        <f>+'[32]Detalle ER'!H98</f>
        <v>78490385</v>
      </c>
    </row>
    <row r="104" spans="2:7" ht="15.75" customHeight="1" x14ac:dyDescent="0.25">
      <c r="C104" s="43" t="s">
        <v>196</v>
      </c>
      <c r="D104" s="59">
        <v>120336</v>
      </c>
      <c r="F104" s="28" t="s">
        <v>238</v>
      </c>
      <c r="G104" s="58">
        <v>0</v>
      </c>
    </row>
    <row r="105" spans="2:7" ht="15.75" customHeight="1" x14ac:dyDescent="0.25">
      <c r="C105" s="43" t="s">
        <v>199</v>
      </c>
      <c r="D105" s="59">
        <v>191754</v>
      </c>
      <c r="F105" s="24" t="s">
        <v>239</v>
      </c>
      <c r="G105" s="62">
        <v>0</v>
      </c>
    </row>
    <row r="106" spans="2:7" ht="15.75" customHeight="1" x14ac:dyDescent="0.25">
      <c r="C106" s="43" t="s">
        <v>202</v>
      </c>
      <c r="D106" s="59">
        <v>1055201</v>
      </c>
      <c r="F106" s="90" t="s">
        <v>240</v>
      </c>
      <c r="G106" s="93">
        <f>SUM(G104:G105)</f>
        <v>0</v>
      </c>
    </row>
    <row r="107" spans="2:7" ht="15.75" customHeight="1" x14ac:dyDescent="0.25">
      <c r="C107" s="43" t="s">
        <v>205</v>
      </c>
      <c r="D107" s="59">
        <v>0</v>
      </c>
      <c r="F107" s="79" t="s">
        <v>241</v>
      </c>
      <c r="G107" s="86">
        <f>G20+G28+G33+G49+G58+G80+G96+G102+G103+G106</f>
        <v>2940589331.6800003</v>
      </c>
    </row>
    <row r="108" spans="2:7" ht="15.75" customHeight="1" x14ac:dyDescent="0.25">
      <c r="C108" s="43" t="s">
        <v>242</v>
      </c>
      <c r="D108" s="59">
        <v>3916397</v>
      </c>
      <c r="F108" s="14"/>
      <c r="G108" s="67"/>
    </row>
    <row r="109" spans="2:7" ht="15.75" customHeight="1" x14ac:dyDescent="0.25">
      <c r="C109" s="43" t="s">
        <v>243</v>
      </c>
      <c r="D109" s="59">
        <v>13510530</v>
      </c>
      <c r="F109" s="79" t="s">
        <v>244</v>
      </c>
      <c r="G109" s="86">
        <f>D62-G107</f>
        <v>135268313.31999969</v>
      </c>
    </row>
    <row r="110" spans="2:7" ht="15.75" customHeight="1" x14ac:dyDescent="0.25">
      <c r="C110" s="43" t="s">
        <v>223</v>
      </c>
      <c r="D110" s="60">
        <f>+'[32]Detalle ER'!D72</f>
        <v>11875015</v>
      </c>
      <c r="F110" s="40"/>
      <c r="G110" s="40"/>
    </row>
    <row r="111" spans="2:7" ht="15.75" customHeight="1" x14ac:dyDescent="0.25">
      <c r="C111" s="44" t="s">
        <v>389</v>
      </c>
      <c r="D111" s="62">
        <v>548654</v>
      </c>
      <c r="F111" s="40"/>
      <c r="G111" s="65"/>
    </row>
    <row r="112" spans="2:7" ht="15.75" customHeight="1" x14ac:dyDescent="0.25">
      <c r="B112" s="2" t="s">
        <v>246</v>
      </c>
      <c r="C112" s="90" t="s">
        <v>227</v>
      </c>
      <c r="D112" s="93">
        <f>SUM(D101:D111)</f>
        <v>41479805</v>
      </c>
      <c r="F112" s="40"/>
      <c r="G112" s="65"/>
    </row>
    <row r="113" spans="2:7" ht="15.75" customHeight="1" x14ac:dyDescent="0.25">
      <c r="B113" s="2" t="s">
        <v>247</v>
      </c>
      <c r="C113" s="42" t="s">
        <v>231</v>
      </c>
      <c r="D113" s="58">
        <v>0</v>
      </c>
      <c r="F113" s="40"/>
      <c r="G113" s="65"/>
    </row>
    <row r="114" spans="2:7" ht="15.75" customHeight="1" x14ac:dyDescent="0.25">
      <c r="B114" s="2" t="s">
        <v>248</v>
      </c>
      <c r="C114" s="43" t="s">
        <v>233</v>
      </c>
      <c r="D114" s="64">
        <f>+'[32]Detalle ER'!D84</f>
        <v>590237</v>
      </c>
      <c r="F114" s="40"/>
      <c r="G114" s="65"/>
    </row>
    <row r="115" spans="2:7" ht="15.75" customHeight="1" x14ac:dyDescent="0.25">
      <c r="B115" s="2" t="s">
        <v>249</v>
      </c>
      <c r="C115" s="44" t="s">
        <v>250</v>
      </c>
      <c r="D115" s="62">
        <v>8881</v>
      </c>
      <c r="F115" s="40"/>
      <c r="G115" s="65"/>
    </row>
    <row r="116" spans="2:7" ht="15.75" customHeight="1" x14ac:dyDescent="0.25">
      <c r="B116" s="2" t="s">
        <v>251</v>
      </c>
      <c r="C116" s="90" t="s">
        <v>236</v>
      </c>
      <c r="D116" s="93">
        <f>SUM(D113:D115)</f>
        <v>599118</v>
      </c>
      <c r="F116" s="40"/>
      <c r="G116" s="65"/>
    </row>
    <row r="117" spans="2:7" ht="15.75" customHeight="1" x14ac:dyDescent="0.25">
      <c r="B117" s="2" t="s">
        <v>252</v>
      </c>
      <c r="C117" s="90" t="s">
        <v>253</v>
      </c>
      <c r="D117" s="93">
        <f>+'[32]Detalle ER'!D96</f>
        <v>1469030</v>
      </c>
      <c r="F117" s="40"/>
      <c r="G117" s="65"/>
    </row>
    <row r="118" spans="2:7" ht="15.75" customHeight="1" x14ac:dyDescent="0.25">
      <c r="B118" s="2" t="s">
        <v>254</v>
      </c>
      <c r="C118" s="42" t="s">
        <v>255</v>
      </c>
      <c r="D118" s="58">
        <v>0</v>
      </c>
      <c r="F118" s="40"/>
      <c r="G118" s="65"/>
    </row>
    <row r="119" spans="2:7" ht="15.75" customHeight="1" x14ac:dyDescent="0.25">
      <c r="B119" s="2" t="s">
        <v>256</v>
      </c>
      <c r="C119" s="43" t="s">
        <v>257</v>
      </c>
      <c r="D119" s="59">
        <v>994278</v>
      </c>
      <c r="F119" s="40"/>
      <c r="G119" s="65"/>
    </row>
    <row r="120" spans="2:7" ht="15.75" customHeight="1" x14ac:dyDescent="0.25">
      <c r="B120" s="2" t="s">
        <v>258</v>
      </c>
      <c r="C120" s="43" t="s">
        <v>390</v>
      </c>
      <c r="D120" s="59">
        <v>127178</v>
      </c>
      <c r="F120" s="40"/>
      <c r="G120" s="65"/>
    </row>
    <row r="121" spans="2:7" ht="15.75" customHeight="1" x14ac:dyDescent="0.25">
      <c r="B121" s="2" t="s">
        <v>260</v>
      </c>
      <c r="C121" s="44" t="s">
        <v>261</v>
      </c>
      <c r="D121" s="62">
        <v>21995</v>
      </c>
      <c r="F121" s="40"/>
      <c r="G121" s="65"/>
    </row>
    <row r="122" spans="2:7" ht="15.75" customHeight="1" x14ac:dyDescent="0.25">
      <c r="C122" s="90" t="s">
        <v>262</v>
      </c>
      <c r="D122" s="93">
        <f>SUM(D118:D121)</f>
        <v>1143451</v>
      </c>
      <c r="F122" s="40"/>
      <c r="G122" s="65"/>
    </row>
    <row r="123" spans="2:7" ht="15.75" customHeight="1" x14ac:dyDescent="0.25">
      <c r="B123" s="2" t="s">
        <v>263</v>
      </c>
      <c r="C123" s="42" t="s">
        <v>264</v>
      </c>
      <c r="D123" s="58">
        <v>0</v>
      </c>
      <c r="F123" s="40"/>
      <c r="G123" s="65"/>
    </row>
    <row r="124" spans="2:7" ht="15.75" customHeight="1" x14ac:dyDescent="0.25">
      <c r="B124" s="2" t="s">
        <v>265</v>
      </c>
      <c r="C124" s="43" t="s">
        <v>266</v>
      </c>
      <c r="D124" s="60">
        <f>+'[32]Detalle ER'!D106</f>
        <v>0</v>
      </c>
      <c r="F124" s="40"/>
      <c r="G124" s="65"/>
    </row>
    <row r="125" spans="2:7" ht="15.75" customHeight="1" x14ac:dyDescent="0.25">
      <c r="B125" s="2" t="s">
        <v>267</v>
      </c>
      <c r="C125" s="44" t="s">
        <v>268</v>
      </c>
      <c r="D125" s="62">
        <v>0</v>
      </c>
      <c r="F125" s="40"/>
      <c r="G125" s="65"/>
    </row>
    <row r="126" spans="2:7" ht="15.75" customHeight="1" x14ac:dyDescent="0.25">
      <c r="C126" s="90" t="s">
        <v>391</v>
      </c>
      <c r="D126" s="93">
        <f>SUM(D123:D125)</f>
        <v>0</v>
      </c>
      <c r="F126" s="40"/>
      <c r="G126" s="65"/>
    </row>
    <row r="127" spans="2:7" ht="15.75" customHeight="1" x14ac:dyDescent="0.25">
      <c r="C127" s="79" t="s">
        <v>270</v>
      </c>
      <c r="D127" s="86">
        <f>D96+D100+D112+D116+D117+D122+D126</f>
        <v>100404106</v>
      </c>
      <c r="F127" s="40"/>
      <c r="G127" s="65"/>
    </row>
    <row r="128" spans="2:7" ht="15.75" customHeight="1" x14ac:dyDescent="0.25">
      <c r="F128" s="40"/>
      <c r="G128" s="65"/>
    </row>
    <row r="129" spans="2:7" ht="15.75" customHeight="1" x14ac:dyDescent="0.25">
      <c r="B129" s="2" t="s">
        <v>271</v>
      </c>
      <c r="C129" s="79" t="s">
        <v>272</v>
      </c>
      <c r="D129" s="86">
        <f>G109-D127</f>
        <v>34864207.319999695</v>
      </c>
      <c r="F129" s="40"/>
      <c r="G129" s="65"/>
    </row>
    <row r="130" spans="2:7" ht="15.75" customHeight="1" x14ac:dyDescent="0.25">
      <c r="B130" s="2" t="s">
        <v>273</v>
      </c>
      <c r="C130" s="40"/>
      <c r="D130" s="65"/>
      <c r="F130" s="40"/>
      <c r="G130" s="65"/>
    </row>
    <row r="131" spans="2:7" ht="15.75" customHeight="1" x14ac:dyDescent="0.25">
      <c r="B131" s="2" t="s">
        <v>274</v>
      </c>
      <c r="C131" s="73" t="s">
        <v>275</v>
      </c>
      <c r="D131" s="83">
        <f>+D7</f>
        <v>2025</v>
      </c>
      <c r="F131" s="73" t="s">
        <v>276</v>
      </c>
      <c r="G131" s="83">
        <f>+D7</f>
        <v>2025</v>
      </c>
    </row>
    <row r="132" spans="2:7" ht="15.75" customHeight="1" x14ac:dyDescent="0.25">
      <c r="B132" s="2" t="s">
        <v>277</v>
      </c>
      <c r="C132" s="17" t="s">
        <v>216</v>
      </c>
      <c r="D132" s="58">
        <v>0</v>
      </c>
      <c r="F132" s="17" t="s">
        <v>278</v>
      </c>
      <c r="G132" s="58">
        <v>9942491.3700000066</v>
      </c>
    </row>
    <row r="133" spans="2:7" ht="15.75" customHeight="1" x14ac:dyDescent="0.25">
      <c r="B133" s="2" t="s">
        <v>279</v>
      </c>
      <c r="C133" s="20" t="s">
        <v>280</v>
      </c>
      <c r="D133" s="59">
        <v>0</v>
      </c>
      <c r="F133" s="20" t="s">
        <v>281</v>
      </c>
      <c r="G133" s="59">
        <v>13229197.789999999</v>
      </c>
    </row>
    <row r="134" spans="2:7" ht="15.75" customHeight="1" x14ac:dyDescent="0.25">
      <c r="B134" s="2" t="s">
        <v>282</v>
      </c>
      <c r="C134" s="20" t="s">
        <v>283</v>
      </c>
      <c r="D134" s="59">
        <v>0</v>
      </c>
      <c r="F134" s="20" t="s">
        <v>284</v>
      </c>
      <c r="G134" s="59">
        <v>93462.24</v>
      </c>
    </row>
    <row r="135" spans="2:7" ht="15.75" customHeight="1" x14ac:dyDescent="0.25">
      <c r="B135" s="2" t="s">
        <v>285</v>
      </c>
      <c r="C135" s="20" t="s">
        <v>286</v>
      </c>
      <c r="D135" s="59">
        <v>0</v>
      </c>
      <c r="F135" s="20" t="s">
        <v>287</v>
      </c>
      <c r="G135" s="59">
        <v>0</v>
      </c>
    </row>
    <row r="136" spans="2:7" ht="15.75" customHeight="1" x14ac:dyDescent="0.25">
      <c r="B136" s="2" t="s">
        <v>288</v>
      </c>
      <c r="C136" s="20" t="s">
        <v>392</v>
      </c>
      <c r="D136" s="59">
        <v>4960004</v>
      </c>
      <c r="F136" s="20" t="s">
        <v>290</v>
      </c>
      <c r="G136" s="59">
        <v>0</v>
      </c>
    </row>
    <row r="137" spans="2:7" ht="15.75" customHeight="1" x14ac:dyDescent="0.25">
      <c r="B137" s="2" t="s">
        <v>291</v>
      </c>
      <c r="C137" s="20" t="s">
        <v>292</v>
      </c>
      <c r="D137" s="59">
        <v>1797132</v>
      </c>
      <c r="F137" s="20" t="s">
        <v>293</v>
      </c>
      <c r="G137" s="59">
        <v>0</v>
      </c>
    </row>
    <row r="138" spans="2:7" ht="15.75" customHeight="1" x14ac:dyDescent="0.25">
      <c r="B138" s="2" t="s">
        <v>294</v>
      </c>
      <c r="C138" s="20" t="s">
        <v>295</v>
      </c>
      <c r="D138" s="59">
        <v>0</v>
      </c>
      <c r="F138" s="20" t="s">
        <v>296</v>
      </c>
      <c r="G138" s="59">
        <v>0</v>
      </c>
    </row>
    <row r="139" spans="2:7" ht="15.75" customHeight="1" x14ac:dyDescent="0.25">
      <c r="B139" s="2" t="s">
        <v>297</v>
      </c>
      <c r="C139" s="20" t="s">
        <v>298</v>
      </c>
      <c r="D139" s="59">
        <v>0</v>
      </c>
      <c r="F139" s="20" t="s">
        <v>299</v>
      </c>
      <c r="G139" s="59">
        <v>3931565</v>
      </c>
    </row>
    <row r="140" spans="2:7" ht="15.75" customHeight="1" x14ac:dyDescent="0.25">
      <c r="C140" s="20" t="s">
        <v>393</v>
      </c>
      <c r="D140" s="59">
        <v>9320188</v>
      </c>
      <c r="F140" s="20" t="s">
        <v>301</v>
      </c>
      <c r="G140" s="64">
        <f>+'[32]Detalle ER'!H123</f>
        <v>0</v>
      </c>
    </row>
    <row r="141" spans="2:7" ht="15.75" customHeight="1" x14ac:dyDescent="0.25">
      <c r="B141" s="2" t="s">
        <v>302</v>
      </c>
      <c r="C141" s="20" t="s">
        <v>303</v>
      </c>
      <c r="D141" s="60">
        <f>+'[32]Detalle ER'!D123</f>
        <v>7033437</v>
      </c>
      <c r="F141" s="24" t="s">
        <v>304</v>
      </c>
      <c r="G141" s="62">
        <v>126708</v>
      </c>
    </row>
    <row r="142" spans="2:7" ht="15.75" customHeight="1" x14ac:dyDescent="0.25">
      <c r="B142" s="2" t="s">
        <v>305</v>
      </c>
      <c r="C142" s="24" t="s">
        <v>306</v>
      </c>
      <c r="D142" s="62">
        <v>121875</v>
      </c>
      <c r="F142" s="90" t="s">
        <v>307</v>
      </c>
      <c r="G142" s="93">
        <f>SUM(G132:G141)</f>
        <v>27323424.400000002</v>
      </c>
    </row>
    <row r="143" spans="2:7" ht="15.75" customHeight="1" x14ac:dyDescent="0.25">
      <c r="B143" s="2" t="s">
        <v>308</v>
      </c>
      <c r="C143" s="90" t="s">
        <v>309</v>
      </c>
      <c r="D143" s="93">
        <f>SUM(D132:D142)</f>
        <v>23232636</v>
      </c>
      <c r="F143" s="17" t="s">
        <v>310</v>
      </c>
      <c r="G143" s="58">
        <v>2862445</v>
      </c>
    </row>
    <row r="144" spans="2:7" ht="15.75" customHeight="1" x14ac:dyDescent="0.25">
      <c r="C144" s="17" t="s">
        <v>311</v>
      </c>
      <c r="D144" s="58">
        <v>0</v>
      </c>
      <c r="F144" s="20" t="s">
        <v>312</v>
      </c>
      <c r="G144" s="59">
        <v>14339746</v>
      </c>
    </row>
    <row r="145" spans="2:7" ht="15.75" customHeight="1" x14ac:dyDescent="0.25">
      <c r="C145" s="20" t="s">
        <v>313</v>
      </c>
      <c r="D145" s="59">
        <v>688236</v>
      </c>
      <c r="F145" s="20" t="s">
        <v>314</v>
      </c>
      <c r="G145" s="59">
        <v>0</v>
      </c>
    </row>
    <row r="146" spans="2:7" ht="15.75" customHeight="1" x14ac:dyDescent="0.25">
      <c r="B146" s="2" t="s">
        <v>315</v>
      </c>
      <c r="C146" s="20" t="s">
        <v>316</v>
      </c>
      <c r="D146" s="59">
        <v>0</v>
      </c>
      <c r="F146" s="20" t="s">
        <v>317</v>
      </c>
      <c r="G146" s="59">
        <v>0</v>
      </c>
    </row>
    <row r="147" spans="2:7" ht="15.75" customHeight="1" x14ac:dyDescent="0.25">
      <c r="B147" s="2" t="s">
        <v>318</v>
      </c>
      <c r="C147" s="20" t="s">
        <v>319</v>
      </c>
      <c r="D147" s="59">
        <v>0</v>
      </c>
      <c r="F147" s="20" t="s">
        <v>320</v>
      </c>
      <c r="G147" s="59">
        <v>0</v>
      </c>
    </row>
    <row r="148" spans="2:7" ht="15.75" customHeight="1" x14ac:dyDescent="0.25">
      <c r="B148" s="2" t="s">
        <v>321</v>
      </c>
      <c r="C148" s="20" t="s">
        <v>394</v>
      </c>
      <c r="D148" s="59">
        <v>3700485</v>
      </c>
      <c r="F148" s="20" t="s">
        <v>323</v>
      </c>
      <c r="G148" s="59">
        <v>0</v>
      </c>
    </row>
    <row r="149" spans="2:7" ht="15.75" customHeight="1" x14ac:dyDescent="0.25">
      <c r="B149" s="2" t="s">
        <v>324</v>
      </c>
      <c r="C149" s="20" t="s">
        <v>325</v>
      </c>
      <c r="D149" s="59">
        <v>5521245</v>
      </c>
      <c r="F149" s="20" t="s">
        <v>326</v>
      </c>
      <c r="G149" s="59">
        <v>0</v>
      </c>
    </row>
    <row r="150" spans="2:7" ht="15.75" customHeight="1" x14ac:dyDescent="0.25">
      <c r="C150" s="20" t="s">
        <v>327</v>
      </c>
      <c r="D150" s="59">
        <v>0</v>
      </c>
      <c r="F150" s="20" t="s">
        <v>328</v>
      </c>
      <c r="G150" s="59">
        <v>0</v>
      </c>
    </row>
    <row r="151" spans="2:7" ht="15.75" customHeight="1" x14ac:dyDescent="0.25">
      <c r="B151" s="2" t="s">
        <v>329</v>
      </c>
      <c r="C151" s="20" t="s">
        <v>330</v>
      </c>
      <c r="D151" s="59">
        <v>0</v>
      </c>
      <c r="F151" s="20" t="s">
        <v>331</v>
      </c>
      <c r="G151" s="59">
        <v>0</v>
      </c>
    </row>
    <row r="152" spans="2:7" ht="15.75" customHeight="1" x14ac:dyDescent="0.25">
      <c r="B152" s="2" t="s">
        <v>332</v>
      </c>
      <c r="C152" s="20" t="s">
        <v>333</v>
      </c>
      <c r="D152" s="59">
        <v>603230</v>
      </c>
      <c r="F152" s="20" t="s">
        <v>334</v>
      </c>
      <c r="G152" s="59">
        <v>0</v>
      </c>
    </row>
    <row r="153" spans="2:7" ht="15.75" customHeight="1" x14ac:dyDescent="0.25">
      <c r="B153" s="2" t="s">
        <v>335</v>
      </c>
      <c r="C153" s="20" t="s">
        <v>336</v>
      </c>
      <c r="D153" s="59">
        <v>0</v>
      </c>
      <c r="F153" s="20" t="s">
        <v>337</v>
      </c>
      <c r="G153" s="59">
        <v>0</v>
      </c>
    </row>
    <row r="154" spans="2:7" ht="15.75" customHeight="1" x14ac:dyDescent="0.25">
      <c r="C154" s="20" t="s">
        <v>338</v>
      </c>
      <c r="D154" s="59">
        <v>0</v>
      </c>
      <c r="F154" s="20" t="s">
        <v>339</v>
      </c>
      <c r="G154" s="64">
        <f>+'[32]Detalle ER'!H141</f>
        <v>1077963</v>
      </c>
    </row>
    <row r="155" spans="2:7" ht="15.75" customHeight="1" x14ac:dyDescent="0.25">
      <c r="C155" s="20" t="s">
        <v>340</v>
      </c>
      <c r="D155" s="59">
        <v>5790633</v>
      </c>
      <c r="F155" s="24" t="s">
        <v>341</v>
      </c>
      <c r="G155" s="62">
        <v>56088</v>
      </c>
    </row>
    <row r="156" spans="2:7" ht="15.75" customHeight="1" x14ac:dyDescent="0.25">
      <c r="C156" s="20" t="s">
        <v>342</v>
      </c>
      <c r="D156" s="59">
        <v>475882</v>
      </c>
      <c r="F156" s="90" t="s">
        <v>343</v>
      </c>
      <c r="G156" s="93">
        <f>SUM(G143:G155)</f>
        <v>18336242</v>
      </c>
    </row>
    <row r="157" spans="2:7" ht="15.75" customHeight="1" x14ac:dyDescent="0.25">
      <c r="C157" s="20" t="s">
        <v>344</v>
      </c>
      <c r="D157" s="60">
        <f>+'[32]Detalle ER'!D141</f>
        <v>40682125</v>
      </c>
      <c r="E157" s="2"/>
      <c r="F157" s="79" t="s">
        <v>345</v>
      </c>
      <c r="G157" s="86">
        <f>G142-G156</f>
        <v>8987182.4000000022</v>
      </c>
    </row>
    <row r="158" spans="2:7" ht="15.75" customHeight="1" x14ac:dyDescent="0.25">
      <c r="C158" s="48" t="s">
        <v>346</v>
      </c>
      <c r="D158" s="68">
        <v>774287</v>
      </c>
      <c r="E158" s="2"/>
    </row>
    <row r="159" spans="2:7" ht="15.75" customHeight="1" x14ac:dyDescent="0.25">
      <c r="C159" s="90" t="s">
        <v>347</v>
      </c>
      <c r="D159" s="93">
        <f>SUM(D144:D158)</f>
        <v>58236123</v>
      </c>
      <c r="E159" s="2"/>
      <c r="F159" s="79" t="s">
        <v>348</v>
      </c>
      <c r="G159" s="86">
        <f>+D129+D160+G157</f>
        <v>8847902.7199996971</v>
      </c>
    </row>
    <row r="160" spans="2:7" ht="15.75" customHeight="1" x14ac:dyDescent="0.25">
      <c r="C160" s="75" t="s">
        <v>349</v>
      </c>
      <c r="D160" s="84">
        <f>D143-D159</f>
        <v>-35003487</v>
      </c>
    </row>
    <row r="161" spans="6:7" ht="15.75" customHeight="1" x14ac:dyDescent="0.25">
      <c r="F161" s="79" t="s">
        <v>350</v>
      </c>
      <c r="G161" s="87">
        <f>+G131</f>
        <v>2025</v>
      </c>
    </row>
    <row r="162" spans="6:7" ht="15.75" customHeight="1" x14ac:dyDescent="0.25">
      <c r="F162" s="50" t="s">
        <v>351</v>
      </c>
      <c r="G162" s="69">
        <v>0</v>
      </c>
    </row>
    <row r="163" spans="6:7" ht="15.75" customHeight="1" x14ac:dyDescent="0.25">
      <c r="F163" s="20" t="s">
        <v>352</v>
      </c>
      <c r="G163" s="59">
        <v>0</v>
      </c>
    </row>
    <row r="164" spans="6:7" ht="15.75" customHeight="1" x14ac:dyDescent="0.25">
      <c r="F164" s="48" t="s">
        <v>353</v>
      </c>
      <c r="G164" s="68">
        <v>0</v>
      </c>
    </row>
    <row r="165" spans="6:7" ht="15.75" customHeight="1" x14ac:dyDescent="0.25">
      <c r="F165" s="90" t="s">
        <v>354</v>
      </c>
      <c r="G165" s="93">
        <f>SUM(G162:G164)</f>
        <v>0</v>
      </c>
    </row>
    <row r="166" spans="6:7" ht="15.75" customHeight="1" x14ac:dyDescent="0.25"/>
    <row r="167" spans="6:7" ht="15.75" customHeight="1" x14ac:dyDescent="0.25">
      <c r="F167" s="79" t="s">
        <v>355</v>
      </c>
      <c r="G167" s="86">
        <f>+G159+G165</f>
        <v>8847902.7199996971</v>
      </c>
    </row>
    <row r="168" spans="6:7" x14ac:dyDescent="0.25"/>
    <row r="169" spans="6:7" x14ac:dyDescent="0.25"/>
    <row r="193" spans="1:8" s="53" customFormat="1" hidden="1" x14ac:dyDescent="0.25">
      <c r="A193" s="52"/>
      <c r="B193" s="5"/>
      <c r="C193" s="3"/>
      <c r="D193" s="3"/>
      <c r="E193" s="5"/>
      <c r="F193" s="3"/>
      <c r="G193" s="3"/>
      <c r="H193"/>
    </row>
    <row r="194" spans="1:8" s="53" customFormat="1" hidden="1" x14ac:dyDescent="0.25">
      <c r="A194" s="52"/>
      <c r="B194" s="5"/>
      <c r="C194" s="3"/>
      <c r="D194" s="3"/>
      <c r="E194" s="5"/>
      <c r="F194" s="3"/>
      <c r="G194" s="3"/>
      <c r="H194"/>
    </row>
    <row r="195" spans="1:8" s="53" customFormat="1" hidden="1" x14ac:dyDescent="0.25">
      <c r="A195" s="52"/>
      <c r="B195" s="5"/>
      <c r="C195" s="3"/>
      <c r="D195" s="3"/>
      <c r="E195" s="5"/>
      <c r="F195" s="3"/>
      <c r="G195" s="3"/>
      <c r="H195"/>
    </row>
    <row r="196" spans="1:8" s="53" customFormat="1" hidden="1" x14ac:dyDescent="0.25">
      <c r="A196" s="52"/>
      <c r="B196" s="5"/>
      <c r="C196" s="3"/>
      <c r="D196" s="3"/>
      <c r="E196" s="5"/>
      <c r="F196" s="3"/>
      <c r="G196" s="3"/>
      <c r="H196"/>
    </row>
    <row r="197" spans="1:8" s="53" customFormat="1" hidden="1" x14ac:dyDescent="0.25">
      <c r="A197" s="52"/>
      <c r="B197" s="5"/>
      <c r="C197" s="3"/>
      <c r="D197" s="3"/>
      <c r="E197" s="5"/>
      <c r="F197" s="3"/>
      <c r="G197" s="3"/>
      <c r="H197"/>
    </row>
    <row r="198" spans="1:8" s="53" customFormat="1" hidden="1" x14ac:dyDescent="0.25">
      <c r="A198" s="52"/>
      <c r="B198" s="5"/>
      <c r="C198" s="3"/>
      <c r="D198" s="3"/>
      <c r="E198" s="5"/>
      <c r="F198" s="3"/>
      <c r="G198" s="3"/>
      <c r="H198"/>
    </row>
    <row r="199" spans="1:8" s="53" customFormat="1" hidden="1" x14ac:dyDescent="0.25">
      <c r="A199" s="52"/>
      <c r="B199" s="5"/>
      <c r="C199" s="3"/>
      <c r="D199" s="3"/>
      <c r="E199" s="5"/>
      <c r="F199" s="3"/>
      <c r="G199" s="3"/>
      <c r="H199"/>
    </row>
    <row r="200" spans="1:8" s="53" customFormat="1" hidden="1" x14ac:dyDescent="0.25">
      <c r="A200" s="52"/>
      <c r="B200" s="5"/>
      <c r="C200" s="3"/>
      <c r="D200" s="3"/>
      <c r="E200" s="5"/>
      <c r="F200" s="3"/>
      <c r="G200" s="3"/>
      <c r="H200"/>
    </row>
    <row r="201" spans="1:8" s="53" customFormat="1" hidden="1" x14ac:dyDescent="0.25">
      <c r="B201" s="5"/>
      <c r="C201" s="3"/>
      <c r="D201" s="3"/>
      <c r="E201" s="5"/>
      <c r="F201" s="3"/>
      <c r="G201" s="3"/>
      <c r="H201"/>
    </row>
    <row r="202" spans="1:8" s="53" customFormat="1" hidden="1" x14ac:dyDescent="0.25">
      <c r="B202" s="5"/>
      <c r="C202" s="3"/>
      <c r="D202" s="3"/>
      <c r="E202" s="5"/>
      <c r="F202" s="3"/>
      <c r="G202" s="3"/>
      <c r="H202"/>
    </row>
    <row r="203" spans="1:8" s="53" customFormat="1" hidden="1" x14ac:dyDescent="0.25">
      <c r="B203" s="5"/>
      <c r="C203" s="3"/>
      <c r="D203" s="3"/>
      <c r="E203" s="5"/>
      <c r="F203" s="3"/>
      <c r="G203" s="3"/>
      <c r="H203"/>
    </row>
    <row r="204" spans="1:8" s="53" customFormat="1" hidden="1" x14ac:dyDescent="0.25">
      <c r="B204" s="5"/>
      <c r="C204" s="3"/>
      <c r="D204" s="3"/>
      <c r="E204" s="5"/>
      <c r="F204" s="3"/>
      <c r="G204" s="3"/>
      <c r="H204"/>
    </row>
    <row r="205" spans="1:8" s="53" customFormat="1" hidden="1" x14ac:dyDescent="0.25">
      <c r="B205" s="5"/>
      <c r="C205" s="3"/>
      <c r="D205" s="3"/>
      <c r="E205" s="5"/>
      <c r="F205" s="3"/>
      <c r="G205" s="3"/>
      <c r="H205"/>
    </row>
    <row r="206" spans="1:8" s="53" customFormat="1" hidden="1" x14ac:dyDescent="0.25">
      <c r="B206" s="5"/>
      <c r="C206" s="3"/>
      <c r="D206" s="3"/>
      <c r="E206" s="5"/>
      <c r="F206" s="3"/>
      <c r="G206" s="3"/>
      <c r="H206"/>
    </row>
    <row r="207" spans="1:8" s="53" customFormat="1" hidden="1" x14ac:dyDescent="0.25">
      <c r="B207" s="5"/>
      <c r="C207" s="3"/>
      <c r="D207" s="3"/>
      <c r="E207" s="5"/>
      <c r="F207" s="3"/>
      <c r="G207" s="3"/>
      <c r="H207"/>
    </row>
    <row r="208" spans="1:8" s="53" customFormat="1" hidden="1" x14ac:dyDescent="0.25">
      <c r="B208" s="5"/>
      <c r="C208" s="3"/>
      <c r="D208" s="3"/>
      <c r="E208" s="5"/>
      <c r="F208" s="3"/>
      <c r="G208" s="3"/>
      <c r="H208"/>
    </row>
    <row r="209" spans="2:8" s="53" customFormat="1" hidden="1" x14ac:dyDescent="0.25">
      <c r="B209" s="5"/>
      <c r="C209" s="3"/>
      <c r="D209" s="3"/>
      <c r="E209" s="5"/>
      <c r="F209" s="3"/>
      <c r="G209" s="3"/>
      <c r="H209"/>
    </row>
    <row r="210" spans="2:8" s="53" customFormat="1" hidden="1" x14ac:dyDescent="0.25">
      <c r="B210" s="5"/>
      <c r="C210" s="3"/>
      <c r="D210" s="3"/>
      <c r="E210" s="5"/>
      <c r="F210" s="3"/>
      <c r="G210" s="3"/>
      <c r="H210"/>
    </row>
    <row r="211" spans="2:8" s="53" customFormat="1" hidden="1" x14ac:dyDescent="0.25">
      <c r="B211" s="5"/>
      <c r="C211" s="3"/>
      <c r="D211" s="3"/>
      <c r="E211" s="5"/>
      <c r="F211" s="3"/>
      <c r="G211" s="3"/>
      <c r="H211"/>
    </row>
    <row r="212" spans="2:8" s="53" customFormat="1" hidden="1" x14ac:dyDescent="0.25">
      <c r="B212" s="5"/>
      <c r="C212" s="3"/>
      <c r="D212" s="3"/>
      <c r="E212" s="5"/>
      <c r="F212" s="3"/>
      <c r="G212" s="3"/>
      <c r="H212"/>
    </row>
    <row r="213" spans="2:8" s="53" customFormat="1" hidden="1" x14ac:dyDescent="0.25">
      <c r="B213" s="5"/>
      <c r="C213" s="3"/>
      <c r="D213" s="3"/>
      <c r="E213" s="5"/>
      <c r="F213" s="3"/>
      <c r="G213" s="3"/>
      <c r="H213"/>
    </row>
    <row r="214" spans="2:8" s="53" customFormat="1" hidden="1" x14ac:dyDescent="0.25">
      <c r="B214" s="5"/>
      <c r="C214" s="3"/>
      <c r="D214" s="3"/>
      <c r="E214" s="5"/>
      <c r="F214" s="3"/>
      <c r="G214" s="3"/>
      <c r="H214"/>
    </row>
    <row r="215" spans="2:8" s="53" customFormat="1" hidden="1" x14ac:dyDescent="0.25">
      <c r="B215" s="5"/>
      <c r="C215" s="3"/>
      <c r="D215" s="3"/>
      <c r="E215" s="5"/>
      <c r="F215" s="3"/>
      <c r="G215" s="3"/>
      <c r="H215"/>
    </row>
    <row r="216" spans="2:8" s="53" customFormat="1" hidden="1" x14ac:dyDescent="0.25">
      <c r="B216" s="5"/>
      <c r="C216" s="3"/>
      <c r="D216" s="3"/>
      <c r="E216" s="5"/>
      <c r="F216" s="3"/>
      <c r="G216" s="3"/>
      <c r="H216"/>
    </row>
    <row r="217" spans="2:8" s="53" customFormat="1" hidden="1" x14ac:dyDescent="0.25">
      <c r="B217" s="5"/>
      <c r="C217" s="3"/>
      <c r="D217" s="3"/>
      <c r="E217" s="5"/>
      <c r="F217" s="3"/>
      <c r="G217" s="3"/>
      <c r="H217"/>
    </row>
    <row r="218" spans="2:8" s="53" customFormat="1" hidden="1" x14ac:dyDescent="0.25">
      <c r="B218" s="5"/>
      <c r="C218" s="3"/>
      <c r="D218" s="3"/>
      <c r="E218" s="5"/>
      <c r="F218" s="3"/>
      <c r="G218" s="3"/>
      <c r="H218"/>
    </row>
    <row r="219" spans="2:8" s="53" customFormat="1" hidden="1" x14ac:dyDescent="0.25">
      <c r="B219" s="5"/>
      <c r="C219" s="3"/>
      <c r="D219" s="3"/>
      <c r="E219" s="5"/>
      <c r="F219" s="3"/>
      <c r="G219" s="3"/>
      <c r="H219"/>
    </row>
    <row r="220" spans="2:8" s="53" customFormat="1" hidden="1" x14ac:dyDescent="0.25">
      <c r="B220" s="5"/>
      <c r="C220" s="3"/>
      <c r="D220" s="3"/>
      <c r="E220" s="5"/>
      <c r="F220" s="3"/>
      <c r="G220" s="3"/>
      <c r="H220"/>
    </row>
    <row r="221" spans="2:8" s="53" customFormat="1" hidden="1" x14ac:dyDescent="0.25">
      <c r="B221" s="5"/>
      <c r="C221" s="3"/>
      <c r="D221" s="3"/>
      <c r="E221" s="5"/>
      <c r="F221" s="3"/>
      <c r="G221" s="3"/>
      <c r="H221"/>
    </row>
    <row r="222" spans="2:8" s="53" customFormat="1" hidden="1" x14ac:dyDescent="0.25">
      <c r="B222" s="5"/>
      <c r="C222" s="3"/>
      <c r="D222" s="3"/>
      <c r="E222" s="5"/>
      <c r="F222" s="3"/>
      <c r="G222" s="3"/>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203D01D8-7A4B-4C9E-9E43-CFEBCC40576B}">
      <formula1>OR(D139=0, D139&gt;50)</formula1>
      <formula2>0</formula2>
    </dataValidation>
    <dataValidation type="custom" operator="greaterThan" showInputMessage="1" showErrorMessage="1" errorTitle="eee" sqref="G117:G126" xr:uid="{14553E94-EE69-424A-8A7E-7DF360BCECAB}">
      <formula1>OR(D131=0, D131&gt;50)</formula1>
      <formula2>0</formula2>
    </dataValidation>
    <dataValidation type="custom" operator="greaterThan" showInputMessage="1" showErrorMessage="1" errorTitle="eee" sqref="G128" xr:uid="{8F16F5B1-1782-4437-859F-2D15947F7555}">
      <formula1>OR(D136=0, D136&gt;50)</formula1>
      <formula2>0</formula2>
    </dataValidation>
    <dataValidation type="custom" operator="greaterThan" showInputMessage="1" showErrorMessage="1" errorTitle="eee" sqref="G129" xr:uid="{8157EAB2-AAF8-4168-B0DD-94E003C5787D}">
      <formula1>OR(D134=0, D134&gt;50)</formula1>
      <formula2>0</formula2>
    </dataValidation>
    <dataValidation type="custom" operator="greaterThan" showInputMessage="1" showErrorMessage="1" errorTitle="eee" sqref="G130" xr:uid="{90A06426-14BC-4EDE-993F-BF7F7F7BE531}">
      <formula1>OR(D132=0, D132&gt;50)</formula1>
      <formula2>0</formula2>
    </dataValidation>
    <dataValidation type="custom" operator="greaterThan" showInputMessage="1" showErrorMessage="1" errorTitle="eee" sqref="G161 G166" xr:uid="{44A70A64-263A-4E4A-820D-3B583B8821B2}">
      <formula1>OR(D200=0, D200&gt;50)</formula1>
      <formula2>0</formula2>
    </dataValidation>
    <dataValidation type="custom" allowBlank="1" showInputMessage="1" showErrorMessage="1" sqref="D62 G156" xr:uid="{772A6419-CD9A-4B99-92B5-53498F2DFB1D}">
      <formula1>OR(D62=0, D62&gt;50)</formula1>
    </dataValidation>
    <dataValidation type="custom" operator="greaterThan" showInputMessage="1" showErrorMessage="1" errorTitle="eee" sqref="D61" xr:uid="{0F1D0072-E721-4D78-B5C0-8FF0A78F5912}">
      <formula1>OR(D61=0, D61&lt;0)</formula1>
    </dataValidation>
    <dataValidation type="custom" operator="greaterThan" showInputMessage="1" showErrorMessage="1" errorTitle="eee" sqref="D14:D29 D30 D50:D54 D31:D48" xr:uid="{524F7D20-FF06-4DB7-B9FC-682C8192C818}">
      <formula1>OR(D14=0,D14&gt;50)</formula1>
    </dataValidation>
    <dataValidation operator="greaterThan" showInputMessage="1" showErrorMessage="1" errorTitle="eee" sqref="G109 G157 G159 D129 D160" xr:uid="{D5EB0AE4-300C-4382-BCF8-E232816BA29D}"/>
    <dataValidation type="custom" operator="greaterThan" showInputMessage="1" showErrorMessage="1" errorTitle="eee" sqref="G111:G116" xr:uid="{C2BAAA27-F749-4F30-9A38-E6B161CB256C}">
      <formula1>OR(D132=0, D132&gt;50)</formula1>
      <formula2>0</formula2>
    </dataValidation>
    <dataValidation type="custom" operator="greaterThan" showInputMessage="1" showErrorMessage="1" errorTitle="eee" sqref="G197" xr:uid="{ADDC6EC0-3D71-4CA2-8FF0-02ABCB5F0DE8}">
      <formula1>OR(D196=0, D196&gt;50)</formula1>
      <formula2>0</formula2>
    </dataValidation>
    <dataValidation type="custom" operator="greaterThan" showInputMessage="1" showErrorMessage="1" errorTitle="eee" sqref="G142" xr:uid="{6A1B3BBE-218D-4945-B4D1-581E79035669}">
      <formula1>OR(D180=0, D180&gt;50)</formula1>
      <formula2>0</formula2>
    </dataValidation>
    <dataValidation allowBlank="1" sqref="G231" xr:uid="{D41E7AA5-AA48-4CB0-899E-9398EC721115}">
      <formula1>0</formula1>
      <formula2>0</formula2>
    </dataValidation>
    <dataValidation type="custom" operator="greaterThan" showInputMessage="1" showErrorMessage="1" errorTitle="eee" sqref="D57:D60" xr:uid="{C8C476D8-FF5A-4134-B1C9-E0618F82DB4F}">
      <formula1>OR(D57=0, D57&lt;50)</formula1>
    </dataValidation>
    <dataValidation allowBlank="1" errorTitle="Error de datos" error="Debe introducir una fecha válida" sqref="F4" xr:uid="{FB125CFD-8E71-493F-BDE0-5A83E8FC0A50}">
      <formula1>0</formula1>
      <formula2>0</formula2>
    </dataValidation>
    <dataValidation type="custom" operator="greaterThan" showInputMessage="1" showErrorMessage="1" errorTitle="eee" error="Valores mayores a $50" sqref="D8:D13" xr:uid="{6FFE9B08-986E-4409-9E7B-08927DA2E274}">
      <formula1>OR(D8=0,D8&gt;50)</formula1>
    </dataValidation>
    <dataValidation type="custom" operator="greaterThan" showInputMessage="1" showErrorMessage="1" errorTitle="eee" sqref="D86:D95 D97:D99 D101:D109 D111 D113 D125 D118:D121 D123 D115 G143:G153 G141 G132:G139 G155" xr:uid="{3F1BE4D9-743C-48A4-A496-0EC916F025E5}">
      <formula1>OR(D86=0,D86&gt; 50)</formula1>
    </dataValidation>
    <dataValidation operator="greaterThanOrEqual" allowBlank="1" errorTitle="Error de datos" error="Debe ingresar un valor entero positivo" sqref="C8:C11 C14:C48 F230 C141:C160 F161:F165 F7:F109 C129 C131:C139 C50:C127 F111:F157" xr:uid="{1D4C725A-165E-42A9-BDC1-F640ED8F0520}">
      <formula1>0</formula1>
      <formula2>0</formula2>
    </dataValidation>
    <dataValidation type="custom" operator="greaterThan" showInputMessage="1" showErrorMessage="1" errorTitle="eee" sqref="D49 D55:D56 G140 G154 G8:G108 D114 D124 D85 D96 D100 D110 D112 D63:D83 D122 D126:D128 D131:D159 D116:D117" xr:uid="{DE9E7BD3-F732-4115-91BB-9D7028513A29}">
      <formula1>OR(D8=0, D8&gt;50)</formula1>
    </dataValidation>
    <dataValidation type="custom" operator="greaterThan" showInputMessage="1" showErrorMessage="1" errorTitle="eee" sqref="D84" xr:uid="{0FCD4137-30CA-41E4-842E-4F5B5ADE7FBF}">
      <formula1>OR(#REF!=0,#REF!&gt; 50)</formula1>
      <formula2>0</formula2>
    </dataValidation>
  </dataValidations>
  <pageMargins left="0.7" right="0.7" top="0.75" bottom="0.75" header="0.3" footer="0.3"/>
  <ignoredErrors>
    <ignoredError sqref="G10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A9DE-2B42-4319-8BFA-7F737AABF932}">
  <dimension ref="A1:H224"/>
  <sheetViews>
    <sheetView showGridLines="0" zoomScaleNormal="100" workbookViewId="0">
      <selection activeCell="F41" sqref="F41:G41"/>
    </sheetView>
  </sheetViews>
  <sheetFormatPr baseColWidth="10" defaultColWidth="0" defaultRowHeight="15.75"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+[33]Presentación!C4</f>
        <v>CAMS - IAMPP</v>
      </c>
      <c r="G2" s="9"/>
    </row>
    <row r="3" spans="2:7" x14ac:dyDescent="0.25">
      <c r="C3" s="123" t="s">
        <v>1</v>
      </c>
      <c r="D3" s="123"/>
      <c r="E3" s="54"/>
      <c r="F3" s="10" t="str">
        <f>+[33]Presentación!C5</f>
        <v>Soriano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+[33]ESP!D7</f>
        <v>2025</v>
      </c>
      <c r="F7" s="73" t="s">
        <v>5</v>
      </c>
      <c r="G7" s="74">
        <f>+D7</f>
        <v>2025</v>
      </c>
    </row>
    <row r="8" spans="2:7" ht="15.75" customHeight="1" x14ac:dyDescent="0.25">
      <c r="B8" s="2" t="s">
        <v>6</v>
      </c>
      <c r="C8" s="17" t="s">
        <v>7</v>
      </c>
      <c r="D8" s="18">
        <v>23844702</v>
      </c>
      <c r="F8" s="17" t="s">
        <v>8</v>
      </c>
      <c r="G8" s="18">
        <v>7991738</v>
      </c>
    </row>
    <row r="9" spans="2:7" ht="15.75" customHeight="1" x14ac:dyDescent="0.25">
      <c r="B9" s="2" t="s">
        <v>9</v>
      </c>
      <c r="C9" s="20" t="s">
        <v>10</v>
      </c>
      <c r="D9" s="21">
        <v>57058963</v>
      </c>
      <c r="F9" s="20" t="s">
        <v>362</v>
      </c>
      <c r="G9" s="21">
        <v>161650565</v>
      </c>
    </row>
    <row r="10" spans="2:7" ht="15.75" customHeight="1" x14ac:dyDescent="0.25">
      <c r="B10" s="2" t="s">
        <v>12</v>
      </c>
      <c r="C10" s="20" t="s">
        <v>363</v>
      </c>
      <c r="D10" s="21">
        <v>1702010986</v>
      </c>
      <c r="F10" s="20" t="s">
        <v>364</v>
      </c>
      <c r="G10" s="21">
        <v>0</v>
      </c>
    </row>
    <row r="11" spans="2:7" ht="15.75" customHeight="1" x14ac:dyDescent="0.25">
      <c r="B11" s="2" t="s">
        <v>15</v>
      </c>
      <c r="C11" s="20" t="s">
        <v>365</v>
      </c>
      <c r="D11" s="21">
        <v>158035939</v>
      </c>
      <c r="F11" s="20" t="s">
        <v>366</v>
      </c>
      <c r="G11" s="21">
        <v>437019119</v>
      </c>
    </row>
    <row r="12" spans="2:7" ht="15.75" customHeight="1" x14ac:dyDescent="0.25">
      <c r="B12" s="2" t="s">
        <v>18</v>
      </c>
      <c r="C12" s="20" t="s">
        <v>19</v>
      </c>
      <c r="D12" s="21">
        <v>39256428</v>
      </c>
      <c r="F12" s="20" t="s">
        <v>367</v>
      </c>
      <c r="G12" s="21">
        <v>0</v>
      </c>
    </row>
    <row r="13" spans="2:7" ht="15.75" customHeight="1" x14ac:dyDescent="0.25">
      <c r="B13" s="2" t="s">
        <v>21</v>
      </c>
      <c r="C13" s="20" t="s">
        <v>22</v>
      </c>
      <c r="D13" s="21">
        <v>12518469</v>
      </c>
      <c r="F13" s="20" t="s">
        <v>368</v>
      </c>
      <c r="G13" s="21">
        <v>242654853</v>
      </c>
    </row>
    <row r="14" spans="2:7" ht="15.75" customHeight="1" x14ac:dyDescent="0.25">
      <c r="B14" s="2" t="s">
        <v>24</v>
      </c>
      <c r="C14" s="20" t="s">
        <v>25</v>
      </c>
      <c r="D14" s="21">
        <v>0</v>
      </c>
      <c r="F14" s="20" t="s">
        <v>369</v>
      </c>
      <c r="G14" s="21">
        <v>0</v>
      </c>
    </row>
    <row r="15" spans="2:7" ht="15.75" customHeight="1" x14ac:dyDescent="0.25">
      <c r="B15" s="2" t="s">
        <v>27</v>
      </c>
      <c r="C15" s="20" t="s">
        <v>28</v>
      </c>
      <c r="D15" s="21">
        <v>44933228</v>
      </c>
      <c r="F15" s="20" t="s">
        <v>29</v>
      </c>
      <c r="G15" s="21">
        <v>309681219</v>
      </c>
    </row>
    <row r="16" spans="2:7" ht="15.75" customHeight="1" x14ac:dyDescent="0.25">
      <c r="B16" s="2" t="s">
        <v>30</v>
      </c>
      <c r="C16" s="20" t="s">
        <v>31</v>
      </c>
      <c r="D16" s="21">
        <v>0</v>
      </c>
      <c r="F16" s="20" t="s">
        <v>32</v>
      </c>
      <c r="G16" s="21">
        <v>129335746</v>
      </c>
    </row>
    <row r="17" spans="2:7" ht="15.75" customHeight="1" x14ac:dyDescent="0.25">
      <c r="B17" s="2" t="s">
        <v>33</v>
      </c>
      <c r="C17" s="20" t="s">
        <v>370</v>
      </c>
      <c r="D17" s="21">
        <v>0</v>
      </c>
      <c r="F17" s="20" t="s">
        <v>35</v>
      </c>
      <c r="G17" s="21">
        <v>170390506</v>
      </c>
    </row>
    <row r="18" spans="2:7" ht="15.75" customHeight="1" x14ac:dyDescent="0.25">
      <c r="B18" s="2" t="s">
        <v>36</v>
      </c>
      <c r="C18" s="20" t="s">
        <v>37</v>
      </c>
      <c r="D18" s="21">
        <v>0</v>
      </c>
      <c r="F18" s="20" t="s">
        <v>38</v>
      </c>
      <c r="G18" s="21">
        <v>3912166</v>
      </c>
    </row>
    <row r="19" spans="2:7" ht="15.75" customHeight="1" x14ac:dyDescent="0.25">
      <c r="B19" s="2" t="s">
        <v>39</v>
      </c>
      <c r="C19" s="20" t="s">
        <v>40</v>
      </c>
      <c r="D19" s="23">
        <f>+'[33]Detalle ER'!D21</f>
        <v>13937847</v>
      </c>
      <c r="F19" s="24" t="s">
        <v>41</v>
      </c>
      <c r="G19" s="25">
        <v>26020400</v>
      </c>
    </row>
    <row r="20" spans="2:7" ht="15.75" customHeight="1" x14ac:dyDescent="0.25">
      <c r="B20" s="2" t="s">
        <v>42</v>
      </c>
      <c r="C20" s="20" t="s">
        <v>371</v>
      </c>
      <c r="D20" s="25">
        <v>36593235</v>
      </c>
      <c r="F20" s="90" t="s">
        <v>44</v>
      </c>
      <c r="G20" s="91">
        <f>SUM(G8:G19)</f>
        <v>1488656312</v>
      </c>
    </row>
    <row r="21" spans="2:7" ht="15.75" customHeight="1" x14ac:dyDescent="0.25">
      <c r="C21" s="88" t="s">
        <v>45</v>
      </c>
      <c r="D21" s="89">
        <f>SUM(D8:D20)</f>
        <v>2088189797</v>
      </c>
      <c r="F21" s="17" t="s">
        <v>46</v>
      </c>
      <c r="G21" s="18">
        <v>84764</v>
      </c>
    </row>
    <row r="22" spans="2:7" ht="15.75" customHeight="1" x14ac:dyDescent="0.25">
      <c r="C22" s="90" t="s">
        <v>47</v>
      </c>
      <c r="D22" s="91">
        <f>SUM(D23:D29)</f>
        <v>28900799</v>
      </c>
      <c r="F22" s="20" t="s">
        <v>48</v>
      </c>
      <c r="G22" s="21">
        <v>32933939</v>
      </c>
    </row>
    <row r="23" spans="2:7" ht="15.75" customHeight="1" x14ac:dyDescent="0.25">
      <c r="B23" s="2" t="s">
        <v>49</v>
      </c>
      <c r="C23" s="17" t="s">
        <v>50</v>
      </c>
      <c r="D23" s="18">
        <v>17184979</v>
      </c>
      <c r="F23" s="20" t="s">
        <v>51</v>
      </c>
      <c r="G23" s="21">
        <v>9306445</v>
      </c>
    </row>
    <row r="24" spans="2:7" ht="15.75" customHeight="1" x14ac:dyDescent="0.25">
      <c r="B24" s="2" t="s">
        <v>52</v>
      </c>
      <c r="C24" s="20" t="s">
        <v>53</v>
      </c>
      <c r="D24" s="21">
        <v>715324</v>
      </c>
      <c r="F24" s="20" t="s">
        <v>54</v>
      </c>
      <c r="G24" s="21">
        <v>29888695</v>
      </c>
    </row>
    <row r="25" spans="2:7" ht="15.75" customHeight="1" x14ac:dyDescent="0.25">
      <c r="B25" s="2" t="s">
        <v>55</v>
      </c>
      <c r="C25" s="20" t="s">
        <v>56</v>
      </c>
      <c r="D25" s="21">
        <v>8084127</v>
      </c>
      <c r="F25" s="20" t="s">
        <v>372</v>
      </c>
      <c r="G25" s="21">
        <v>0</v>
      </c>
    </row>
    <row r="26" spans="2:7" ht="15.75" customHeight="1" x14ac:dyDescent="0.25">
      <c r="B26" s="2" t="s">
        <v>58</v>
      </c>
      <c r="C26" s="20" t="s">
        <v>59</v>
      </c>
      <c r="D26" s="21">
        <v>444042</v>
      </c>
      <c r="F26" s="20" t="s">
        <v>373</v>
      </c>
      <c r="G26" s="21">
        <v>8286254</v>
      </c>
    </row>
    <row r="27" spans="2:7" ht="15.75" customHeight="1" x14ac:dyDescent="0.25">
      <c r="B27" s="2" t="s">
        <v>61</v>
      </c>
      <c r="C27" s="20" t="s">
        <v>62</v>
      </c>
      <c r="D27" s="21">
        <v>1857220</v>
      </c>
      <c r="F27" s="24" t="s">
        <v>63</v>
      </c>
      <c r="G27" s="25">
        <v>1385382</v>
      </c>
    </row>
    <row r="28" spans="2:7" ht="15.75" customHeight="1" x14ac:dyDescent="0.25">
      <c r="B28" s="2" t="s">
        <v>64</v>
      </c>
      <c r="C28" s="20" t="s">
        <v>65</v>
      </c>
      <c r="D28" s="23">
        <f>+'[33]Detalle ER'!D28</f>
        <v>127402</v>
      </c>
      <c r="F28" s="90" t="s">
        <v>66</v>
      </c>
      <c r="G28" s="91">
        <f>SUM(G21:G27)</f>
        <v>81885479</v>
      </c>
    </row>
    <row r="29" spans="2:7" ht="15.75" customHeight="1" x14ac:dyDescent="0.25">
      <c r="B29" s="2" t="s">
        <v>67</v>
      </c>
      <c r="C29" s="24" t="s">
        <v>68</v>
      </c>
      <c r="D29" s="25">
        <v>487705</v>
      </c>
      <c r="F29" s="17" t="s">
        <v>69</v>
      </c>
      <c r="G29" s="18">
        <v>83677959</v>
      </c>
    </row>
    <row r="30" spans="2:7" ht="15.75" customHeight="1" x14ac:dyDescent="0.25">
      <c r="C30" s="90" t="s">
        <v>70</v>
      </c>
      <c r="D30" s="91">
        <f>SUM(D31:D35)</f>
        <v>225233842</v>
      </c>
      <c r="F30" s="20" t="s">
        <v>71</v>
      </c>
      <c r="G30" s="21">
        <v>95528805</v>
      </c>
    </row>
    <row r="31" spans="2:7" ht="15.75" customHeight="1" x14ac:dyDescent="0.25">
      <c r="B31" s="2" t="s">
        <v>72</v>
      </c>
      <c r="C31" s="17" t="s">
        <v>73</v>
      </c>
      <c r="D31" s="18">
        <v>183030083</v>
      </c>
      <c r="F31" s="20" t="s">
        <v>74</v>
      </c>
      <c r="G31" s="21">
        <v>4274638</v>
      </c>
    </row>
    <row r="32" spans="2:7" ht="15.75" customHeight="1" x14ac:dyDescent="0.25">
      <c r="B32" s="2" t="s">
        <v>75</v>
      </c>
      <c r="C32" s="20" t="s">
        <v>76</v>
      </c>
      <c r="D32" s="21">
        <v>17347814</v>
      </c>
      <c r="F32" s="24" t="s">
        <v>77</v>
      </c>
      <c r="G32" s="25">
        <v>3135541</v>
      </c>
    </row>
    <row r="33" spans="2:7" ht="15.75" customHeight="1" x14ac:dyDescent="0.25">
      <c r="B33" s="2" t="s">
        <v>78</v>
      </c>
      <c r="C33" s="20" t="s">
        <v>79</v>
      </c>
      <c r="D33" s="21">
        <v>16415772</v>
      </c>
      <c r="F33" s="90" t="s">
        <v>80</v>
      </c>
      <c r="G33" s="91">
        <f>SUM(G29:G32)</f>
        <v>186616943</v>
      </c>
    </row>
    <row r="34" spans="2:7" ht="15.75" customHeight="1" x14ac:dyDescent="0.25">
      <c r="B34" s="2" t="s">
        <v>81</v>
      </c>
      <c r="C34" s="20" t="s">
        <v>82</v>
      </c>
      <c r="D34" s="23">
        <f>+'[33]Detalle ER'!D35</f>
        <v>4573667</v>
      </c>
      <c r="F34" s="94" t="s">
        <v>83</v>
      </c>
      <c r="G34" s="101">
        <f>SUM(G35:G40)</f>
        <v>158834973</v>
      </c>
    </row>
    <row r="35" spans="2:7" ht="15.75" customHeight="1" x14ac:dyDescent="0.25">
      <c r="B35" s="2" t="s">
        <v>84</v>
      </c>
      <c r="C35" s="24" t="s">
        <v>85</v>
      </c>
      <c r="D35" s="25">
        <v>3866506</v>
      </c>
      <c r="F35" s="17" t="s">
        <v>86</v>
      </c>
      <c r="G35" s="18">
        <v>15080106</v>
      </c>
    </row>
    <row r="36" spans="2:7" ht="15.75" customHeight="1" x14ac:dyDescent="0.25">
      <c r="C36" s="90" t="s">
        <v>87</v>
      </c>
      <c r="D36" s="91">
        <f>+D22+D30</f>
        <v>254134641</v>
      </c>
      <c r="F36" s="20" t="s">
        <v>88</v>
      </c>
      <c r="G36" s="21">
        <v>3600907</v>
      </c>
    </row>
    <row r="37" spans="2:7" ht="15.75" customHeight="1" x14ac:dyDescent="0.25">
      <c r="B37" s="2" t="s">
        <v>89</v>
      </c>
      <c r="C37" s="17" t="s">
        <v>374</v>
      </c>
      <c r="D37" s="18">
        <v>10680807</v>
      </c>
      <c r="F37" s="20" t="s">
        <v>91</v>
      </c>
      <c r="G37" s="21">
        <v>2854503</v>
      </c>
    </row>
    <row r="38" spans="2:7" ht="15.75" customHeight="1" x14ac:dyDescent="0.25">
      <c r="B38" s="2" t="s">
        <v>92</v>
      </c>
      <c r="C38" s="20" t="s">
        <v>375</v>
      </c>
      <c r="D38" s="21">
        <v>17490942</v>
      </c>
      <c r="F38" s="20" t="s">
        <v>94</v>
      </c>
      <c r="G38" s="21">
        <v>8961447</v>
      </c>
    </row>
    <row r="39" spans="2:7" ht="15.75" customHeight="1" x14ac:dyDescent="0.25">
      <c r="B39" s="2" t="s">
        <v>95</v>
      </c>
      <c r="C39" s="20" t="s">
        <v>376</v>
      </c>
      <c r="D39" s="21">
        <v>0</v>
      </c>
      <c r="F39" s="20" t="s">
        <v>97</v>
      </c>
      <c r="G39" s="21">
        <v>17964124</v>
      </c>
    </row>
    <row r="40" spans="2:7" ht="15.75" customHeight="1" x14ac:dyDescent="0.25">
      <c r="B40" s="2" t="s">
        <v>98</v>
      </c>
      <c r="C40" s="20" t="s">
        <v>377</v>
      </c>
      <c r="D40" s="21">
        <v>51403625</v>
      </c>
      <c r="F40" s="24" t="s">
        <v>100</v>
      </c>
      <c r="G40" s="26">
        <f>+'[33]Detalle ER'!H19</f>
        <v>110373886</v>
      </c>
    </row>
    <row r="41" spans="2:7" ht="15.75" customHeight="1" x14ac:dyDescent="0.25">
      <c r="B41" s="2" t="s">
        <v>101</v>
      </c>
      <c r="C41" s="20" t="s">
        <v>378</v>
      </c>
      <c r="D41" s="21">
        <v>13904554</v>
      </c>
      <c r="F41" s="94" t="s">
        <v>103</v>
      </c>
      <c r="G41" s="101">
        <f>SUM(G42:G47)</f>
        <v>53308264</v>
      </c>
    </row>
    <row r="42" spans="2:7" ht="15.75" customHeight="1" x14ac:dyDescent="0.25">
      <c r="B42" s="2" t="s">
        <v>104</v>
      </c>
      <c r="C42" s="20" t="s">
        <v>379</v>
      </c>
      <c r="D42" s="21">
        <v>114128283</v>
      </c>
      <c r="F42" s="17" t="s">
        <v>106</v>
      </c>
      <c r="G42" s="18">
        <v>2150739</v>
      </c>
    </row>
    <row r="43" spans="2:7" ht="15.75" customHeight="1" x14ac:dyDescent="0.25">
      <c r="B43" s="2" t="s">
        <v>107</v>
      </c>
      <c r="C43" s="20" t="s">
        <v>380</v>
      </c>
      <c r="D43" s="21">
        <v>124374499</v>
      </c>
      <c r="F43" s="20" t="s">
        <v>109</v>
      </c>
      <c r="G43" s="21">
        <v>1124</v>
      </c>
    </row>
    <row r="44" spans="2:7" ht="15.75" customHeight="1" x14ac:dyDescent="0.25">
      <c r="B44" s="2" t="s">
        <v>110</v>
      </c>
      <c r="C44" s="20" t="s">
        <v>381</v>
      </c>
      <c r="D44" s="21">
        <v>0</v>
      </c>
      <c r="F44" s="20" t="s">
        <v>112</v>
      </c>
      <c r="G44" s="21">
        <v>3390678</v>
      </c>
    </row>
    <row r="45" spans="2:7" ht="15.75" customHeight="1" x14ac:dyDescent="0.25">
      <c r="B45" s="2" t="s">
        <v>113</v>
      </c>
      <c r="C45" s="20" t="s">
        <v>114</v>
      </c>
      <c r="D45" s="21">
        <v>0</v>
      </c>
      <c r="F45" s="20" t="s">
        <v>115</v>
      </c>
      <c r="G45" s="21">
        <v>882287</v>
      </c>
    </row>
    <row r="46" spans="2:7" ht="15.75" customHeight="1" x14ac:dyDescent="0.25">
      <c r="B46" s="2" t="s">
        <v>116</v>
      </c>
      <c r="C46" s="20" t="s">
        <v>117</v>
      </c>
      <c r="D46" s="23">
        <f>+'[33]Detalle ER'!D49</f>
        <v>21844623</v>
      </c>
      <c r="F46" s="20" t="s">
        <v>118</v>
      </c>
      <c r="G46" s="21">
        <v>2477735</v>
      </c>
    </row>
    <row r="47" spans="2:7" ht="15.75" customHeight="1" x14ac:dyDescent="0.25">
      <c r="B47" s="2" t="s">
        <v>119</v>
      </c>
      <c r="C47" s="24" t="s">
        <v>382</v>
      </c>
      <c r="D47" s="25">
        <v>5353792</v>
      </c>
      <c r="F47" s="20" t="s">
        <v>121</v>
      </c>
      <c r="G47" s="27">
        <f>+'[33]Detalle ER'!H29</f>
        <v>44405701</v>
      </c>
    </row>
    <row r="48" spans="2:7" ht="15.75" customHeight="1" x14ac:dyDescent="0.25">
      <c r="C48" s="90" t="s">
        <v>122</v>
      </c>
      <c r="D48" s="91">
        <f>SUM(D37:D47)</f>
        <v>359181125</v>
      </c>
      <c r="F48" s="24" t="s">
        <v>123</v>
      </c>
      <c r="G48" s="25">
        <v>3699763</v>
      </c>
    </row>
    <row r="49" spans="2:7" ht="15.75" customHeight="1" x14ac:dyDescent="0.25">
      <c r="C49" s="94" t="s">
        <v>124</v>
      </c>
      <c r="D49" s="98"/>
      <c r="F49" s="90" t="s">
        <v>125</v>
      </c>
      <c r="G49" s="91">
        <f>+G34+G41+G48</f>
        <v>215843000</v>
      </c>
    </row>
    <row r="50" spans="2:7" ht="15.75" customHeight="1" x14ac:dyDescent="0.25">
      <c r="B50" s="2" t="s">
        <v>126</v>
      </c>
      <c r="C50" s="28" t="s">
        <v>127</v>
      </c>
      <c r="D50" s="18">
        <v>0</v>
      </c>
      <c r="F50" s="28" t="s">
        <v>128</v>
      </c>
      <c r="G50" s="18">
        <v>39212792</v>
      </c>
    </row>
    <row r="51" spans="2:7" ht="15.75" customHeight="1" x14ac:dyDescent="0.25">
      <c r="B51" s="2" t="s">
        <v>129</v>
      </c>
      <c r="C51" s="20" t="s">
        <v>124</v>
      </c>
      <c r="D51" s="23">
        <f>+'[33]Detalle ER'!D58</f>
        <v>802191</v>
      </c>
      <c r="F51" s="20" t="s">
        <v>130</v>
      </c>
      <c r="G51" s="21">
        <v>63914312</v>
      </c>
    </row>
    <row r="52" spans="2:7" ht="15.75" customHeight="1" x14ac:dyDescent="0.25">
      <c r="B52" s="2" t="s">
        <v>131</v>
      </c>
      <c r="C52" s="24" t="s">
        <v>383</v>
      </c>
      <c r="D52" s="25">
        <v>140069</v>
      </c>
      <c r="F52" s="20" t="s">
        <v>133</v>
      </c>
      <c r="G52" s="21">
        <v>3292917</v>
      </c>
    </row>
    <row r="53" spans="2:7" ht="15.75" customHeight="1" x14ac:dyDescent="0.25">
      <c r="C53" s="90" t="s">
        <v>134</v>
      </c>
      <c r="D53" s="91">
        <f>SUM(D50:D52)</f>
        <v>942260</v>
      </c>
      <c r="F53" s="20" t="s">
        <v>135</v>
      </c>
      <c r="G53" s="21">
        <v>7303914</v>
      </c>
    </row>
    <row r="54" spans="2:7" ht="15.75" customHeight="1" x14ac:dyDescent="0.25">
      <c r="C54" s="75" t="s">
        <v>136</v>
      </c>
      <c r="D54" s="76">
        <f>D21+D36+D48+D53</f>
        <v>2702447823</v>
      </c>
      <c r="F54" s="20" t="s">
        <v>137</v>
      </c>
      <c r="G54" s="21">
        <v>10382314</v>
      </c>
    </row>
    <row r="55" spans="2:7" ht="15.75" customHeight="1" x14ac:dyDescent="0.25">
      <c r="C55" s="29"/>
      <c r="F55" s="20" t="s">
        <v>138</v>
      </c>
      <c r="G55" s="21">
        <v>1216072</v>
      </c>
    </row>
    <row r="56" spans="2:7" ht="15.75" customHeight="1" x14ac:dyDescent="0.25">
      <c r="C56" s="94" t="s">
        <v>139</v>
      </c>
      <c r="D56" s="98"/>
      <c r="F56" s="20" t="s">
        <v>140</v>
      </c>
      <c r="G56" s="27">
        <f>+'[33]Detalle ER'!H40</f>
        <v>3340868</v>
      </c>
    </row>
    <row r="57" spans="2:7" ht="15.75" customHeight="1" x14ac:dyDescent="0.25">
      <c r="B57" s="2" t="s">
        <v>141</v>
      </c>
      <c r="C57" s="30" t="s">
        <v>142</v>
      </c>
      <c r="D57" s="18">
        <v>0</v>
      </c>
      <c r="F57" s="24" t="s">
        <v>143</v>
      </c>
      <c r="G57" s="25">
        <v>2150720</v>
      </c>
    </row>
    <row r="58" spans="2:7" ht="15.75" customHeight="1" x14ac:dyDescent="0.25">
      <c r="B58" s="2" t="s">
        <v>144</v>
      </c>
      <c r="C58" s="31" t="s">
        <v>145</v>
      </c>
      <c r="D58" s="21">
        <v>0</v>
      </c>
      <c r="F58" s="90" t="s">
        <v>146</v>
      </c>
      <c r="G58" s="91">
        <f>SUM(G50:G57)</f>
        <v>130813909</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22909815</v>
      </c>
    </row>
    <row r="61" spans="2:7" ht="15.75" customHeight="1" x14ac:dyDescent="0.25">
      <c r="C61" s="90" t="s">
        <v>385</v>
      </c>
      <c r="D61" s="91">
        <f>SUM(D57:D60)</f>
        <v>0</v>
      </c>
      <c r="F61" s="20" t="s">
        <v>154</v>
      </c>
      <c r="G61" s="21">
        <v>8723402</v>
      </c>
    </row>
    <row r="62" spans="2:7" ht="15.75" customHeight="1" x14ac:dyDescent="0.25">
      <c r="C62" s="77" t="s">
        <v>155</v>
      </c>
      <c r="D62" s="78">
        <f>D54+D61</f>
        <v>2702447823</v>
      </c>
      <c r="F62" s="20" t="s">
        <v>156</v>
      </c>
      <c r="G62" s="21">
        <v>4317337</v>
      </c>
    </row>
    <row r="63" spans="2:7" ht="15.75" customHeight="1" x14ac:dyDescent="0.25">
      <c r="B63" s="33"/>
      <c r="C63" s="34"/>
      <c r="D63" s="35"/>
      <c r="F63" s="20" t="s">
        <v>157</v>
      </c>
      <c r="G63" s="21">
        <v>0</v>
      </c>
    </row>
    <row r="64" spans="2:7" ht="15.75" customHeight="1" x14ac:dyDescent="0.25">
      <c r="B64" s="5"/>
      <c r="C64" s="34"/>
      <c r="D64" s="35"/>
      <c r="F64" s="20" t="s">
        <v>158</v>
      </c>
      <c r="G64" s="21">
        <v>12631403</v>
      </c>
    </row>
    <row r="65" spans="1:7" ht="15.75" customHeight="1" x14ac:dyDescent="0.25">
      <c r="B65" s="36" t="s">
        <v>159</v>
      </c>
      <c r="C65" s="34"/>
      <c r="D65" s="35"/>
      <c r="F65" s="20" t="s">
        <v>160</v>
      </c>
      <c r="G65" s="21">
        <v>418504</v>
      </c>
    </row>
    <row r="66" spans="1:7" ht="15.75" customHeight="1" x14ac:dyDescent="0.25">
      <c r="B66" s="36" t="s">
        <v>161</v>
      </c>
      <c r="C66" s="34"/>
      <c r="D66" s="35"/>
      <c r="F66" s="20" t="s">
        <v>162</v>
      </c>
      <c r="G66" s="21">
        <v>1749216</v>
      </c>
    </row>
    <row r="67" spans="1:7" ht="15.75" customHeight="1" x14ac:dyDescent="0.25">
      <c r="B67" s="36" t="s">
        <v>163</v>
      </c>
      <c r="C67" s="34"/>
      <c r="D67" s="35"/>
      <c r="F67" s="20" t="s">
        <v>164</v>
      </c>
      <c r="G67" s="21">
        <v>20228711</v>
      </c>
    </row>
    <row r="68" spans="1:7" ht="15.75" customHeight="1" x14ac:dyDescent="0.25">
      <c r="B68" s="36" t="s">
        <v>165</v>
      </c>
      <c r="C68" s="34"/>
      <c r="D68" s="35"/>
      <c r="F68" s="20" t="s">
        <v>166</v>
      </c>
      <c r="G68" s="21">
        <v>1567086</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1702292</v>
      </c>
    </row>
    <row r="71" spans="1:7" ht="15.75" customHeight="1" x14ac:dyDescent="0.25">
      <c r="B71" s="36" t="s">
        <v>171</v>
      </c>
      <c r="C71" s="34"/>
      <c r="D71" s="35"/>
      <c r="F71" s="20" t="s">
        <v>172</v>
      </c>
      <c r="G71" s="21">
        <v>5219252</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3963500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11047930</v>
      </c>
    </row>
    <row r="77" spans="1:7" ht="15.75" customHeight="1" x14ac:dyDescent="0.25">
      <c r="B77" s="36" t="s">
        <v>183</v>
      </c>
      <c r="C77" s="34"/>
      <c r="D77" s="35"/>
      <c r="F77" s="20" t="s">
        <v>184</v>
      </c>
      <c r="G77" s="21">
        <v>4280287</v>
      </c>
    </row>
    <row r="78" spans="1:7" ht="15.75" customHeight="1" x14ac:dyDescent="0.25">
      <c r="B78" s="36" t="s">
        <v>185</v>
      </c>
      <c r="C78" s="34"/>
      <c r="D78" s="35"/>
      <c r="F78" s="20" t="s">
        <v>186</v>
      </c>
      <c r="G78" s="27">
        <f>+'[33]Detalle ER'!H60</f>
        <v>173333316</v>
      </c>
    </row>
    <row r="79" spans="1:7" ht="15.75" customHeight="1" x14ac:dyDescent="0.25">
      <c r="B79" s="36"/>
      <c r="C79" s="34"/>
      <c r="D79" s="35"/>
      <c r="F79" s="24" t="s">
        <v>187</v>
      </c>
      <c r="G79" s="25">
        <v>4279155</v>
      </c>
    </row>
    <row r="80" spans="1:7" ht="15.75" customHeight="1" x14ac:dyDescent="0.25">
      <c r="A80" s="37"/>
      <c r="B80" s="38"/>
      <c r="C80" s="34"/>
      <c r="D80" s="35"/>
      <c r="E80" s="39"/>
      <c r="F80" s="90" t="s">
        <v>188</v>
      </c>
      <c r="G80" s="91">
        <f>SUM(G59:G79)</f>
        <v>276371206</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14965598</v>
      </c>
    </row>
    <row r="83" spans="2:7" ht="15.75" customHeight="1" x14ac:dyDescent="0.25">
      <c r="B83" s="36" t="s">
        <v>193</v>
      </c>
      <c r="C83" s="34"/>
      <c r="D83" s="35"/>
      <c r="F83" s="20" t="s">
        <v>194</v>
      </c>
      <c r="G83" s="21">
        <v>7017674</v>
      </c>
    </row>
    <row r="84" spans="2:7" ht="15.75" customHeight="1" x14ac:dyDescent="0.25">
      <c r="B84" s="36" t="s">
        <v>195</v>
      </c>
      <c r="C84" s="40"/>
      <c r="D84" s="41"/>
      <c r="F84" s="20" t="s">
        <v>196</v>
      </c>
      <c r="G84" s="21">
        <v>3617510</v>
      </c>
    </row>
    <row r="85" spans="2:7" ht="15.75" customHeight="1" x14ac:dyDescent="0.25">
      <c r="B85" s="36" t="s">
        <v>197</v>
      </c>
      <c r="C85" s="73" t="s">
        <v>198</v>
      </c>
      <c r="D85" s="74">
        <f>+D7</f>
        <v>2025</v>
      </c>
      <c r="F85" s="20" t="s">
        <v>199</v>
      </c>
      <c r="G85" s="21">
        <v>11877442</v>
      </c>
    </row>
    <row r="86" spans="2:7" ht="15.75" customHeight="1" x14ac:dyDescent="0.25">
      <c r="B86" s="36" t="s">
        <v>200</v>
      </c>
      <c r="C86" s="42" t="s">
        <v>201</v>
      </c>
      <c r="D86" s="18">
        <v>5212345</v>
      </c>
      <c r="F86" s="20" t="s">
        <v>202</v>
      </c>
      <c r="G86" s="21">
        <v>1768367</v>
      </c>
    </row>
    <row r="87" spans="2:7" ht="15.75" customHeight="1" x14ac:dyDescent="0.25">
      <c r="B87" s="36" t="s">
        <v>203</v>
      </c>
      <c r="C87" s="43" t="s">
        <v>204</v>
      </c>
      <c r="D87" s="21">
        <v>72243250</v>
      </c>
      <c r="F87" s="20" t="s">
        <v>205</v>
      </c>
      <c r="G87" s="21">
        <v>2304010</v>
      </c>
    </row>
    <row r="88" spans="2:7" ht="15.75" customHeight="1" x14ac:dyDescent="0.25">
      <c r="B88" s="36" t="s">
        <v>206</v>
      </c>
      <c r="C88" s="43" t="s">
        <v>35</v>
      </c>
      <c r="D88" s="21">
        <v>0</v>
      </c>
      <c r="F88" s="20" t="s">
        <v>207</v>
      </c>
      <c r="G88" s="21">
        <v>4136486</v>
      </c>
    </row>
    <row r="89" spans="2:7" ht="15.75" customHeight="1" x14ac:dyDescent="0.25">
      <c r="B89" s="36" t="s">
        <v>208</v>
      </c>
      <c r="C89" s="43" t="s">
        <v>386</v>
      </c>
      <c r="D89" s="21"/>
      <c r="F89" s="20" t="s">
        <v>210</v>
      </c>
      <c r="G89" s="21">
        <v>4133270</v>
      </c>
    </row>
    <row r="90" spans="2:7" ht="15.75" customHeight="1" x14ac:dyDescent="0.25">
      <c r="B90" s="36" t="s">
        <v>211</v>
      </c>
      <c r="C90" s="43" t="s">
        <v>212</v>
      </c>
      <c r="D90" s="21">
        <v>1521531</v>
      </c>
      <c r="F90" s="20" t="s">
        <v>213</v>
      </c>
      <c r="G90" s="21">
        <v>1918353</v>
      </c>
    </row>
    <row r="91" spans="2:7" ht="15.75" customHeight="1" x14ac:dyDescent="0.25">
      <c r="B91" s="36" t="s">
        <v>214</v>
      </c>
      <c r="C91" s="43" t="s">
        <v>215</v>
      </c>
      <c r="D91" s="21">
        <v>52752</v>
      </c>
      <c r="F91" s="20" t="s">
        <v>216</v>
      </c>
      <c r="G91" s="21">
        <v>4348594</v>
      </c>
    </row>
    <row r="92" spans="2:7" ht="15.75" customHeight="1" x14ac:dyDescent="0.25">
      <c r="B92" s="36" t="s">
        <v>217</v>
      </c>
      <c r="C92" s="43" t="s">
        <v>218</v>
      </c>
      <c r="D92" s="21">
        <v>0</v>
      </c>
      <c r="F92" s="20" t="s">
        <v>219</v>
      </c>
      <c r="G92" s="21">
        <v>1329108</v>
      </c>
    </row>
    <row r="93" spans="2:7" ht="15.75" customHeight="1" x14ac:dyDescent="0.25">
      <c r="B93" s="36"/>
      <c r="C93" s="43" t="s">
        <v>387</v>
      </c>
      <c r="D93" s="21">
        <v>0</v>
      </c>
      <c r="F93" s="20" t="s">
        <v>221</v>
      </c>
      <c r="G93" s="21">
        <v>0</v>
      </c>
    </row>
    <row r="94" spans="2:7" ht="15.75" customHeight="1" x14ac:dyDescent="0.25">
      <c r="C94" s="43" t="s">
        <v>222</v>
      </c>
      <c r="D94" s="21">
        <v>0</v>
      </c>
      <c r="F94" s="20" t="s">
        <v>223</v>
      </c>
      <c r="G94" s="23">
        <f>+'[33]Detalle ER'!H72</f>
        <v>12091343</v>
      </c>
    </row>
    <row r="95" spans="2:7" ht="15.75" customHeight="1" x14ac:dyDescent="0.25">
      <c r="C95" s="44" t="s">
        <v>388</v>
      </c>
      <c r="D95" s="25">
        <v>1400775</v>
      </c>
      <c r="F95" s="24" t="s">
        <v>225</v>
      </c>
      <c r="G95" s="25">
        <v>1145635</v>
      </c>
    </row>
    <row r="96" spans="2:7" ht="15.75" customHeight="1" x14ac:dyDescent="0.25">
      <c r="C96" s="90" t="s">
        <v>226</v>
      </c>
      <c r="D96" s="91">
        <f>SUM(D86:D95)</f>
        <v>80430653</v>
      </c>
      <c r="F96" s="90" t="s">
        <v>227</v>
      </c>
      <c r="G96" s="91">
        <f>SUM(G81:G95)</f>
        <v>70653390</v>
      </c>
    </row>
    <row r="97" spans="2:7" ht="15.75" customHeight="1" x14ac:dyDescent="0.25">
      <c r="C97" s="42" t="s">
        <v>216</v>
      </c>
      <c r="D97" s="18">
        <v>0</v>
      </c>
      <c r="F97" s="28" t="s">
        <v>228</v>
      </c>
      <c r="G97" s="18">
        <v>10548777</v>
      </c>
    </row>
    <row r="98" spans="2:7" ht="15.75" customHeight="1" x14ac:dyDescent="0.25">
      <c r="C98" s="43" t="s">
        <v>219</v>
      </c>
      <c r="D98" s="21">
        <v>0</v>
      </c>
      <c r="F98" s="20" t="s">
        <v>229</v>
      </c>
      <c r="G98" s="21">
        <v>6964448</v>
      </c>
    </row>
    <row r="99" spans="2:7" ht="15.75" customHeight="1" x14ac:dyDescent="0.25">
      <c r="C99" s="44" t="s">
        <v>230</v>
      </c>
      <c r="D99" s="25">
        <v>0</v>
      </c>
      <c r="F99" s="20" t="s">
        <v>231</v>
      </c>
      <c r="G99" s="21">
        <v>4390983</v>
      </c>
    </row>
    <row r="100" spans="2:7" ht="15.75" customHeight="1" x14ac:dyDescent="0.25">
      <c r="C100" s="90" t="s">
        <v>232</v>
      </c>
      <c r="D100" s="91">
        <f>SUM(D97:D99)</f>
        <v>0</v>
      </c>
      <c r="F100" s="20" t="s">
        <v>233</v>
      </c>
      <c r="G100" s="45">
        <f>+'[33]Detalle ER'!H84</f>
        <v>7372216</v>
      </c>
    </row>
    <row r="101" spans="2:7" ht="15.75" customHeight="1" x14ac:dyDescent="0.25">
      <c r="C101" s="42" t="s">
        <v>190</v>
      </c>
      <c r="D101" s="18">
        <v>7614291</v>
      </c>
      <c r="F101" s="24" t="s">
        <v>234</v>
      </c>
      <c r="G101" s="25">
        <v>440572</v>
      </c>
    </row>
    <row r="102" spans="2:7" ht="15.75" customHeight="1" x14ac:dyDescent="0.25">
      <c r="C102" s="43" t="s">
        <v>235</v>
      </c>
      <c r="D102" s="21">
        <v>150122</v>
      </c>
      <c r="F102" s="90" t="s">
        <v>236</v>
      </c>
      <c r="G102" s="91">
        <f>SUM(G97:G101)</f>
        <v>29716996</v>
      </c>
    </row>
    <row r="103" spans="2:7" ht="15.75" customHeight="1" x14ac:dyDescent="0.25">
      <c r="C103" s="43" t="s">
        <v>192</v>
      </c>
      <c r="D103" s="21">
        <v>0</v>
      </c>
      <c r="F103" s="90" t="s">
        <v>237</v>
      </c>
      <c r="G103" s="91">
        <f>+'[33]Detalle ER'!H98</f>
        <v>27662129</v>
      </c>
    </row>
    <row r="104" spans="2:7" ht="15.75" customHeight="1" x14ac:dyDescent="0.25">
      <c r="C104" s="43" t="s">
        <v>196</v>
      </c>
      <c r="D104" s="21">
        <v>148804</v>
      </c>
      <c r="F104" s="28" t="s">
        <v>238</v>
      </c>
      <c r="G104" s="18">
        <v>0</v>
      </c>
    </row>
    <row r="105" spans="2:7" ht="15.75" customHeight="1" x14ac:dyDescent="0.25">
      <c r="C105" s="43" t="s">
        <v>199</v>
      </c>
      <c r="D105" s="21">
        <v>411220</v>
      </c>
      <c r="F105" s="24" t="s">
        <v>239</v>
      </c>
      <c r="G105" s="25">
        <v>0</v>
      </c>
    </row>
    <row r="106" spans="2:7" ht="15.75" customHeight="1" x14ac:dyDescent="0.25">
      <c r="C106" s="43" t="s">
        <v>202</v>
      </c>
      <c r="D106" s="21">
        <v>530</v>
      </c>
      <c r="F106" s="90" t="s">
        <v>240</v>
      </c>
      <c r="G106" s="91">
        <f>SUM(G104:G105)</f>
        <v>0</v>
      </c>
    </row>
    <row r="107" spans="2:7" ht="15.75" customHeight="1" x14ac:dyDescent="0.25">
      <c r="C107" s="43" t="s">
        <v>205</v>
      </c>
      <c r="D107" s="21">
        <v>0</v>
      </c>
      <c r="F107" s="79" t="s">
        <v>241</v>
      </c>
      <c r="G107" s="80">
        <f>G20+G28+G33+G49+G58+G80+G96+G102+G103+G106</f>
        <v>2508219364</v>
      </c>
    </row>
    <row r="108" spans="2:7" ht="15.75" customHeight="1" x14ac:dyDescent="0.25">
      <c r="C108" s="43" t="s">
        <v>242</v>
      </c>
      <c r="D108" s="21">
        <v>912932</v>
      </c>
      <c r="F108" s="14"/>
      <c r="G108" s="46"/>
    </row>
    <row r="109" spans="2:7" ht="15.75" customHeight="1" x14ac:dyDescent="0.25">
      <c r="C109" s="43" t="s">
        <v>243</v>
      </c>
      <c r="D109" s="21">
        <v>5080199</v>
      </c>
      <c r="F109" s="79" t="s">
        <v>244</v>
      </c>
      <c r="G109" s="80">
        <f>D62-G107</f>
        <v>194228459</v>
      </c>
    </row>
    <row r="110" spans="2:7" ht="15.75" customHeight="1" x14ac:dyDescent="0.25">
      <c r="C110" s="43" t="s">
        <v>223</v>
      </c>
      <c r="D110" s="23">
        <f>+'[33]Detalle ER'!D72</f>
        <v>23454575</v>
      </c>
      <c r="F110" s="40"/>
      <c r="G110" s="47"/>
    </row>
    <row r="111" spans="2:7" ht="15.75" customHeight="1" x14ac:dyDescent="0.25">
      <c r="C111" s="44" t="s">
        <v>389</v>
      </c>
      <c r="D111" s="25">
        <v>626833</v>
      </c>
      <c r="F111" s="40"/>
      <c r="G111" s="41"/>
    </row>
    <row r="112" spans="2:7" ht="15.75" customHeight="1" x14ac:dyDescent="0.25">
      <c r="B112" s="2" t="s">
        <v>246</v>
      </c>
      <c r="C112" s="90" t="s">
        <v>227</v>
      </c>
      <c r="D112" s="91">
        <f>SUM(D101:D111)</f>
        <v>38399506</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+'[33]Detalle ER'!D84</f>
        <v>2664</v>
      </c>
      <c r="F114" s="40"/>
      <c r="G114" s="41"/>
    </row>
    <row r="115" spans="2:7" ht="15.75" customHeight="1" x14ac:dyDescent="0.25">
      <c r="B115" s="2" t="s">
        <v>249</v>
      </c>
      <c r="C115" s="44" t="s">
        <v>250</v>
      </c>
      <c r="D115" s="25">
        <v>12</v>
      </c>
      <c r="F115" s="40"/>
      <c r="G115" s="41"/>
    </row>
    <row r="116" spans="2:7" ht="15.75" customHeight="1" x14ac:dyDescent="0.25">
      <c r="B116" s="2" t="s">
        <v>251</v>
      </c>
      <c r="C116" s="90" t="s">
        <v>236</v>
      </c>
      <c r="D116" s="91">
        <f>SUM(D113:D115)</f>
        <v>2676</v>
      </c>
      <c r="F116" s="40"/>
      <c r="G116" s="41"/>
    </row>
    <row r="117" spans="2:7" ht="15.75" customHeight="1" x14ac:dyDescent="0.25">
      <c r="B117" s="2" t="s">
        <v>252</v>
      </c>
      <c r="C117" s="90" t="s">
        <v>253</v>
      </c>
      <c r="D117" s="91">
        <f>+'[33]Detalle ER'!D96</f>
        <v>104739</v>
      </c>
      <c r="F117" s="40"/>
      <c r="G117" s="41"/>
    </row>
    <row r="118" spans="2:7" ht="15.75" customHeight="1" x14ac:dyDescent="0.25">
      <c r="B118" s="2" t="s">
        <v>254</v>
      </c>
      <c r="C118" s="42" t="s">
        <v>255</v>
      </c>
      <c r="D118" s="18">
        <v>735</v>
      </c>
      <c r="F118" s="40"/>
      <c r="G118" s="41"/>
    </row>
    <row r="119" spans="2:7" ht="15.75" customHeight="1" x14ac:dyDescent="0.25">
      <c r="B119" s="2" t="s">
        <v>256</v>
      </c>
      <c r="C119" s="43" t="s">
        <v>257</v>
      </c>
      <c r="D119" s="21">
        <v>1775</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50</v>
      </c>
      <c r="F121" s="40"/>
      <c r="G121" s="41"/>
    </row>
    <row r="122" spans="2:7" ht="15.75" customHeight="1" x14ac:dyDescent="0.25">
      <c r="C122" s="90" t="s">
        <v>262</v>
      </c>
      <c r="D122" s="91">
        <f>SUM(D118:D121)</f>
        <v>2560</v>
      </c>
      <c r="F122" s="40"/>
      <c r="G122" s="41"/>
    </row>
    <row r="123" spans="2:7" ht="15.75" customHeight="1" x14ac:dyDescent="0.25">
      <c r="B123" s="2" t="s">
        <v>263</v>
      </c>
      <c r="C123" s="42" t="s">
        <v>264</v>
      </c>
      <c r="D123" s="18">
        <v>4330360</v>
      </c>
      <c r="F123" s="40"/>
      <c r="G123" s="41"/>
    </row>
    <row r="124" spans="2:7" ht="15.75" customHeight="1" x14ac:dyDescent="0.25">
      <c r="B124" s="2" t="s">
        <v>265</v>
      </c>
      <c r="C124" s="43" t="s">
        <v>266</v>
      </c>
      <c r="D124" s="23">
        <f>+'[33]Detalle ER'!D106</f>
        <v>0</v>
      </c>
      <c r="F124" s="40"/>
      <c r="G124" s="41"/>
    </row>
    <row r="125" spans="2:7" ht="15.75" customHeight="1" x14ac:dyDescent="0.25">
      <c r="B125" s="2" t="s">
        <v>267</v>
      </c>
      <c r="C125" s="44" t="s">
        <v>268</v>
      </c>
      <c r="D125" s="25">
        <v>46149</v>
      </c>
      <c r="F125" s="40"/>
      <c r="G125" s="41"/>
    </row>
    <row r="126" spans="2:7" ht="15.75" customHeight="1" x14ac:dyDescent="0.25">
      <c r="C126" s="90" t="s">
        <v>391</v>
      </c>
      <c r="D126" s="91">
        <f>SUM(D123:D125)</f>
        <v>4376509</v>
      </c>
      <c r="F126" s="40"/>
      <c r="G126" s="41"/>
    </row>
    <row r="127" spans="2:7" ht="15.75" customHeight="1" x14ac:dyDescent="0.25">
      <c r="C127" s="79" t="s">
        <v>270</v>
      </c>
      <c r="D127" s="80">
        <f>D96+D100+D112+D116+D117+D122+D126</f>
        <v>123316643</v>
      </c>
      <c r="F127" s="40"/>
      <c r="G127" s="41"/>
    </row>
    <row r="128" spans="2:7" ht="15.75" customHeight="1" x14ac:dyDescent="0.25">
      <c r="F128" s="40"/>
      <c r="G128" s="41"/>
    </row>
    <row r="129" spans="2:7" ht="15.75" customHeight="1" x14ac:dyDescent="0.25">
      <c r="B129" s="2" t="s">
        <v>271</v>
      </c>
      <c r="C129" s="79" t="s">
        <v>272</v>
      </c>
      <c r="D129" s="80">
        <f>G109-D127</f>
        <v>70911816</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3868686</v>
      </c>
    </row>
    <row r="133" spans="2:7" ht="15.75" customHeight="1" x14ac:dyDescent="0.25">
      <c r="B133" s="2" t="s">
        <v>279</v>
      </c>
      <c r="C133" s="20" t="s">
        <v>280</v>
      </c>
      <c r="D133" s="21">
        <v>0</v>
      </c>
      <c r="F133" s="20" t="s">
        <v>281</v>
      </c>
      <c r="G133" s="21">
        <v>0</v>
      </c>
    </row>
    <row r="134" spans="2:7" ht="15.75" customHeight="1" x14ac:dyDescent="0.25">
      <c r="B134" s="2" t="s">
        <v>282</v>
      </c>
      <c r="C134" s="20" t="s">
        <v>283</v>
      </c>
      <c r="D134" s="21">
        <v>191515</v>
      </c>
      <c r="F134" s="20" t="s">
        <v>284</v>
      </c>
      <c r="G134" s="21">
        <v>1139350</v>
      </c>
    </row>
    <row r="135" spans="2:7" ht="15.75" customHeight="1" x14ac:dyDescent="0.25">
      <c r="B135" s="2" t="s">
        <v>285</v>
      </c>
      <c r="C135" s="20" t="s">
        <v>286</v>
      </c>
      <c r="D135" s="21">
        <v>384934</v>
      </c>
      <c r="F135" s="20" t="s">
        <v>287</v>
      </c>
      <c r="G135" s="21">
        <v>0</v>
      </c>
    </row>
    <row r="136" spans="2:7" ht="15.75" customHeight="1" x14ac:dyDescent="0.25">
      <c r="B136" s="2" t="s">
        <v>288</v>
      </c>
      <c r="C136" s="20" t="s">
        <v>392</v>
      </c>
      <c r="D136" s="21">
        <v>8515872</v>
      </c>
      <c r="F136" s="20" t="s">
        <v>290</v>
      </c>
      <c r="G136" s="21">
        <v>0</v>
      </c>
    </row>
    <row r="137" spans="2:7" ht="15.75" customHeight="1" x14ac:dyDescent="0.25">
      <c r="B137" s="2" t="s">
        <v>291</v>
      </c>
      <c r="C137" s="20" t="s">
        <v>292</v>
      </c>
      <c r="D137" s="21">
        <v>480131</v>
      </c>
      <c r="F137" s="20" t="s">
        <v>293</v>
      </c>
      <c r="G137" s="21">
        <v>0</v>
      </c>
    </row>
    <row r="138" spans="2:7" ht="15.75" customHeight="1" x14ac:dyDescent="0.25">
      <c r="B138" s="2" t="s">
        <v>294</v>
      </c>
      <c r="C138" s="20" t="s">
        <v>295</v>
      </c>
      <c r="D138" s="21">
        <v>40033</v>
      </c>
      <c r="F138" s="20" t="s">
        <v>296</v>
      </c>
      <c r="G138" s="21">
        <v>0</v>
      </c>
    </row>
    <row r="139" spans="2:7" ht="15.75" customHeight="1" x14ac:dyDescent="0.25">
      <c r="B139" s="2" t="s">
        <v>297</v>
      </c>
      <c r="C139" s="20" t="s">
        <v>298</v>
      </c>
      <c r="D139" s="21">
        <v>0</v>
      </c>
      <c r="F139" s="20" t="s">
        <v>299</v>
      </c>
      <c r="G139" s="21">
        <v>3422909</v>
      </c>
    </row>
    <row r="140" spans="2:7" ht="15.75" customHeight="1" x14ac:dyDescent="0.25">
      <c r="C140" s="20" t="s">
        <v>393</v>
      </c>
      <c r="D140" s="21">
        <v>8576475</v>
      </c>
      <c r="F140" s="20" t="s">
        <v>301</v>
      </c>
      <c r="G140" s="27">
        <f>+'[33]Detalle ER'!H123</f>
        <v>0</v>
      </c>
    </row>
    <row r="141" spans="2:7" ht="15.75" customHeight="1" x14ac:dyDescent="0.25">
      <c r="B141" s="2" t="s">
        <v>302</v>
      </c>
      <c r="C141" s="20" t="s">
        <v>303</v>
      </c>
      <c r="D141" s="23">
        <f>+'[33]Detalle ER'!D123</f>
        <v>13516425</v>
      </c>
      <c r="F141" s="24" t="s">
        <v>304</v>
      </c>
      <c r="G141" s="25">
        <v>380662</v>
      </c>
    </row>
    <row r="142" spans="2:7" ht="15.75" customHeight="1" x14ac:dyDescent="0.25">
      <c r="B142" s="2" t="s">
        <v>305</v>
      </c>
      <c r="C142" s="24" t="s">
        <v>306</v>
      </c>
      <c r="D142" s="25">
        <v>266896</v>
      </c>
      <c r="F142" s="90" t="s">
        <v>307</v>
      </c>
      <c r="G142" s="91">
        <f>SUM(G132:G141)</f>
        <v>8811607</v>
      </c>
    </row>
    <row r="143" spans="2:7" ht="15.75" customHeight="1" x14ac:dyDescent="0.25">
      <c r="B143" s="2" t="s">
        <v>308</v>
      </c>
      <c r="C143" s="90" t="s">
        <v>309</v>
      </c>
      <c r="D143" s="91">
        <f>SUM(D132:D142)</f>
        <v>31972281</v>
      </c>
      <c r="F143" s="17" t="s">
        <v>310</v>
      </c>
      <c r="G143" s="18">
        <v>1292266</v>
      </c>
    </row>
    <row r="144" spans="2:7" ht="15.75" customHeight="1" x14ac:dyDescent="0.25">
      <c r="C144" s="17" t="s">
        <v>311</v>
      </c>
      <c r="D144" s="18">
        <v>1823202</v>
      </c>
      <c r="F144" s="20" t="s">
        <v>312</v>
      </c>
      <c r="G144" s="21">
        <v>375118</v>
      </c>
    </row>
    <row r="145" spans="2:7" ht="15.75" customHeight="1" x14ac:dyDescent="0.25">
      <c r="C145" s="20" t="s">
        <v>313</v>
      </c>
      <c r="D145" s="21">
        <v>631950</v>
      </c>
      <c r="F145" s="20" t="s">
        <v>314</v>
      </c>
      <c r="G145" s="21">
        <v>0</v>
      </c>
    </row>
    <row r="146" spans="2:7" ht="15.75" customHeight="1" x14ac:dyDescent="0.25">
      <c r="B146" s="2" t="s">
        <v>315</v>
      </c>
      <c r="C146" s="20" t="s">
        <v>316</v>
      </c>
      <c r="D146" s="21">
        <v>94095</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978032</v>
      </c>
      <c r="F148" s="20" t="s">
        <v>323</v>
      </c>
      <c r="G148" s="21">
        <v>374435</v>
      </c>
    </row>
    <row r="149" spans="2:7" ht="15.75" customHeight="1" x14ac:dyDescent="0.25">
      <c r="B149" s="2" t="s">
        <v>324</v>
      </c>
      <c r="C149" s="20" t="s">
        <v>325</v>
      </c>
      <c r="D149" s="21">
        <v>6598375</v>
      </c>
      <c r="F149" s="20" t="s">
        <v>326</v>
      </c>
      <c r="G149" s="21">
        <v>1437878</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520509</v>
      </c>
      <c r="F153" s="20" t="s">
        <v>337</v>
      </c>
      <c r="G153" s="21">
        <v>0</v>
      </c>
    </row>
    <row r="154" spans="2:7" ht="15.75" customHeight="1" x14ac:dyDescent="0.25">
      <c r="C154" s="20" t="s">
        <v>338</v>
      </c>
      <c r="D154" s="21">
        <v>91451</v>
      </c>
      <c r="F154" s="20" t="s">
        <v>339</v>
      </c>
      <c r="G154" s="27">
        <f>+'[33]Detalle ER'!H141</f>
        <v>1162716</v>
      </c>
    </row>
    <row r="155" spans="2:7" ht="15.75" customHeight="1" x14ac:dyDescent="0.25">
      <c r="C155" s="20" t="s">
        <v>340</v>
      </c>
      <c r="D155" s="21">
        <v>0</v>
      </c>
      <c r="F155" s="24" t="s">
        <v>341</v>
      </c>
      <c r="G155" s="25">
        <v>352385</v>
      </c>
    </row>
    <row r="156" spans="2:7" ht="15.75" customHeight="1" x14ac:dyDescent="0.25">
      <c r="C156" s="20" t="s">
        <v>342</v>
      </c>
      <c r="D156" s="21">
        <v>41000</v>
      </c>
      <c r="F156" s="90" t="s">
        <v>343</v>
      </c>
      <c r="G156" s="91">
        <f>SUM(G143:G155)</f>
        <v>4994798</v>
      </c>
    </row>
    <row r="157" spans="2:7" ht="15.75" customHeight="1" x14ac:dyDescent="0.25">
      <c r="C157" s="20" t="s">
        <v>344</v>
      </c>
      <c r="D157" s="23">
        <f>+'[33]Detalle ER'!D141</f>
        <v>3189141</v>
      </c>
      <c r="E157" s="2"/>
      <c r="F157" s="79" t="s">
        <v>345</v>
      </c>
      <c r="G157" s="80">
        <f>G142-G156</f>
        <v>3816809</v>
      </c>
    </row>
    <row r="158" spans="2:7" ht="15.75" customHeight="1" x14ac:dyDescent="0.25">
      <c r="C158" s="48" t="s">
        <v>346</v>
      </c>
      <c r="D158" s="49">
        <v>240650</v>
      </c>
      <c r="E158" s="2"/>
    </row>
    <row r="159" spans="2:7" ht="15.75" customHeight="1" x14ac:dyDescent="0.25">
      <c r="C159" s="90" t="s">
        <v>347</v>
      </c>
      <c r="D159" s="91">
        <f>SUM(D144:D158)</f>
        <v>14208405</v>
      </c>
      <c r="E159" s="2"/>
      <c r="F159" s="79" t="s">
        <v>348</v>
      </c>
      <c r="G159" s="80">
        <f>+D129+D160+G157</f>
        <v>92492501</v>
      </c>
    </row>
    <row r="160" spans="2:7" ht="15.75" customHeight="1" x14ac:dyDescent="0.25">
      <c r="C160" s="75" t="s">
        <v>349</v>
      </c>
      <c r="D160" s="76">
        <f>D143-D159</f>
        <v>17763876</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92492501</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row r="223" spans="2:8" hidden="1" x14ac:dyDescent="0.25"/>
    <row r="224" spans="2:8" hidden="1" x14ac:dyDescent="0.25"/>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allowBlank="1" sqref="G231" xr:uid="{54F4D2C1-BD24-4FE0-8D4B-D471C9383FD4}">
      <formula1>0</formula1>
      <formula2>0</formula2>
    </dataValidation>
    <dataValidation allowBlank="1" errorTitle="Error de datos" error="Debe introducir una fecha válida" sqref="F4" xr:uid="{56756274-2A22-4377-B244-733CD7F70E94}">
      <formula1>0</formula1>
      <formula2>0</formula2>
    </dataValidation>
    <dataValidation operator="greaterThanOrEqual" allowBlank="1" errorTitle="Error de datos" error="Debe ingresar un valor entero positivo" sqref="F7:F109 C8:C11 C14:C48 C50:C127 F111:F157 C129 C131:C139 C141:C160 F161:F165 F230" xr:uid="{FDB6DAB9-7140-4133-889B-56BE63E7750D}">
      <formula1>0</formula1>
      <formula2>0</formula2>
    </dataValidation>
    <dataValidation type="custom" showInputMessage="1" showErrorMessage="1" errorTitle="eee" sqref="G127" xr:uid="{40F95469-7990-4312-863F-CCF92D1B9F4F}">
      <formula1>OR(D139=0, D139&gt;50)</formula1>
      <formula2>0</formula2>
    </dataValidation>
    <dataValidation type="custom" showInputMessage="1" showErrorMessage="1" errorTitle="eee" sqref="G117:G126" xr:uid="{B19B18A7-5E4E-4E52-B745-F09CE863AC56}">
      <formula1>OR(D131=0, D131&gt;50)</formula1>
      <formula2>0</formula2>
    </dataValidation>
    <dataValidation type="custom" showInputMessage="1" showErrorMessage="1" errorTitle="eee" sqref="G128" xr:uid="{D903F6E9-F778-41E8-979B-CD3E8C6A12E7}">
      <formula1>OR(D136=0, D136&gt;50)</formula1>
      <formula2>0</formula2>
    </dataValidation>
    <dataValidation type="custom" showInputMessage="1" showErrorMessage="1" errorTitle="eee" sqref="G129" xr:uid="{216D37D3-B6DB-4EB5-AD83-2845C6D33463}">
      <formula1>OR(D134=0, D134&gt;50)</formula1>
      <formula2>0</formula2>
    </dataValidation>
    <dataValidation type="custom" showInputMessage="1" showErrorMessage="1" errorTitle="eee" sqref="G130" xr:uid="{35006499-DB8C-4BD6-825A-ACB3AD98ECD8}">
      <formula1>OR(D132=0, D132&gt;50)</formula1>
      <formula2>0</formula2>
    </dataValidation>
    <dataValidation type="custom" showInputMessage="1" showErrorMessage="1" errorTitle="eee" sqref="G161 G166" xr:uid="{97BB6272-5041-4BB3-86AC-6194B4B41839}">
      <formula1>OR(D200=0, D200&gt;50)</formula1>
      <formula2>0</formula2>
    </dataValidation>
    <dataValidation type="custom" allowBlank="1" showInputMessage="1" showErrorMessage="1" sqref="D62 G156" xr:uid="{DF5002AF-24C7-4F2B-8C08-848FF7CB4665}">
      <formula1>OR(D62=0, D62&gt;50)</formula1>
      <formula2>0</formula2>
    </dataValidation>
    <dataValidation type="custom" showInputMessage="1" showErrorMessage="1" errorTitle="eee" sqref="D86:D95 D97:D99 D101:D109 D111 D113 D115 D118:D121 D123 D125 G132:G139 G141 G143:G153 G155" xr:uid="{622AFACE-DB97-4EAD-9BEA-B05C4961BA1E}">
      <formula1>OR(D86=0,D86&gt; 50)</formula1>
      <formula2>0</formula2>
    </dataValidation>
    <dataValidation operator="greaterThan" showInputMessage="1" showErrorMessage="1" errorTitle="eee" sqref="G109 D129 G157 G159 D160" xr:uid="{11E59799-B981-4D23-B8B1-74889548BA8D}">
      <formula1>0</formula1>
      <formula2>0</formula2>
    </dataValidation>
    <dataValidation type="custom" showInputMessage="1" showErrorMessage="1" errorTitle="eee" sqref="G111:G116" xr:uid="{4C07DF3F-F9CF-4A1E-952E-83E72D79038F}">
      <formula1>OR(D132=0, D132&gt;50)</formula1>
      <formula2>0</formula2>
    </dataValidation>
    <dataValidation type="custom" showInputMessage="1" showErrorMessage="1" errorTitle="eee" sqref="D84" xr:uid="{D32764D5-5B02-4577-B288-681DEB2ED990}">
      <formula1>OR(#REF!=0,#REF!&gt; 50)</formula1>
      <formula2>0</formula2>
    </dataValidation>
    <dataValidation type="custom" showInputMessage="1" showErrorMessage="1" errorTitle="eee" sqref="G197" xr:uid="{EA3D54ED-CCC0-4783-BAF1-70A37F372D8F}">
      <formula1>OR(D196=0, D196&gt;50)</formula1>
      <formula2>0</formula2>
    </dataValidation>
    <dataValidation type="custom" showInputMessage="1" showErrorMessage="1" errorTitle="eee" sqref="G142" xr:uid="{49FD3A82-2FA5-4B44-B026-1170BC885BBB}">
      <formula1>OR(D180=0, D180&gt;50)</formula1>
      <formula2>0</formula2>
    </dataValidation>
    <dataValidation type="custom" showInputMessage="1" showErrorMessage="1" errorTitle="eee" sqref="D57:D60" xr:uid="{D1BF5BD0-247F-4BDB-AA0C-B123CD1BCD3B}">
      <formula1>OR(D57=0, D57&lt;50)</formula1>
      <formula2>0</formula2>
    </dataValidation>
    <dataValidation type="custom" showInputMessage="1" showErrorMessage="1" errorTitle="eee" sqref="G8:G108 D49 D55:D56 D63:D83 D85 D96 D100 D110 D112 D114 D116:D117 D122 D124 D126:D128 D131:D159 G140 G154" xr:uid="{A35B83CB-C912-483C-A957-1C061AE53EF6}">
      <formula1>OR(D8=0, D8&gt;50)</formula1>
      <formula2>0</formula2>
    </dataValidation>
    <dataValidation type="custom" showInputMessage="1" showErrorMessage="1" errorTitle="eee" error="Valores mayores a $50" sqref="D8:D13" xr:uid="{91140308-1F9F-4E19-9775-42A9B60E18EE}">
      <formula1>OR(D8=0,D8&gt;50)</formula1>
      <formula2>0</formula2>
    </dataValidation>
    <dataValidation type="custom" showInputMessage="1" showErrorMessage="1" errorTitle="eee" sqref="D61" xr:uid="{2681976A-9072-42A2-A7F0-B1234BE4BA7D}">
      <formula1>OR(#REF!=0, #REF!&lt;0)</formula1>
      <formula2>0</formula2>
    </dataValidation>
    <dataValidation type="custom" showInputMessage="1" showErrorMessage="1" errorTitle="eee" sqref="D14:D48 D50:D54" xr:uid="{85A931F4-22D3-4A7E-827B-EE687472D9FE}">
      <formula1>OR(#REF!=0,#REF!&gt;50)</formula1>
      <formula2>0</formula2>
    </dataValidation>
  </dataValidations>
  <pageMargins left="0.7" right="0.7" top="0.75" bottom="0.75" header="0.3" footer="0.3"/>
  <ignoredErrors>
    <ignoredError sqref="G100"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1E2D-690C-4570-8F85-3914D70EA6E9}">
  <dimension ref="A1:H222"/>
  <sheetViews>
    <sheetView showGridLines="0" zoomScaleNormal="100" workbookViewId="0">
      <selection activeCell="F41" sqref="F41: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+[34]Presentación!C4</f>
        <v>COMTA - IAMPP</v>
      </c>
      <c r="G2" s="9"/>
    </row>
    <row r="3" spans="2:7" x14ac:dyDescent="0.25">
      <c r="C3" s="123" t="s">
        <v>1</v>
      </c>
      <c r="D3" s="123"/>
      <c r="E3" s="54"/>
      <c r="F3" s="10" t="str">
        <f>+[34]Presentación!C5</f>
        <v>Tacuarembo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+[34]ESP!D7</f>
        <v>2025</v>
      </c>
      <c r="F7" s="73" t="s">
        <v>5</v>
      </c>
      <c r="G7" s="74">
        <f>+D7</f>
        <v>2025</v>
      </c>
    </row>
    <row r="8" spans="2:7" ht="15.75" customHeight="1" x14ac:dyDescent="0.25">
      <c r="B8" s="2" t="s">
        <v>6</v>
      </c>
      <c r="C8" s="17" t="s">
        <v>7</v>
      </c>
      <c r="D8" s="18">
        <v>38847583</v>
      </c>
      <c r="F8" s="17" t="s">
        <v>8</v>
      </c>
      <c r="G8" s="18">
        <v>7152671</v>
      </c>
    </row>
    <row r="9" spans="2:7" ht="15.75" customHeight="1" x14ac:dyDescent="0.25">
      <c r="B9" s="2" t="s">
        <v>9</v>
      </c>
      <c r="C9" s="20" t="s">
        <v>10</v>
      </c>
      <c r="D9" s="21">
        <v>76331375</v>
      </c>
      <c r="F9" s="20" t="s">
        <v>362</v>
      </c>
      <c r="G9" s="21">
        <v>93262228</v>
      </c>
    </row>
    <row r="10" spans="2:7" ht="15.75" customHeight="1" x14ac:dyDescent="0.25">
      <c r="B10" s="2" t="s">
        <v>12</v>
      </c>
      <c r="C10" s="20" t="s">
        <v>363</v>
      </c>
      <c r="D10" s="21">
        <v>1435541486</v>
      </c>
      <c r="F10" s="20" t="s">
        <v>364</v>
      </c>
      <c r="G10" s="21">
        <v>0</v>
      </c>
    </row>
    <row r="11" spans="2:7" ht="15.75" customHeight="1" x14ac:dyDescent="0.25">
      <c r="B11" s="2" t="s">
        <v>15</v>
      </c>
      <c r="C11" s="20" t="s">
        <v>365</v>
      </c>
      <c r="D11" s="21">
        <v>128466150</v>
      </c>
      <c r="F11" s="20" t="s">
        <v>366</v>
      </c>
      <c r="G11" s="21">
        <v>402609866</v>
      </c>
    </row>
    <row r="12" spans="2:7" ht="15.75" customHeight="1" x14ac:dyDescent="0.25">
      <c r="B12" s="2" t="s">
        <v>18</v>
      </c>
      <c r="C12" s="20" t="s">
        <v>19</v>
      </c>
      <c r="D12" s="21">
        <v>34697904</v>
      </c>
      <c r="F12" s="20" t="s">
        <v>367</v>
      </c>
      <c r="G12" s="21">
        <v>0</v>
      </c>
    </row>
    <row r="13" spans="2:7" ht="15.75" customHeight="1" x14ac:dyDescent="0.25">
      <c r="B13" s="2" t="s">
        <v>21</v>
      </c>
      <c r="C13" s="20" t="s">
        <v>22</v>
      </c>
      <c r="D13" s="21">
        <v>17757694</v>
      </c>
      <c r="F13" s="20" t="s">
        <v>368</v>
      </c>
      <c r="G13" s="21">
        <v>82576033</v>
      </c>
    </row>
    <row r="14" spans="2:7" ht="15.75" customHeight="1" x14ac:dyDescent="0.25">
      <c r="B14" s="2" t="s">
        <v>24</v>
      </c>
      <c r="C14" s="20" t="s">
        <v>25</v>
      </c>
      <c r="D14" s="21">
        <v>4505053</v>
      </c>
      <c r="F14" s="20" t="s">
        <v>369</v>
      </c>
      <c r="G14" s="21">
        <v>0</v>
      </c>
    </row>
    <row r="15" spans="2:7" ht="15.75" customHeight="1" x14ac:dyDescent="0.25">
      <c r="B15" s="2" t="s">
        <v>27</v>
      </c>
      <c r="C15" s="20" t="s">
        <v>28</v>
      </c>
      <c r="D15" s="21">
        <v>16831996</v>
      </c>
      <c r="F15" s="20" t="s">
        <v>29</v>
      </c>
      <c r="G15" s="21">
        <v>288030207</v>
      </c>
    </row>
    <row r="16" spans="2:7" ht="15.75" customHeight="1" x14ac:dyDescent="0.25">
      <c r="B16" s="2" t="s">
        <v>30</v>
      </c>
      <c r="C16" s="20" t="s">
        <v>31</v>
      </c>
      <c r="D16" s="21">
        <v>0</v>
      </c>
      <c r="F16" s="20" t="s">
        <v>32</v>
      </c>
      <c r="G16" s="21">
        <v>61487316</v>
      </c>
    </row>
    <row r="17" spans="2:7" ht="15.75" customHeight="1" x14ac:dyDescent="0.25">
      <c r="B17" s="2" t="s">
        <v>33</v>
      </c>
      <c r="C17" s="20" t="s">
        <v>370</v>
      </c>
      <c r="D17" s="21">
        <v>0</v>
      </c>
      <c r="F17" s="20" t="s">
        <v>35</v>
      </c>
      <c r="G17" s="21">
        <v>87912720</v>
      </c>
    </row>
    <row r="18" spans="2:7" ht="15.75" customHeight="1" x14ac:dyDescent="0.25">
      <c r="B18" s="2" t="s">
        <v>36</v>
      </c>
      <c r="C18" s="20" t="s">
        <v>37</v>
      </c>
      <c r="D18" s="21">
        <v>0</v>
      </c>
      <c r="F18" s="20" t="s">
        <v>38</v>
      </c>
      <c r="G18" s="21">
        <v>0</v>
      </c>
    </row>
    <row r="19" spans="2:7" ht="15.75" customHeight="1" x14ac:dyDescent="0.25">
      <c r="B19" s="2" t="s">
        <v>39</v>
      </c>
      <c r="C19" s="20" t="s">
        <v>40</v>
      </c>
      <c r="D19" s="23">
        <f>+'[34]Detalle ER'!D21</f>
        <v>0</v>
      </c>
      <c r="F19" s="24" t="s">
        <v>41</v>
      </c>
      <c r="G19" s="25">
        <v>21288295</v>
      </c>
    </row>
    <row r="20" spans="2:7" ht="15.75" customHeight="1" x14ac:dyDescent="0.25">
      <c r="B20" s="2" t="s">
        <v>42</v>
      </c>
      <c r="C20" s="20" t="s">
        <v>371</v>
      </c>
      <c r="D20" s="25">
        <v>36477818</v>
      </c>
      <c r="F20" s="90" t="s">
        <v>44</v>
      </c>
      <c r="G20" s="91">
        <f>SUM(G8:G19)</f>
        <v>1044319336</v>
      </c>
    </row>
    <row r="21" spans="2:7" ht="15.75" customHeight="1" x14ac:dyDescent="0.25">
      <c r="C21" s="88" t="s">
        <v>45</v>
      </c>
      <c r="D21" s="89">
        <f>SUM(D8:D20)</f>
        <v>1789457059</v>
      </c>
      <c r="F21" s="17" t="s">
        <v>46</v>
      </c>
      <c r="G21" s="18">
        <v>0</v>
      </c>
    </row>
    <row r="22" spans="2:7" ht="15.75" customHeight="1" x14ac:dyDescent="0.25">
      <c r="C22" s="90" t="s">
        <v>47</v>
      </c>
      <c r="D22" s="91">
        <f>SUM(D23:D29)</f>
        <v>23991211.010000002</v>
      </c>
      <c r="F22" s="20" t="s">
        <v>48</v>
      </c>
      <c r="G22" s="21">
        <v>31966975</v>
      </c>
    </row>
    <row r="23" spans="2:7" ht="15.75" customHeight="1" x14ac:dyDescent="0.25">
      <c r="B23" s="2" t="s">
        <v>49</v>
      </c>
      <c r="C23" s="17" t="s">
        <v>50</v>
      </c>
      <c r="D23" s="18">
        <v>11597057</v>
      </c>
      <c r="F23" s="20" t="s">
        <v>51</v>
      </c>
      <c r="G23" s="21">
        <v>0</v>
      </c>
    </row>
    <row r="24" spans="2:7" ht="15.75" customHeight="1" x14ac:dyDescent="0.25">
      <c r="B24" s="2" t="s">
        <v>52</v>
      </c>
      <c r="C24" s="20" t="s">
        <v>53</v>
      </c>
      <c r="D24" s="21">
        <v>158122</v>
      </c>
      <c r="F24" s="20" t="s">
        <v>54</v>
      </c>
      <c r="G24" s="21">
        <v>20819666</v>
      </c>
    </row>
    <row r="25" spans="2:7" ht="15.75" customHeight="1" x14ac:dyDescent="0.25">
      <c r="B25" s="2" t="s">
        <v>55</v>
      </c>
      <c r="C25" s="20" t="s">
        <v>56</v>
      </c>
      <c r="D25" s="21">
        <v>8144559</v>
      </c>
      <c r="F25" s="20" t="s">
        <v>372</v>
      </c>
      <c r="G25" s="21">
        <v>0</v>
      </c>
    </row>
    <row r="26" spans="2:7" ht="15.75" customHeight="1" x14ac:dyDescent="0.25">
      <c r="B26" s="2" t="s">
        <v>58</v>
      </c>
      <c r="C26" s="20" t="s">
        <v>59</v>
      </c>
      <c r="D26" s="21">
        <v>1180820</v>
      </c>
      <c r="F26" s="20" t="s">
        <v>373</v>
      </c>
      <c r="G26" s="21">
        <v>5630630</v>
      </c>
    </row>
    <row r="27" spans="2:7" ht="15.75" customHeight="1" x14ac:dyDescent="0.25">
      <c r="B27" s="2" t="s">
        <v>61</v>
      </c>
      <c r="C27" s="20" t="s">
        <v>62</v>
      </c>
      <c r="D27" s="21">
        <v>1245296</v>
      </c>
      <c r="F27" s="24" t="s">
        <v>63</v>
      </c>
      <c r="G27" s="25">
        <v>1215607</v>
      </c>
    </row>
    <row r="28" spans="2:7" ht="15.75" customHeight="1" x14ac:dyDescent="0.25">
      <c r="B28" s="2" t="s">
        <v>64</v>
      </c>
      <c r="C28" s="20" t="s">
        <v>65</v>
      </c>
      <c r="D28" s="23">
        <f>+'[34]Detalle ER'!D28</f>
        <v>1176300.01</v>
      </c>
      <c r="F28" s="90" t="s">
        <v>66</v>
      </c>
      <c r="G28" s="91">
        <f>SUM(G21:G27)</f>
        <v>59632878</v>
      </c>
    </row>
    <row r="29" spans="2:7" ht="15.75" customHeight="1" x14ac:dyDescent="0.25">
      <c r="B29" s="2" t="s">
        <v>67</v>
      </c>
      <c r="C29" s="24" t="s">
        <v>68</v>
      </c>
      <c r="D29" s="25">
        <v>489057</v>
      </c>
      <c r="F29" s="17" t="s">
        <v>69</v>
      </c>
      <c r="G29" s="18">
        <v>79531073</v>
      </c>
    </row>
    <row r="30" spans="2:7" ht="15.75" customHeight="1" x14ac:dyDescent="0.25">
      <c r="C30" s="90" t="s">
        <v>70</v>
      </c>
      <c r="D30" s="91">
        <f>SUM(D31:D35)</f>
        <v>137853524</v>
      </c>
      <c r="F30" s="20" t="s">
        <v>71</v>
      </c>
      <c r="G30" s="21">
        <v>65794327</v>
      </c>
    </row>
    <row r="31" spans="2:7" ht="15.75" customHeight="1" x14ac:dyDescent="0.25">
      <c r="B31" s="2" t="s">
        <v>72</v>
      </c>
      <c r="C31" s="17" t="s">
        <v>73</v>
      </c>
      <c r="D31" s="18">
        <v>109439694</v>
      </c>
      <c r="F31" s="20" t="s">
        <v>74</v>
      </c>
      <c r="G31" s="21">
        <v>10547647</v>
      </c>
    </row>
    <row r="32" spans="2:7" ht="15.75" customHeight="1" x14ac:dyDescent="0.25">
      <c r="B32" s="2" t="s">
        <v>75</v>
      </c>
      <c r="C32" s="20" t="s">
        <v>76</v>
      </c>
      <c r="D32" s="21">
        <v>16471417</v>
      </c>
      <c r="F32" s="24" t="s">
        <v>77</v>
      </c>
      <c r="G32" s="25">
        <v>3310306</v>
      </c>
    </row>
    <row r="33" spans="2:7" ht="15.75" customHeight="1" x14ac:dyDescent="0.25">
      <c r="B33" s="2" t="s">
        <v>78</v>
      </c>
      <c r="C33" s="20" t="s">
        <v>79</v>
      </c>
      <c r="D33" s="21">
        <v>8686272</v>
      </c>
      <c r="F33" s="90" t="s">
        <v>80</v>
      </c>
      <c r="G33" s="91">
        <f>SUM(G29:G32)</f>
        <v>159183353</v>
      </c>
    </row>
    <row r="34" spans="2:7" ht="15.75" customHeight="1" x14ac:dyDescent="0.25">
      <c r="B34" s="2" t="s">
        <v>81</v>
      </c>
      <c r="C34" s="20" t="s">
        <v>82</v>
      </c>
      <c r="D34" s="23">
        <f>+'[34]Detalle ER'!D35</f>
        <v>446017</v>
      </c>
      <c r="F34" s="94" t="s">
        <v>83</v>
      </c>
      <c r="G34" s="101">
        <f>SUM(G35:G40)</f>
        <v>111798281.68000001</v>
      </c>
    </row>
    <row r="35" spans="2:7" ht="15.75" customHeight="1" x14ac:dyDescent="0.25">
      <c r="B35" s="2" t="s">
        <v>84</v>
      </c>
      <c r="C35" s="24" t="s">
        <v>85</v>
      </c>
      <c r="D35" s="25">
        <v>2810124</v>
      </c>
      <c r="F35" s="17" t="s">
        <v>86</v>
      </c>
      <c r="G35" s="18">
        <v>7328527</v>
      </c>
    </row>
    <row r="36" spans="2:7" ht="15.75" customHeight="1" x14ac:dyDescent="0.25">
      <c r="C36" s="90" t="s">
        <v>87</v>
      </c>
      <c r="D36" s="91">
        <f>+D22+D30</f>
        <v>161844735.00999999</v>
      </c>
      <c r="F36" s="20" t="s">
        <v>88</v>
      </c>
      <c r="G36" s="21">
        <v>1139068</v>
      </c>
    </row>
    <row r="37" spans="2:7" ht="15.75" customHeight="1" x14ac:dyDescent="0.25">
      <c r="B37" s="2" t="s">
        <v>89</v>
      </c>
      <c r="C37" s="17" t="s">
        <v>374</v>
      </c>
      <c r="D37" s="18">
        <v>26829533</v>
      </c>
      <c r="F37" s="20" t="s">
        <v>91</v>
      </c>
      <c r="G37" s="21">
        <v>2373299</v>
      </c>
    </row>
    <row r="38" spans="2:7" ht="15.75" customHeight="1" x14ac:dyDescent="0.25">
      <c r="B38" s="2" t="s">
        <v>92</v>
      </c>
      <c r="C38" s="20" t="s">
        <v>375</v>
      </c>
      <c r="D38" s="21">
        <v>105848</v>
      </c>
      <c r="F38" s="20" t="s">
        <v>94</v>
      </c>
      <c r="G38" s="21">
        <v>4261166</v>
      </c>
    </row>
    <row r="39" spans="2:7" ht="15.75" customHeight="1" x14ac:dyDescent="0.25">
      <c r="B39" s="2" t="s">
        <v>95</v>
      </c>
      <c r="C39" s="20" t="s">
        <v>376</v>
      </c>
      <c r="D39" s="21">
        <v>0</v>
      </c>
      <c r="F39" s="20" t="s">
        <v>97</v>
      </c>
      <c r="G39" s="21">
        <v>12961495</v>
      </c>
    </row>
    <row r="40" spans="2:7" ht="15.75" customHeight="1" x14ac:dyDescent="0.25">
      <c r="B40" s="2" t="s">
        <v>98</v>
      </c>
      <c r="C40" s="20" t="s">
        <v>377</v>
      </c>
      <c r="D40" s="21">
        <v>0</v>
      </c>
      <c r="F40" s="24" t="s">
        <v>100</v>
      </c>
      <c r="G40" s="26">
        <f>+'[34]Detalle ER'!H19</f>
        <v>83734726.680000007</v>
      </c>
    </row>
    <row r="41" spans="2:7" ht="15.75" customHeight="1" x14ac:dyDescent="0.25">
      <c r="B41" s="2" t="s">
        <v>101</v>
      </c>
      <c r="C41" s="20" t="s">
        <v>378</v>
      </c>
      <c r="D41" s="21">
        <v>705025</v>
      </c>
      <c r="F41" s="94" t="s">
        <v>103</v>
      </c>
      <c r="G41" s="101">
        <f>SUM(G42:G47)</f>
        <v>29360274.77</v>
      </c>
    </row>
    <row r="42" spans="2:7" ht="15.75" customHeight="1" x14ac:dyDescent="0.25">
      <c r="B42" s="2" t="s">
        <v>104</v>
      </c>
      <c r="C42" s="20" t="s">
        <v>379</v>
      </c>
      <c r="D42" s="21">
        <v>0</v>
      </c>
      <c r="F42" s="17" t="s">
        <v>106</v>
      </c>
      <c r="G42" s="18">
        <v>1104624</v>
      </c>
    </row>
    <row r="43" spans="2:7" ht="15.75" customHeight="1" x14ac:dyDescent="0.25">
      <c r="B43" s="2" t="s">
        <v>107</v>
      </c>
      <c r="C43" s="20" t="s">
        <v>380</v>
      </c>
      <c r="D43" s="21">
        <v>1796915</v>
      </c>
      <c r="F43" s="20" t="s">
        <v>109</v>
      </c>
      <c r="G43" s="21">
        <v>27389</v>
      </c>
    </row>
    <row r="44" spans="2:7" ht="15.75" customHeight="1" x14ac:dyDescent="0.25">
      <c r="B44" s="2" t="s">
        <v>110</v>
      </c>
      <c r="C44" s="20" t="s">
        <v>381</v>
      </c>
      <c r="D44" s="21">
        <v>0</v>
      </c>
      <c r="F44" s="20" t="s">
        <v>112</v>
      </c>
      <c r="G44" s="21">
        <v>3368659</v>
      </c>
    </row>
    <row r="45" spans="2:7" ht="15.75" customHeight="1" x14ac:dyDescent="0.25">
      <c r="B45" s="2" t="s">
        <v>113</v>
      </c>
      <c r="C45" s="20" t="s">
        <v>114</v>
      </c>
      <c r="D45" s="21">
        <v>0</v>
      </c>
      <c r="F45" s="20" t="s">
        <v>115</v>
      </c>
      <c r="G45" s="21">
        <v>640960</v>
      </c>
    </row>
    <row r="46" spans="2:7" ht="15.75" customHeight="1" x14ac:dyDescent="0.25">
      <c r="B46" s="2" t="s">
        <v>116</v>
      </c>
      <c r="C46" s="20" t="s">
        <v>117</v>
      </c>
      <c r="D46" s="23">
        <f>+'[34]Detalle ER'!D49</f>
        <v>31946243.77</v>
      </c>
      <c r="F46" s="20" t="s">
        <v>118</v>
      </c>
      <c r="G46" s="21">
        <v>1063230</v>
      </c>
    </row>
    <row r="47" spans="2:7" ht="15.75" customHeight="1" x14ac:dyDescent="0.25">
      <c r="B47" s="2" t="s">
        <v>119</v>
      </c>
      <c r="C47" s="24" t="s">
        <v>382</v>
      </c>
      <c r="D47" s="25">
        <v>1903119</v>
      </c>
      <c r="F47" s="20" t="s">
        <v>121</v>
      </c>
      <c r="G47" s="27">
        <f>+'[34]Detalle ER'!H29</f>
        <v>23155412.77</v>
      </c>
    </row>
    <row r="48" spans="2:7" ht="15.75" customHeight="1" x14ac:dyDescent="0.25">
      <c r="C48" s="90" t="s">
        <v>122</v>
      </c>
      <c r="D48" s="91">
        <f>SUM(D37:D47)</f>
        <v>63286683.769999996</v>
      </c>
      <c r="F48" s="24" t="s">
        <v>123</v>
      </c>
      <c r="G48" s="25">
        <v>2937375</v>
      </c>
    </row>
    <row r="49" spans="2:7" ht="15.75" customHeight="1" x14ac:dyDescent="0.25">
      <c r="C49" s="94" t="s">
        <v>124</v>
      </c>
      <c r="D49" s="98"/>
      <c r="F49" s="90" t="s">
        <v>125</v>
      </c>
      <c r="G49" s="91">
        <f>+G34+G41+G48</f>
        <v>144095931.45000002</v>
      </c>
    </row>
    <row r="50" spans="2:7" ht="15.75" customHeight="1" x14ac:dyDescent="0.25">
      <c r="B50" s="2" t="s">
        <v>126</v>
      </c>
      <c r="C50" s="28" t="s">
        <v>127</v>
      </c>
      <c r="D50" s="18">
        <v>0</v>
      </c>
      <c r="F50" s="28" t="s">
        <v>128</v>
      </c>
      <c r="G50" s="18">
        <v>28834515</v>
      </c>
    </row>
    <row r="51" spans="2:7" ht="15.75" customHeight="1" x14ac:dyDescent="0.25">
      <c r="B51" s="2" t="s">
        <v>129</v>
      </c>
      <c r="C51" s="20" t="s">
        <v>124</v>
      </c>
      <c r="D51" s="23">
        <f>+'[34]Detalle ER'!D58</f>
        <v>19686184</v>
      </c>
      <c r="F51" s="20" t="s">
        <v>130</v>
      </c>
      <c r="G51" s="21">
        <v>48979191</v>
      </c>
    </row>
    <row r="52" spans="2:7" ht="15.75" customHeight="1" x14ac:dyDescent="0.25">
      <c r="B52" s="2" t="s">
        <v>131</v>
      </c>
      <c r="C52" s="24" t="s">
        <v>383</v>
      </c>
      <c r="D52" s="25">
        <v>401707</v>
      </c>
      <c r="F52" s="20" t="s">
        <v>133</v>
      </c>
      <c r="G52" s="21">
        <v>3123132</v>
      </c>
    </row>
    <row r="53" spans="2:7" ht="15.75" customHeight="1" x14ac:dyDescent="0.25">
      <c r="C53" s="90" t="s">
        <v>134</v>
      </c>
      <c r="D53" s="91">
        <f>SUM(D50:D52)</f>
        <v>20087891</v>
      </c>
      <c r="F53" s="20" t="s">
        <v>135</v>
      </c>
      <c r="G53" s="21">
        <v>3367087</v>
      </c>
    </row>
    <row r="54" spans="2:7" ht="15.75" customHeight="1" x14ac:dyDescent="0.25">
      <c r="C54" s="75" t="s">
        <v>136</v>
      </c>
      <c r="D54" s="76">
        <f>D21+D36+D48+D53</f>
        <v>2034676368.78</v>
      </c>
      <c r="F54" s="20" t="s">
        <v>137</v>
      </c>
      <c r="G54" s="21">
        <v>6843175</v>
      </c>
    </row>
    <row r="55" spans="2:7" ht="15.75" customHeight="1" x14ac:dyDescent="0.25">
      <c r="C55" s="29"/>
      <c r="F55" s="20" t="s">
        <v>138</v>
      </c>
      <c r="G55" s="21">
        <f>1069270+23448</f>
        <v>1092718</v>
      </c>
    </row>
    <row r="56" spans="2:7" ht="15.75" customHeight="1" x14ac:dyDescent="0.25">
      <c r="C56" s="94" t="s">
        <v>139</v>
      </c>
      <c r="D56" s="98"/>
      <c r="F56" s="20" t="s">
        <v>140</v>
      </c>
      <c r="G56" s="27">
        <f>+'[34]Detalle ER'!H40</f>
        <v>0</v>
      </c>
    </row>
    <row r="57" spans="2:7" ht="15.75" customHeight="1" x14ac:dyDescent="0.25">
      <c r="B57" s="2" t="s">
        <v>141</v>
      </c>
      <c r="C57" s="30" t="s">
        <v>142</v>
      </c>
      <c r="D57" s="18">
        <v>0</v>
      </c>
      <c r="F57" s="24" t="s">
        <v>143</v>
      </c>
      <c r="G57" s="25">
        <v>1919422</v>
      </c>
    </row>
    <row r="58" spans="2:7" ht="15.75" customHeight="1" x14ac:dyDescent="0.25">
      <c r="B58" s="2" t="s">
        <v>144</v>
      </c>
      <c r="C58" s="31" t="s">
        <v>145</v>
      </c>
      <c r="D58" s="21">
        <v>0</v>
      </c>
      <c r="F58" s="90" t="s">
        <v>146</v>
      </c>
      <c r="G58" s="91">
        <f>SUM(G50:G57)</f>
        <v>94159240</v>
      </c>
    </row>
    <row r="59" spans="2:7" ht="15.75" customHeight="1" x14ac:dyDescent="0.25">
      <c r="B59" s="2" t="s">
        <v>147</v>
      </c>
      <c r="C59" s="31" t="s">
        <v>148</v>
      </c>
      <c r="D59" s="21">
        <v>0</v>
      </c>
      <c r="F59" s="28" t="s">
        <v>149</v>
      </c>
      <c r="G59" s="18">
        <v>9630571</v>
      </c>
    </row>
    <row r="60" spans="2:7" ht="15.75" customHeight="1" x14ac:dyDescent="0.25">
      <c r="B60" s="2" t="s">
        <v>150</v>
      </c>
      <c r="C60" s="32" t="s">
        <v>384</v>
      </c>
      <c r="D60" s="25">
        <v>0</v>
      </c>
      <c r="F60" s="20" t="s">
        <v>152</v>
      </c>
      <c r="G60" s="21">
        <v>33632320</v>
      </c>
    </row>
    <row r="61" spans="2:7" ht="15.75" customHeight="1" x14ac:dyDescent="0.25">
      <c r="C61" s="90" t="s">
        <v>385</v>
      </c>
      <c r="D61" s="91">
        <f>SUM(D57:D60)</f>
        <v>0</v>
      </c>
      <c r="F61" s="20" t="s">
        <v>154</v>
      </c>
      <c r="G61" s="21">
        <v>6426483</v>
      </c>
    </row>
    <row r="62" spans="2:7" ht="15.75" customHeight="1" x14ac:dyDescent="0.25">
      <c r="C62" s="77" t="s">
        <v>155</v>
      </c>
      <c r="D62" s="78">
        <f>D54+D61</f>
        <v>2034676368.78</v>
      </c>
      <c r="F62" s="20" t="s">
        <v>156</v>
      </c>
      <c r="G62" s="21">
        <v>9242997</v>
      </c>
    </row>
    <row r="63" spans="2:7" ht="15.75" customHeight="1" x14ac:dyDescent="0.25">
      <c r="B63" s="33"/>
      <c r="C63" s="34"/>
      <c r="D63" s="35"/>
      <c r="F63" s="20" t="s">
        <v>157</v>
      </c>
      <c r="G63" s="21">
        <v>0</v>
      </c>
    </row>
    <row r="64" spans="2:7" ht="15.75" customHeight="1" x14ac:dyDescent="0.25">
      <c r="B64" s="5"/>
      <c r="C64" s="34"/>
      <c r="D64" s="35"/>
      <c r="F64" s="20" t="s">
        <v>158</v>
      </c>
      <c r="G64" s="21">
        <v>6205113</v>
      </c>
    </row>
    <row r="65" spans="1:7" ht="15.75" customHeight="1" x14ac:dyDescent="0.25">
      <c r="B65" s="36" t="s">
        <v>159</v>
      </c>
      <c r="C65" s="34"/>
      <c r="D65" s="35"/>
      <c r="F65" s="20" t="s">
        <v>160</v>
      </c>
      <c r="G65" s="21">
        <v>2852442</v>
      </c>
    </row>
    <row r="66" spans="1:7" ht="15.75" customHeight="1" x14ac:dyDescent="0.25">
      <c r="B66" s="36" t="s">
        <v>161</v>
      </c>
      <c r="C66" s="34"/>
      <c r="D66" s="35"/>
      <c r="F66" s="20" t="s">
        <v>162</v>
      </c>
      <c r="G66" s="21">
        <v>97832</v>
      </c>
    </row>
    <row r="67" spans="1:7" ht="15.75" customHeight="1" x14ac:dyDescent="0.25">
      <c r="B67" s="36" t="s">
        <v>163</v>
      </c>
      <c r="C67" s="34"/>
      <c r="D67" s="35"/>
      <c r="F67" s="20" t="s">
        <v>164</v>
      </c>
      <c r="G67" s="21">
        <v>5399899</v>
      </c>
    </row>
    <row r="68" spans="1:7" ht="15.75" customHeight="1" x14ac:dyDescent="0.25">
      <c r="B68" s="36" t="s">
        <v>165</v>
      </c>
      <c r="C68" s="34"/>
      <c r="D68" s="35"/>
      <c r="F68" s="20" t="s">
        <v>166</v>
      </c>
      <c r="G68" s="21">
        <v>262750</v>
      </c>
    </row>
    <row r="69" spans="1:7" ht="15.75" customHeight="1" x14ac:dyDescent="0.25">
      <c r="B69" s="36" t="s">
        <v>167</v>
      </c>
      <c r="C69" s="34"/>
      <c r="D69" s="35"/>
      <c r="F69" s="20" t="s">
        <v>168</v>
      </c>
      <c r="G69" s="21">
        <v>193450</v>
      </c>
    </row>
    <row r="70" spans="1:7" ht="15.75" customHeight="1" x14ac:dyDescent="0.25">
      <c r="B70" s="36" t="s">
        <v>169</v>
      </c>
      <c r="C70" s="34"/>
      <c r="D70" s="35"/>
      <c r="F70" s="20" t="s">
        <v>170</v>
      </c>
      <c r="G70" s="21">
        <v>4871743</v>
      </c>
    </row>
    <row r="71" spans="1:7" ht="15.75" customHeight="1" x14ac:dyDescent="0.25">
      <c r="B71" s="36" t="s">
        <v>171</v>
      </c>
      <c r="C71" s="34"/>
      <c r="D71" s="35"/>
      <c r="F71" s="20" t="s">
        <v>172</v>
      </c>
      <c r="G71" s="21">
        <v>121833</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870908</v>
      </c>
    </row>
    <row r="74" spans="1:7" ht="15.75" customHeight="1" x14ac:dyDescent="0.25">
      <c r="B74" s="36" t="s">
        <v>177</v>
      </c>
      <c r="C74" s="34"/>
      <c r="D74" s="35"/>
      <c r="F74" s="20" t="s">
        <v>178</v>
      </c>
      <c r="G74" s="21">
        <v>2733165</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13500099</v>
      </c>
    </row>
    <row r="77" spans="1:7" ht="15.75" customHeight="1" x14ac:dyDescent="0.25">
      <c r="B77" s="36" t="s">
        <v>183</v>
      </c>
      <c r="C77" s="34"/>
      <c r="D77" s="35"/>
      <c r="F77" s="20" t="s">
        <v>184</v>
      </c>
      <c r="G77" s="21">
        <v>34939366</v>
      </c>
    </row>
    <row r="78" spans="1:7" ht="15.75" customHeight="1" x14ac:dyDescent="0.25">
      <c r="B78" s="36" t="s">
        <v>185</v>
      </c>
      <c r="C78" s="34"/>
      <c r="D78" s="35"/>
      <c r="F78" s="20" t="s">
        <v>186</v>
      </c>
      <c r="G78" s="27">
        <f>+'[34]Detalle ER'!H60</f>
        <v>12304859.930000002</v>
      </c>
    </row>
    <row r="79" spans="1:7" ht="15.75" customHeight="1" x14ac:dyDescent="0.25">
      <c r="B79" s="36"/>
      <c r="C79" s="34"/>
      <c r="D79" s="35"/>
      <c r="F79" s="24" t="s">
        <v>187</v>
      </c>
      <c r="G79" s="25">
        <v>3546830</v>
      </c>
    </row>
    <row r="80" spans="1:7" ht="15.75" customHeight="1" x14ac:dyDescent="0.25">
      <c r="A80" s="37"/>
      <c r="B80" s="38"/>
      <c r="C80" s="34"/>
      <c r="D80" s="35"/>
      <c r="E80" s="39"/>
      <c r="F80" s="90" t="s">
        <v>188</v>
      </c>
      <c r="G80" s="91">
        <f>SUM(G59:G79)</f>
        <v>146832660.93000001</v>
      </c>
    </row>
    <row r="81" spans="2:7" ht="15.75" customHeight="1" x14ac:dyDescent="0.25">
      <c r="B81" s="36" t="s">
        <v>189</v>
      </c>
      <c r="C81" s="34"/>
      <c r="D81" s="35"/>
      <c r="F81" s="28" t="s">
        <v>190</v>
      </c>
      <c r="G81" s="18">
        <v>1300991</v>
      </c>
    </row>
    <row r="82" spans="2:7" ht="15.75" customHeight="1" x14ac:dyDescent="0.25">
      <c r="B82" s="36" t="s">
        <v>191</v>
      </c>
      <c r="C82" s="34"/>
      <c r="D82" s="35"/>
      <c r="F82" s="20" t="s">
        <v>192</v>
      </c>
      <c r="G82" s="21">
        <v>10453977</v>
      </c>
    </row>
    <row r="83" spans="2:7" ht="15.75" customHeight="1" x14ac:dyDescent="0.25">
      <c r="B83" s="36" t="s">
        <v>193</v>
      </c>
      <c r="C83" s="34"/>
      <c r="D83" s="35"/>
      <c r="F83" s="20" t="s">
        <v>194</v>
      </c>
      <c r="G83" s="21">
        <v>2082107</v>
      </c>
    </row>
    <row r="84" spans="2:7" ht="15.75" customHeight="1" x14ac:dyDescent="0.25">
      <c r="B84" s="36" t="s">
        <v>195</v>
      </c>
      <c r="C84" s="40"/>
      <c r="D84" s="41"/>
      <c r="F84" s="20" t="s">
        <v>196</v>
      </c>
      <c r="G84" s="21">
        <v>2894019</v>
      </c>
    </row>
    <row r="85" spans="2:7" ht="15.75" customHeight="1" x14ac:dyDescent="0.25">
      <c r="B85" s="36" t="s">
        <v>197</v>
      </c>
      <c r="C85" s="73" t="s">
        <v>198</v>
      </c>
      <c r="D85" s="74">
        <f>+D7</f>
        <v>2025</v>
      </c>
      <c r="F85" s="20" t="s">
        <v>199</v>
      </c>
      <c r="G85" s="21">
        <v>9961389</v>
      </c>
    </row>
    <row r="86" spans="2:7" ht="15.75" customHeight="1" x14ac:dyDescent="0.25">
      <c r="B86" s="36" t="s">
        <v>200</v>
      </c>
      <c r="C86" s="42" t="s">
        <v>201</v>
      </c>
      <c r="D86" s="18">
        <v>14794945</v>
      </c>
      <c r="F86" s="20" t="s">
        <v>202</v>
      </c>
      <c r="G86" s="21">
        <v>743226</v>
      </c>
    </row>
    <row r="87" spans="2:7" ht="15.75" customHeight="1" x14ac:dyDescent="0.25">
      <c r="B87" s="36" t="s">
        <v>203</v>
      </c>
      <c r="C87" s="43" t="s">
        <v>204</v>
      </c>
      <c r="D87" s="21">
        <v>144887489</v>
      </c>
      <c r="F87" s="20" t="s">
        <v>205</v>
      </c>
      <c r="G87" s="21">
        <v>198900</v>
      </c>
    </row>
    <row r="88" spans="2:7" ht="15.75" customHeight="1" x14ac:dyDescent="0.25">
      <c r="B88" s="36" t="s">
        <v>206</v>
      </c>
      <c r="C88" s="43" t="s">
        <v>35</v>
      </c>
      <c r="D88" s="21">
        <v>5486020</v>
      </c>
      <c r="F88" s="20" t="s">
        <v>207</v>
      </c>
      <c r="G88" s="21">
        <v>2526603</v>
      </c>
    </row>
    <row r="89" spans="2:7" ht="15.75" customHeight="1" x14ac:dyDescent="0.25">
      <c r="B89" s="36" t="s">
        <v>208</v>
      </c>
      <c r="C89" s="43" t="s">
        <v>386</v>
      </c>
      <c r="D89" s="21">
        <v>0</v>
      </c>
      <c r="F89" s="20" t="s">
        <v>210</v>
      </c>
      <c r="G89" s="21">
        <v>6098948</v>
      </c>
    </row>
    <row r="90" spans="2:7" ht="15.75" customHeight="1" x14ac:dyDescent="0.25">
      <c r="B90" s="36" t="s">
        <v>211</v>
      </c>
      <c r="C90" s="43" t="s">
        <v>212</v>
      </c>
      <c r="D90" s="21">
        <f>71257+7786337</f>
        <v>7857594</v>
      </c>
      <c r="F90" s="20" t="s">
        <v>213</v>
      </c>
      <c r="G90" s="21">
        <v>4154816</v>
      </c>
    </row>
    <row r="91" spans="2:7" ht="15.75" customHeight="1" x14ac:dyDescent="0.25">
      <c r="B91" s="36" t="s">
        <v>214</v>
      </c>
      <c r="C91" s="43" t="s">
        <v>215</v>
      </c>
      <c r="D91" s="21">
        <v>0</v>
      </c>
      <c r="F91" s="20" t="s">
        <v>216</v>
      </c>
      <c r="G91" s="21">
        <v>7913748</v>
      </c>
    </row>
    <row r="92" spans="2:7" ht="15.75" customHeight="1" x14ac:dyDescent="0.25">
      <c r="B92" s="36" t="s">
        <v>217</v>
      </c>
      <c r="C92" s="43" t="s">
        <v>218</v>
      </c>
      <c r="D92" s="21">
        <v>0</v>
      </c>
      <c r="F92" s="20" t="s">
        <v>219</v>
      </c>
      <c r="G92" s="21">
        <v>1709588</v>
      </c>
    </row>
    <row r="93" spans="2:7" ht="15.75" customHeight="1" x14ac:dyDescent="0.25">
      <c r="B93" s="36"/>
      <c r="C93" s="43" t="s">
        <v>387</v>
      </c>
      <c r="D93" s="21">
        <v>0</v>
      </c>
      <c r="F93" s="20" t="s">
        <v>221</v>
      </c>
      <c r="G93" s="21">
        <v>0</v>
      </c>
    </row>
    <row r="94" spans="2:7" ht="15.75" customHeight="1" x14ac:dyDescent="0.25">
      <c r="C94" s="43" t="s">
        <v>222</v>
      </c>
      <c r="D94" s="21">
        <v>453537</v>
      </c>
      <c r="F94" s="20" t="s">
        <v>223</v>
      </c>
      <c r="G94" s="23">
        <f>+'[34]Detalle ER'!H72</f>
        <v>2313275</v>
      </c>
    </row>
    <row r="95" spans="2:7" ht="15.75" customHeight="1" x14ac:dyDescent="0.25">
      <c r="C95" s="44" t="s">
        <v>388</v>
      </c>
      <c r="D95" s="25">
        <v>3609944</v>
      </c>
      <c r="F95" s="24" t="s">
        <v>225</v>
      </c>
      <c r="G95" s="25">
        <v>1089386</v>
      </c>
    </row>
    <row r="96" spans="2:7" ht="15.75" customHeight="1" x14ac:dyDescent="0.25">
      <c r="C96" s="90" t="s">
        <v>226</v>
      </c>
      <c r="D96" s="91">
        <f>SUM(D86:D95)</f>
        <v>177089529</v>
      </c>
      <c r="F96" s="90" t="s">
        <v>227</v>
      </c>
      <c r="G96" s="91">
        <f>SUM(G81:G95)</f>
        <v>53440973</v>
      </c>
    </row>
    <row r="97" spans="2:7" ht="15.75" customHeight="1" x14ac:dyDescent="0.25">
      <c r="C97" s="42" t="s">
        <v>216</v>
      </c>
      <c r="D97" s="18">
        <v>226673</v>
      </c>
      <c r="F97" s="28" t="s">
        <v>228</v>
      </c>
      <c r="G97" s="18">
        <v>1224209</v>
      </c>
    </row>
    <row r="98" spans="2:7" ht="15.75" customHeight="1" x14ac:dyDescent="0.25">
      <c r="C98" s="43" t="s">
        <v>219</v>
      </c>
      <c r="D98" s="21">
        <v>67170</v>
      </c>
      <c r="F98" s="20" t="s">
        <v>229</v>
      </c>
      <c r="G98" s="21">
        <f>2383007+185595</f>
        <v>2568602</v>
      </c>
    </row>
    <row r="99" spans="2:7" ht="15.75" customHeight="1" x14ac:dyDescent="0.25">
      <c r="C99" s="44" t="s">
        <v>230</v>
      </c>
      <c r="D99" s="25">
        <v>6115</v>
      </c>
      <c r="F99" s="20" t="s">
        <v>231</v>
      </c>
      <c r="G99" s="21">
        <v>126956</v>
      </c>
    </row>
    <row r="100" spans="2:7" ht="15.75" customHeight="1" x14ac:dyDescent="0.25">
      <c r="C100" s="90" t="s">
        <v>232</v>
      </c>
      <c r="D100" s="91">
        <f>SUM(D97:D99)</f>
        <v>299958</v>
      </c>
      <c r="F100" s="20" t="s">
        <v>233</v>
      </c>
      <c r="G100" s="45">
        <f>+'[34]Detalle ER'!H84</f>
        <v>0</v>
      </c>
    </row>
    <row r="101" spans="2:7" ht="15.75" customHeight="1" x14ac:dyDescent="0.25">
      <c r="C101" s="42" t="s">
        <v>190</v>
      </c>
      <c r="D101" s="18">
        <v>1372564</v>
      </c>
      <c r="F101" s="24" t="s">
        <v>234</v>
      </c>
      <c r="G101" s="25">
        <v>81567</v>
      </c>
    </row>
    <row r="102" spans="2:7" ht="15.75" customHeight="1" x14ac:dyDescent="0.25">
      <c r="C102" s="43" t="s">
        <v>235</v>
      </c>
      <c r="D102" s="21">
        <v>1558477</v>
      </c>
      <c r="F102" s="90" t="s">
        <v>236</v>
      </c>
      <c r="G102" s="91">
        <f>SUM(G97:G101)</f>
        <v>4001334</v>
      </c>
    </row>
    <row r="103" spans="2:7" ht="15.75" customHeight="1" x14ac:dyDescent="0.25">
      <c r="C103" s="43" t="s">
        <v>192</v>
      </c>
      <c r="D103" s="21">
        <v>1148839</v>
      </c>
      <c r="F103" s="90" t="s">
        <v>237</v>
      </c>
      <c r="G103" s="91">
        <f>+'[34]Detalle ER'!H98</f>
        <v>39692901</v>
      </c>
    </row>
    <row r="104" spans="2:7" ht="15.75" customHeight="1" x14ac:dyDescent="0.25">
      <c r="C104" s="43" t="s">
        <v>196</v>
      </c>
      <c r="D104" s="21">
        <v>213119</v>
      </c>
      <c r="F104" s="28" t="s">
        <v>238</v>
      </c>
      <c r="G104" s="18">
        <v>0</v>
      </c>
    </row>
    <row r="105" spans="2:7" ht="15.75" customHeight="1" x14ac:dyDescent="0.25">
      <c r="C105" s="43" t="s">
        <v>199</v>
      </c>
      <c r="D105" s="21">
        <v>168135</v>
      </c>
      <c r="F105" s="24" t="s">
        <v>239</v>
      </c>
      <c r="G105" s="25">
        <v>0</v>
      </c>
    </row>
    <row r="106" spans="2:7" ht="15.75" customHeight="1" x14ac:dyDescent="0.25">
      <c r="C106" s="43" t="s">
        <v>202</v>
      </c>
      <c r="D106" s="21">
        <v>7290723</v>
      </c>
      <c r="F106" s="90" t="s">
        <v>240</v>
      </c>
      <c r="G106" s="91">
        <f>SUM(G104:G105)</f>
        <v>0</v>
      </c>
    </row>
    <row r="107" spans="2:7" ht="15.75" customHeight="1" x14ac:dyDescent="0.25">
      <c r="C107" s="43" t="s">
        <v>205</v>
      </c>
      <c r="D107" s="21">
        <v>664028</v>
      </c>
      <c r="F107" s="79" t="s">
        <v>241</v>
      </c>
      <c r="G107" s="80">
        <f>G20+G28+G33+G49+G58+G80+G96+G102+G103+G106</f>
        <v>1745358607.3800001</v>
      </c>
    </row>
    <row r="108" spans="2:7" ht="15.75" customHeight="1" x14ac:dyDescent="0.25">
      <c r="C108" s="43" t="s">
        <v>242</v>
      </c>
      <c r="D108" s="21">
        <v>2267535</v>
      </c>
      <c r="F108" s="14"/>
      <c r="G108" s="46"/>
    </row>
    <row r="109" spans="2:7" ht="15.75" customHeight="1" x14ac:dyDescent="0.25">
      <c r="C109" s="43" t="s">
        <v>243</v>
      </c>
      <c r="D109" s="21">
        <v>22896914</v>
      </c>
      <c r="F109" s="79" t="s">
        <v>244</v>
      </c>
      <c r="G109" s="80">
        <f>D62-G107</f>
        <v>289317761.39999986</v>
      </c>
    </row>
    <row r="110" spans="2:7" ht="15.75" customHeight="1" x14ac:dyDescent="0.25">
      <c r="C110" s="43" t="s">
        <v>223</v>
      </c>
      <c r="D110" s="23">
        <f>+'[34]Detalle ER'!D72</f>
        <v>23443825.400000002</v>
      </c>
      <c r="F110" s="40"/>
      <c r="G110" s="47"/>
    </row>
    <row r="111" spans="2:7" ht="15.75" customHeight="1" x14ac:dyDescent="0.25">
      <c r="C111" s="44" t="s">
        <v>389</v>
      </c>
      <c r="D111" s="25">
        <v>1269854</v>
      </c>
      <c r="F111" s="40"/>
      <c r="G111" s="41"/>
    </row>
    <row r="112" spans="2:7" ht="15.75" customHeight="1" x14ac:dyDescent="0.25">
      <c r="B112" s="2" t="s">
        <v>246</v>
      </c>
      <c r="C112" s="90" t="s">
        <v>227</v>
      </c>
      <c r="D112" s="91">
        <f>SUM(D101:D111)</f>
        <v>62294013.400000006</v>
      </c>
      <c r="F112" s="40"/>
      <c r="G112" s="41"/>
    </row>
    <row r="113" spans="2:7" ht="15.75" customHeight="1" x14ac:dyDescent="0.25">
      <c r="B113" s="2" t="s">
        <v>247</v>
      </c>
      <c r="C113" s="42" t="s">
        <v>231</v>
      </c>
      <c r="D113" s="18">
        <v>22180</v>
      </c>
      <c r="F113" s="40"/>
      <c r="G113" s="41"/>
    </row>
    <row r="114" spans="2:7" ht="15.75" customHeight="1" x14ac:dyDescent="0.25">
      <c r="B114" s="2" t="s">
        <v>248</v>
      </c>
      <c r="C114" s="43" t="s">
        <v>233</v>
      </c>
      <c r="D114" s="27">
        <f>+'[34]Detalle ER'!D84</f>
        <v>6555568.1500000004</v>
      </c>
      <c r="F114" s="40"/>
      <c r="G114" s="41"/>
    </row>
    <row r="115" spans="2:7" ht="15.75" customHeight="1" x14ac:dyDescent="0.25">
      <c r="B115" s="2" t="s">
        <v>249</v>
      </c>
      <c r="C115" s="44" t="s">
        <v>250</v>
      </c>
      <c r="D115" s="25">
        <v>136876</v>
      </c>
      <c r="F115" s="40"/>
      <c r="G115" s="41"/>
    </row>
    <row r="116" spans="2:7" ht="15.75" customHeight="1" x14ac:dyDescent="0.25">
      <c r="B116" s="2" t="s">
        <v>251</v>
      </c>
      <c r="C116" s="90" t="s">
        <v>236</v>
      </c>
      <c r="D116" s="91">
        <f>SUM(D113:D115)</f>
        <v>6714624.1500000004</v>
      </c>
      <c r="F116" s="40"/>
      <c r="G116" s="41"/>
    </row>
    <row r="117" spans="2:7" ht="15.75" customHeight="1" x14ac:dyDescent="0.25">
      <c r="B117" s="2" t="s">
        <v>252</v>
      </c>
      <c r="C117" s="90" t="s">
        <v>253</v>
      </c>
      <c r="D117" s="91">
        <f>+'[34]Detalle ER'!D96</f>
        <v>0</v>
      </c>
      <c r="F117" s="40"/>
      <c r="G117" s="41"/>
    </row>
    <row r="118" spans="2:7" ht="15.75" customHeight="1" x14ac:dyDescent="0.25">
      <c r="B118" s="2" t="s">
        <v>254</v>
      </c>
      <c r="C118" s="42" t="s">
        <v>255</v>
      </c>
      <c r="D118" s="18">
        <v>1245198</v>
      </c>
      <c r="F118" s="40"/>
      <c r="G118" s="41"/>
    </row>
    <row r="119" spans="2:7" ht="15.75" customHeight="1" x14ac:dyDescent="0.25">
      <c r="B119" s="2" t="s">
        <v>256</v>
      </c>
      <c r="C119" s="43" t="s">
        <v>257</v>
      </c>
      <c r="D119" s="21">
        <v>528054</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36900</v>
      </c>
      <c r="F121" s="40"/>
      <c r="G121" s="41"/>
    </row>
    <row r="122" spans="2:7" ht="15.75" customHeight="1" x14ac:dyDescent="0.25">
      <c r="C122" s="90" t="s">
        <v>262</v>
      </c>
      <c r="D122" s="91">
        <f>SUM(D118:D121)</f>
        <v>1810152</v>
      </c>
      <c r="F122" s="40"/>
      <c r="G122" s="41"/>
    </row>
    <row r="123" spans="2:7" ht="15.75" customHeight="1" x14ac:dyDescent="0.25">
      <c r="B123" s="2" t="s">
        <v>263</v>
      </c>
      <c r="C123" s="42" t="s">
        <v>264</v>
      </c>
      <c r="D123" s="18">
        <v>42137</v>
      </c>
      <c r="F123" s="40"/>
      <c r="G123" s="41"/>
    </row>
    <row r="124" spans="2:7" ht="15.75" customHeight="1" x14ac:dyDescent="0.25">
      <c r="B124" s="2" t="s">
        <v>265</v>
      </c>
      <c r="C124" s="43" t="s">
        <v>266</v>
      </c>
      <c r="D124" s="23">
        <f>+'[34]Detalle ER'!D106</f>
        <v>0</v>
      </c>
      <c r="F124" s="40"/>
      <c r="G124" s="41"/>
    </row>
    <row r="125" spans="2:7" ht="15.75" customHeight="1" x14ac:dyDescent="0.25">
      <c r="B125" s="2" t="s">
        <v>267</v>
      </c>
      <c r="C125" s="44" t="s">
        <v>268</v>
      </c>
      <c r="D125" s="25">
        <v>877</v>
      </c>
      <c r="F125" s="40"/>
      <c r="G125" s="41"/>
    </row>
    <row r="126" spans="2:7" ht="15.75" customHeight="1" x14ac:dyDescent="0.25">
      <c r="C126" s="90" t="s">
        <v>391</v>
      </c>
      <c r="D126" s="91">
        <f>SUM(D123:D125)</f>
        <v>43014</v>
      </c>
      <c r="F126" s="40"/>
      <c r="G126" s="41"/>
    </row>
    <row r="127" spans="2:7" ht="15.75" customHeight="1" x14ac:dyDescent="0.25">
      <c r="C127" s="79" t="s">
        <v>270</v>
      </c>
      <c r="D127" s="80">
        <f>D96+D100+D112+D116+D117+D122+D126</f>
        <v>248251290.55000001</v>
      </c>
      <c r="F127" s="40"/>
      <c r="G127" s="41"/>
    </row>
    <row r="128" spans="2:7" ht="15.75" customHeight="1" x14ac:dyDescent="0.25">
      <c r="F128" s="40"/>
      <c r="G128" s="41"/>
    </row>
    <row r="129" spans="2:7" ht="15.75" customHeight="1" x14ac:dyDescent="0.25">
      <c r="B129" s="2" t="s">
        <v>271</v>
      </c>
      <c r="C129" s="79" t="s">
        <v>272</v>
      </c>
      <c r="D129" s="80">
        <f>G109-D127</f>
        <v>41066470.849999845</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0</v>
      </c>
      <c r="F132" s="17" t="s">
        <v>278</v>
      </c>
      <c r="G132" s="18">
        <v>9676905</v>
      </c>
    </row>
    <row r="133" spans="2:7" ht="15.75" customHeight="1" x14ac:dyDescent="0.25">
      <c r="B133" s="2" t="s">
        <v>279</v>
      </c>
      <c r="C133" s="20" t="s">
        <v>280</v>
      </c>
      <c r="D133" s="21">
        <v>0</v>
      </c>
      <c r="F133" s="20" t="s">
        <v>281</v>
      </c>
      <c r="G133" s="21">
        <f>99252+1793726</f>
        <v>1892978</v>
      </c>
    </row>
    <row r="134" spans="2:7" ht="15.75" customHeight="1" x14ac:dyDescent="0.25">
      <c r="B134" s="2" t="s">
        <v>282</v>
      </c>
      <c r="C134" s="20" t="s">
        <v>283</v>
      </c>
      <c r="D134" s="21">
        <v>0</v>
      </c>
      <c r="F134" s="20" t="s">
        <v>284</v>
      </c>
      <c r="G134" s="21">
        <v>388410</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9407550</v>
      </c>
      <c r="F136" s="20" t="s">
        <v>290</v>
      </c>
      <c r="G136" s="21">
        <v>0</v>
      </c>
    </row>
    <row r="137" spans="2:7" ht="15.75" customHeight="1" x14ac:dyDescent="0.25">
      <c r="B137" s="2" t="s">
        <v>291</v>
      </c>
      <c r="C137" s="20" t="s">
        <v>292</v>
      </c>
      <c r="D137" s="21">
        <v>427508</v>
      </c>
      <c r="F137" s="20" t="s">
        <v>293</v>
      </c>
      <c r="G137" s="21">
        <v>0</v>
      </c>
    </row>
    <row r="138" spans="2:7" ht="15.75" customHeight="1" x14ac:dyDescent="0.25">
      <c r="B138" s="2" t="s">
        <v>294</v>
      </c>
      <c r="C138" s="20" t="s">
        <v>295</v>
      </c>
      <c r="D138" s="21">
        <v>40000</v>
      </c>
      <c r="F138" s="20" t="s">
        <v>296</v>
      </c>
      <c r="G138" s="21">
        <v>0</v>
      </c>
    </row>
    <row r="139" spans="2:7" ht="15.75" customHeight="1" x14ac:dyDescent="0.25">
      <c r="B139" s="2" t="s">
        <v>297</v>
      </c>
      <c r="C139" s="20" t="s">
        <v>298</v>
      </c>
      <c r="D139" s="21">
        <v>0</v>
      </c>
      <c r="F139" s="20" t="s">
        <v>299</v>
      </c>
      <c r="G139" s="21">
        <f>110682198-106625766</f>
        <v>4056432</v>
      </c>
    </row>
    <row r="140" spans="2:7" ht="15.75" customHeight="1" x14ac:dyDescent="0.25">
      <c r="C140" s="20" t="s">
        <v>393</v>
      </c>
      <c r="D140" s="21">
        <v>3578332</v>
      </c>
      <c r="F140" s="20" t="s">
        <v>301</v>
      </c>
      <c r="G140" s="27">
        <f>+'[34]Detalle ER'!H123</f>
        <v>0</v>
      </c>
    </row>
    <row r="141" spans="2:7" ht="15.75" customHeight="1" x14ac:dyDescent="0.25">
      <c r="B141" s="2" t="s">
        <v>302</v>
      </c>
      <c r="C141" s="20" t="s">
        <v>303</v>
      </c>
      <c r="D141" s="23">
        <f>+'[34]Detalle ER'!D123</f>
        <v>212642.59</v>
      </c>
      <c r="F141" s="24" t="s">
        <v>304</v>
      </c>
      <c r="G141" s="25">
        <f>209471+6018+6018+3</f>
        <v>221510</v>
      </c>
    </row>
    <row r="142" spans="2:7" ht="15.75" customHeight="1" x14ac:dyDescent="0.25">
      <c r="B142" s="2" t="s">
        <v>305</v>
      </c>
      <c r="C142" s="24" t="s">
        <v>306</v>
      </c>
      <c r="D142" s="25">
        <v>284377</v>
      </c>
      <c r="F142" s="90" t="s">
        <v>307</v>
      </c>
      <c r="G142" s="91">
        <f>SUM(G132:G141)</f>
        <v>16236235</v>
      </c>
    </row>
    <row r="143" spans="2:7" ht="15.75" customHeight="1" x14ac:dyDescent="0.25">
      <c r="B143" s="2" t="s">
        <v>308</v>
      </c>
      <c r="C143" s="90" t="s">
        <v>309</v>
      </c>
      <c r="D143" s="91">
        <f>SUM(D132:D142)</f>
        <v>13950409.59</v>
      </c>
      <c r="F143" s="17" t="s">
        <v>310</v>
      </c>
      <c r="G143" s="18">
        <v>609636</v>
      </c>
    </row>
    <row r="144" spans="2:7" ht="15.75" customHeight="1" x14ac:dyDescent="0.25">
      <c r="C144" s="17" t="s">
        <v>311</v>
      </c>
      <c r="D144" s="18">
        <v>0</v>
      </c>
      <c r="F144" s="20" t="s">
        <v>312</v>
      </c>
      <c r="G144" s="21">
        <v>67893</v>
      </c>
    </row>
    <row r="145" spans="2:7" ht="15.75" customHeight="1" x14ac:dyDescent="0.25">
      <c r="C145" s="20" t="s">
        <v>313</v>
      </c>
      <c r="D145" s="21">
        <v>46754</v>
      </c>
      <c r="F145" s="20" t="s">
        <v>314</v>
      </c>
      <c r="G145" s="21">
        <v>13000</v>
      </c>
    </row>
    <row r="146" spans="2:7" ht="15.75" customHeight="1" x14ac:dyDescent="0.25">
      <c r="B146" s="2" t="s">
        <v>315</v>
      </c>
      <c r="C146" s="20" t="s">
        <v>316</v>
      </c>
      <c r="D146" s="21">
        <v>0</v>
      </c>
      <c r="F146" s="20" t="s">
        <v>317</v>
      </c>
      <c r="G146" s="21">
        <v>0</v>
      </c>
    </row>
    <row r="147" spans="2:7" ht="15.75" customHeight="1" x14ac:dyDescent="0.25">
      <c r="B147" s="2" t="s">
        <v>318</v>
      </c>
      <c r="C147" s="20" t="s">
        <v>319</v>
      </c>
      <c r="D147" s="21">
        <v>0</v>
      </c>
      <c r="F147" s="20" t="s">
        <v>320</v>
      </c>
      <c r="G147" s="21">
        <v>599233</v>
      </c>
    </row>
    <row r="148" spans="2:7" ht="15.75" customHeight="1" x14ac:dyDescent="0.25">
      <c r="B148" s="2" t="s">
        <v>321</v>
      </c>
      <c r="C148" s="20" t="s">
        <v>394</v>
      </c>
      <c r="D148" s="21">
        <v>0</v>
      </c>
      <c r="F148" s="20" t="s">
        <v>323</v>
      </c>
      <c r="G148" s="21">
        <v>760</v>
      </c>
    </row>
    <row r="149" spans="2:7" ht="15.75" customHeight="1" x14ac:dyDescent="0.25">
      <c r="B149" s="2" t="s">
        <v>324</v>
      </c>
      <c r="C149" s="20" t="s">
        <v>325</v>
      </c>
      <c r="D149" s="21">
        <v>2226897</v>
      </c>
      <c r="F149" s="20" t="s">
        <v>326</v>
      </c>
      <c r="G149" s="21">
        <v>312188</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0</v>
      </c>
      <c r="F153" s="20" t="s">
        <v>337</v>
      </c>
      <c r="G153" s="21">
        <v>0</v>
      </c>
    </row>
    <row r="154" spans="2:7" ht="15.75" customHeight="1" x14ac:dyDescent="0.25">
      <c r="C154" s="20" t="s">
        <v>338</v>
      </c>
      <c r="D154" s="21">
        <v>6818206</v>
      </c>
      <c r="F154" s="20" t="s">
        <v>339</v>
      </c>
      <c r="G154" s="27">
        <f>+'[34]Detalle ER'!H141</f>
        <v>0</v>
      </c>
    </row>
    <row r="155" spans="2:7" ht="15.75" customHeight="1" x14ac:dyDescent="0.25">
      <c r="C155" s="20" t="s">
        <v>340</v>
      </c>
      <c r="D155" s="21">
        <v>0</v>
      </c>
      <c r="F155" s="24" t="s">
        <v>341</v>
      </c>
      <c r="G155" s="25">
        <v>6018</v>
      </c>
    </row>
    <row r="156" spans="2:7" ht="15.75" customHeight="1" x14ac:dyDescent="0.25">
      <c r="C156" s="20" t="s">
        <v>342</v>
      </c>
      <c r="D156" s="21">
        <v>0</v>
      </c>
      <c r="F156" s="90" t="s">
        <v>343</v>
      </c>
      <c r="G156" s="91">
        <f>SUM(G143:G155)</f>
        <v>1608728</v>
      </c>
    </row>
    <row r="157" spans="2:7" ht="15.75" customHeight="1" x14ac:dyDescent="0.25">
      <c r="C157" s="20" t="s">
        <v>344</v>
      </c>
      <c r="D157" s="23">
        <f>+'[34]Detalle ER'!D141</f>
        <v>17909742.379999999</v>
      </c>
      <c r="E157" s="2"/>
      <c r="F157" s="79" t="s">
        <v>345</v>
      </c>
      <c r="G157" s="80">
        <f>G142-G156</f>
        <v>14627507</v>
      </c>
    </row>
    <row r="158" spans="2:7" ht="15.75" customHeight="1" x14ac:dyDescent="0.25">
      <c r="C158" s="48" t="s">
        <v>346</v>
      </c>
      <c r="D158" s="49">
        <f>561877-6.59</f>
        <v>561870.41</v>
      </c>
      <c r="E158" s="2"/>
    </row>
    <row r="159" spans="2:7" ht="15.75" customHeight="1" x14ac:dyDescent="0.25">
      <c r="C159" s="90" t="s">
        <v>347</v>
      </c>
      <c r="D159" s="91">
        <f>SUM(D144:D158)</f>
        <v>27563469.789999999</v>
      </c>
      <c r="E159" s="2"/>
      <c r="F159" s="79" t="s">
        <v>348</v>
      </c>
      <c r="G159" s="80">
        <f>+D129+D160+G157</f>
        <v>42080917.649999842</v>
      </c>
    </row>
    <row r="160" spans="2:7" ht="15.75" customHeight="1" x14ac:dyDescent="0.25">
      <c r="C160" s="75" t="s">
        <v>349</v>
      </c>
      <c r="D160" s="76">
        <f>D143-D159</f>
        <v>-13613060.199999999</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42080917.649999842</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E429092D-E395-4588-BBE6-4895DC581479}">
      <formula1>OR(D139=0, D139&gt;50)</formula1>
      <formula2>0</formula2>
    </dataValidation>
    <dataValidation type="custom" operator="greaterThan" showInputMessage="1" showErrorMessage="1" errorTitle="eee" sqref="G117:G126" xr:uid="{3019B2D7-7976-4DC0-B9D6-6AB636CCEBE7}">
      <formula1>OR(D131=0, D131&gt;50)</formula1>
      <formula2>0</formula2>
    </dataValidation>
    <dataValidation type="custom" operator="greaterThan" showInputMessage="1" showErrorMessage="1" errorTitle="eee" sqref="G128" xr:uid="{7F27B883-B9F4-4399-A9CA-9B38EA121C3A}">
      <formula1>OR(D136=0, D136&gt;50)</formula1>
      <formula2>0</formula2>
    </dataValidation>
    <dataValidation type="custom" operator="greaterThan" showInputMessage="1" showErrorMessage="1" errorTitle="eee" sqref="G129" xr:uid="{9B45373B-F8A3-4877-9E2C-86D87D1D19C4}">
      <formula1>OR(D134=0, D134&gt;50)</formula1>
      <formula2>0</formula2>
    </dataValidation>
    <dataValidation type="custom" operator="greaterThan" showInputMessage="1" showErrorMessage="1" errorTitle="eee" sqref="G130" xr:uid="{C7770601-568B-49E5-86BE-928C896FABB0}">
      <formula1>OR(D132=0, D132&gt;50)</formula1>
      <formula2>0</formula2>
    </dataValidation>
    <dataValidation type="custom" operator="greaterThan" showInputMessage="1" showErrorMessage="1" errorTitle="eee" sqref="G161 G166" xr:uid="{70BE0249-E812-426C-AB09-EE0FDA7D7D77}">
      <formula1>OR(D200=0, D200&gt;50)</formula1>
      <formula2>0</formula2>
    </dataValidation>
    <dataValidation type="custom" allowBlank="1" showInputMessage="1" showErrorMessage="1" sqref="D62 G156" xr:uid="{76C574FC-293C-41E5-82AE-CAF9E0785209}">
      <formula1>OR(D62=0, D62&gt;50)</formula1>
    </dataValidation>
    <dataValidation type="custom" operator="greaterThan" showInputMessage="1" showErrorMessage="1" errorTitle="eee" sqref="D61" xr:uid="{D6D70980-4041-4693-BE66-E798CAAED7B8}">
      <formula1>OR(D61=0, D61&lt;0)</formula1>
    </dataValidation>
    <dataValidation type="custom" operator="greaterThan" showInputMessage="1" showErrorMessage="1" errorTitle="eee" sqref="D14:D29 D30 D50:D54 D31:D48" xr:uid="{C76F6BD5-F53E-44EE-ACE4-CA65A2124B08}">
      <formula1>OR(D14=0,D14&gt;50)</formula1>
    </dataValidation>
    <dataValidation operator="greaterThan" showInputMessage="1" showErrorMessage="1" errorTitle="eee" sqref="G109 G157 G159 D129 D160" xr:uid="{E67B1BAC-9CD3-4C4E-9A71-02AB314A4C8D}"/>
    <dataValidation type="custom" operator="greaterThan" showInputMessage="1" showErrorMessage="1" errorTitle="eee" sqref="G111:G116" xr:uid="{32D8F74F-81F4-4C72-AA38-63B6D43CEB9F}">
      <formula1>OR(D132=0, D132&gt;50)</formula1>
      <formula2>0</formula2>
    </dataValidation>
    <dataValidation type="custom" operator="greaterThan" showInputMessage="1" showErrorMessage="1" errorTitle="eee" sqref="G197" xr:uid="{410727A6-2E15-4767-BE60-C4B5F8694E41}">
      <formula1>OR(D196=0, D196&gt;50)</formula1>
      <formula2>0</formula2>
    </dataValidation>
    <dataValidation type="custom" operator="greaterThan" showInputMessage="1" showErrorMessage="1" errorTitle="eee" sqref="G142" xr:uid="{3A4CEDAE-31A2-43CF-AD9B-09DEF7A52CAE}">
      <formula1>OR(D180=0, D180&gt;50)</formula1>
      <formula2>0</formula2>
    </dataValidation>
    <dataValidation allowBlank="1" sqref="G231" xr:uid="{E4476E5B-AA28-417A-9380-D26865FE34E0}">
      <formula1>0</formula1>
      <formula2>0</formula2>
    </dataValidation>
    <dataValidation type="custom" operator="greaterThan" showInputMessage="1" showErrorMessage="1" errorTitle="eee" sqref="D57:D60" xr:uid="{4C3C482C-5C5A-49BD-9DFD-FCBEE83A3868}">
      <formula1>OR(D57=0, D57&lt;50)</formula1>
    </dataValidation>
    <dataValidation allowBlank="1" errorTitle="Error de datos" error="Debe introducir una fecha válida" sqref="F4" xr:uid="{31B76B27-0185-4995-AACD-222C88EF215D}">
      <formula1>0</formula1>
      <formula2>0</formula2>
    </dataValidation>
    <dataValidation type="custom" operator="greaterThan" showInputMessage="1" showErrorMessage="1" errorTitle="eee" error="Valores mayores a $50" sqref="D8:D13" xr:uid="{2F027B73-80FE-41BC-8E6E-A3980F81E0E5}">
      <formula1>OR(D8=0,D8&gt;50)</formula1>
    </dataValidation>
    <dataValidation type="custom" operator="greaterThan" showInputMessage="1" showErrorMessage="1" errorTitle="eee" sqref="D86:D95 D97:D99 D101:D109 D111 D113 D125 D118:D121 D123 D115 G143:G153 G141 G132:G139 G155" xr:uid="{8775F8EE-ADE8-430E-AD11-914C7D2B3479}">
      <formula1>OR(D86=0,D86&gt; 50)</formula1>
    </dataValidation>
    <dataValidation operator="greaterThanOrEqual" allowBlank="1" errorTitle="Error de datos" error="Debe ingresar un valor entero positivo" sqref="C8:C11 C14:C48 F230 C141:C160 F161:F165 F7:F109 C129 C131:C139 C50:C127 F111:F157" xr:uid="{34F17DAC-1707-4ADE-A469-FAB982AC3665}">
      <formula1>0</formula1>
      <formula2>0</formula2>
    </dataValidation>
    <dataValidation type="custom" operator="greaterThan" showInputMessage="1" showErrorMessage="1" errorTitle="eee" sqref="D49 D55:D56 G140 G154 G8:G108 D114 D124 D85 D96 D100 D110 D112 D63:D83 D122 D126:D128 D131:D159 D116:D117" xr:uid="{00B2F3DD-D215-499D-939E-C535447221C7}">
      <formula1>OR(D8=0, D8&gt;50)</formula1>
    </dataValidation>
    <dataValidation type="custom" operator="greaterThan" showInputMessage="1" showErrorMessage="1" errorTitle="eee" sqref="D84" xr:uid="{8C5F28E5-275B-4BE4-877D-2309E9F312F0}">
      <formula1>OR(#REF!=0,#REF!&gt; 50)</formula1>
      <formula2>0</formula2>
    </dataValidation>
  </dataValidations>
  <pageMargins left="0.7" right="0.7" top="0.75" bottom="0.75" header="0.3" footer="0.3"/>
  <ignoredErrors>
    <ignoredError sqref="G55 D90 G98:G100 G133:G141 D158"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820E-8D5E-43A5-85B7-1267DB420B8B}">
  <dimension ref="A1:H222"/>
  <sheetViews>
    <sheetView showGridLines="0" zoomScaleNormal="100" workbookViewId="0">
      <selection activeCell="F41" sqref="F41: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+[35]Presentación!C4</f>
        <v>IAC</v>
      </c>
      <c r="G2" s="9"/>
    </row>
    <row r="3" spans="2:7" x14ac:dyDescent="0.25">
      <c r="C3" s="123" t="s">
        <v>1</v>
      </c>
      <c r="D3" s="123"/>
      <c r="E3" s="54"/>
      <c r="F3" s="10" t="str">
        <f>+[35]Presentación!C5</f>
        <v>Treinta y Tres</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+[35]ESP!D7</f>
        <v>2025</v>
      </c>
      <c r="F7" s="73" t="s">
        <v>5</v>
      </c>
      <c r="G7" s="74">
        <f>+D7</f>
        <v>2025</v>
      </c>
    </row>
    <row r="8" spans="2:7" ht="15.75" customHeight="1" x14ac:dyDescent="0.25">
      <c r="B8" s="2" t="s">
        <v>6</v>
      </c>
      <c r="C8" s="17" t="s">
        <v>7</v>
      </c>
      <c r="D8" s="18">
        <v>19781012</v>
      </c>
      <c r="F8" s="17" t="s">
        <v>8</v>
      </c>
      <c r="G8" s="18">
        <v>5800765</v>
      </c>
    </row>
    <row r="9" spans="2:7" ht="15.75" customHeight="1" x14ac:dyDescent="0.25">
      <c r="B9" s="2" t="s">
        <v>9</v>
      </c>
      <c r="C9" s="20" t="s">
        <v>10</v>
      </c>
      <c r="D9" s="21">
        <v>53056251</v>
      </c>
      <c r="F9" s="20" t="s">
        <v>362</v>
      </c>
      <c r="G9" s="21">
        <v>0</v>
      </c>
    </row>
    <row r="10" spans="2:7" ht="15.75" customHeight="1" x14ac:dyDescent="0.25">
      <c r="B10" s="2" t="s">
        <v>12</v>
      </c>
      <c r="C10" s="20" t="s">
        <v>363</v>
      </c>
      <c r="D10" s="21">
        <v>828692211</v>
      </c>
      <c r="F10" s="20" t="s">
        <v>364</v>
      </c>
      <c r="G10" s="21">
        <v>0</v>
      </c>
    </row>
    <row r="11" spans="2:7" ht="15.75" customHeight="1" x14ac:dyDescent="0.25">
      <c r="B11" s="2" t="s">
        <v>15</v>
      </c>
      <c r="C11" s="20" t="s">
        <v>365</v>
      </c>
      <c r="D11" s="21">
        <v>69054805</v>
      </c>
      <c r="F11" s="20" t="s">
        <v>366</v>
      </c>
      <c r="G11" s="21">
        <v>70588012</v>
      </c>
    </row>
    <row r="12" spans="2:7" ht="15.75" customHeight="1" x14ac:dyDescent="0.25">
      <c r="B12" s="2" t="s">
        <v>18</v>
      </c>
      <c r="C12" s="20" t="s">
        <v>19</v>
      </c>
      <c r="D12" s="21">
        <v>21165240</v>
      </c>
      <c r="F12" s="20" t="s">
        <v>367</v>
      </c>
      <c r="G12" s="21">
        <v>152481805</v>
      </c>
    </row>
    <row r="13" spans="2:7" ht="15.75" customHeight="1" x14ac:dyDescent="0.25">
      <c r="B13" s="2" t="s">
        <v>21</v>
      </c>
      <c r="C13" s="20" t="s">
        <v>22</v>
      </c>
      <c r="D13" s="21">
        <v>10646192</v>
      </c>
      <c r="F13" s="20" t="s">
        <v>368</v>
      </c>
      <c r="G13" s="21">
        <v>27182879</v>
      </c>
    </row>
    <row r="14" spans="2:7" ht="15.75" customHeight="1" x14ac:dyDescent="0.25">
      <c r="B14" s="2" t="s">
        <v>24</v>
      </c>
      <c r="C14" s="20" t="s">
        <v>25</v>
      </c>
      <c r="D14" s="21">
        <v>4112887</v>
      </c>
      <c r="F14" s="20" t="s">
        <v>369</v>
      </c>
      <c r="G14" s="21">
        <v>31937326</v>
      </c>
    </row>
    <row r="15" spans="2:7" ht="15.75" customHeight="1" x14ac:dyDescent="0.25">
      <c r="B15" s="2" t="s">
        <v>27</v>
      </c>
      <c r="C15" s="20" t="s">
        <v>28</v>
      </c>
      <c r="D15" s="21">
        <v>0</v>
      </c>
      <c r="F15" s="20" t="s">
        <v>29</v>
      </c>
      <c r="G15" s="21">
        <v>108623791</v>
      </c>
    </row>
    <row r="16" spans="2:7" ht="15.75" customHeight="1" x14ac:dyDescent="0.25">
      <c r="B16" s="2" t="s">
        <v>30</v>
      </c>
      <c r="C16" s="20" t="s">
        <v>31</v>
      </c>
      <c r="D16" s="21">
        <v>0</v>
      </c>
      <c r="F16" s="20" t="s">
        <v>32</v>
      </c>
      <c r="G16" s="21">
        <v>52903968</v>
      </c>
    </row>
    <row r="17" spans="2:7" ht="15.75" customHeight="1" x14ac:dyDescent="0.25">
      <c r="B17" s="2" t="s">
        <v>33</v>
      </c>
      <c r="C17" s="20" t="s">
        <v>370</v>
      </c>
      <c r="D17" s="21">
        <v>0</v>
      </c>
      <c r="F17" s="20" t="s">
        <v>35</v>
      </c>
      <c r="G17" s="21">
        <v>63376230</v>
      </c>
    </row>
    <row r="18" spans="2:7" ht="15.75" customHeight="1" x14ac:dyDescent="0.25">
      <c r="B18" s="2" t="s">
        <v>36</v>
      </c>
      <c r="C18" s="20" t="s">
        <v>37</v>
      </c>
      <c r="D18" s="21">
        <v>0</v>
      </c>
      <c r="F18" s="20" t="s">
        <v>38</v>
      </c>
      <c r="G18" s="21">
        <v>47104139</v>
      </c>
    </row>
    <row r="19" spans="2:7" ht="15.75" customHeight="1" x14ac:dyDescent="0.25">
      <c r="B19" s="2" t="s">
        <v>39</v>
      </c>
      <c r="C19" s="20" t="s">
        <v>40</v>
      </c>
      <c r="D19" s="23">
        <f>+'[35]Detalle ER'!D21</f>
        <v>0</v>
      </c>
      <c r="F19" s="24" t="s">
        <v>41</v>
      </c>
      <c r="G19" s="25">
        <v>7480342</v>
      </c>
    </row>
    <row r="20" spans="2:7" ht="15.75" customHeight="1" x14ac:dyDescent="0.25">
      <c r="B20" s="2" t="s">
        <v>42</v>
      </c>
      <c r="C20" s="20" t="s">
        <v>371</v>
      </c>
      <c r="D20" s="25">
        <v>13654548</v>
      </c>
      <c r="F20" s="90" t="s">
        <v>44</v>
      </c>
      <c r="G20" s="91">
        <f>SUM(G8:G19)</f>
        <v>567479257</v>
      </c>
    </row>
    <row r="21" spans="2:7" ht="15.75" customHeight="1" x14ac:dyDescent="0.25">
      <c r="C21" s="88" t="s">
        <v>45</v>
      </c>
      <c r="D21" s="89">
        <f>SUM(D8:D20)</f>
        <v>1020163146</v>
      </c>
      <c r="F21" s="17" t="s">
        <v>46</v>
      </c>
      <c r="G21" s="18">
        <v>202429</v>
      </c>
    </row>
    <row r="22" spans="2:7" ht="15.75" customHeight="1" x14ac:dyDescent="0.25">
      <c r="C22" s="90" t="s">
        <v>47</v>
      </c>
      <c r="D22" s="91">
        <f>SUM(D23:D29)</f>
        <v>15967815</v>
      </c>
      <c r="F22" s="20" t="s">
        <v>48</v>
      </c>
      <c r="G22" s="21">
        <v>13584118</v>
      </c>
    </row>
    <row r="23" spans="2:7" ht="15.75" customHeight="1" x14ac:dyDescent="0.25">
      <c r="B23" s="2" t="s">
        <v>49</v>
      </c>
      <c r="C23" s="17" t="s">
        <v>50</v>
      </c>
      <c r="D23" s="18">
        <v>8088171</v>
      </c>
      <c r="F23" s="20" t="s">
        <v>51</v>
      </c>
      <c r="G23" s="21">
        <v>0</v>
      </c>
    </row>
    <row r="24" spans="2:7" ht="15.75" customHeight="1" x14ac:dyDescent="0.25">
      <c r="B24" s="2" t="s">
        <v>52</v>
      </c>
      <c r="C24" s="20" t="s">
        <v>53</v>
      </c>
      <c r="D24" s="21">
        <v>362054</v>
      </c>
      <c r="F24" s="20" t="s">
        <v>54</v>
      </c>
      <c r="G24" s="21">
        <v>6911509</v>
      </c>
    </row>
    <row r="25" spans="2:7" ht="15.75" customHeight="1" x14ac:dyDescent="0.25">
      <c r="B25" s="2" t="s">
        <v>55</v>
      </c>
      <c r="C25" s="20" t="s">
        <v>56</v>
      </c>
      <c r="D25" s="21">
        <v>4010677</v>
      </c>
      <c r="F25" s="20" t="s">
        <v>372</v>
      </c>
      <c r="G25" s="21">
        <v>0</v>
      </c>
    </row>
    <row r="26" spans="2:7" ht="15.75" customHeight="1" x14ac:dyDescent="0.25">
      <c r="B26" s="2" t="s">
        <v>58</v>
      </c>
      <c r="C26" s="20" t="s">
        <v>59</v>
      </c>
      <c r="D26" s="21">
        <v>195569</v>
      </c>
      <c r="F26" s="20" t="s">
        <v>373</v>
      </c>
      <c r="G26" s="21">
        <v>0</v>
      </c>
    </row>
    <row r="27" spans="2:7" ht="15.75" customHeight="1" x14ac:dyDescent="0.25">
      <c r="B27" s="2" t="s">
        <v>61</v>
      </c>
      <c r="C27" s="20" t="s">
        <v>62</v>
      </c>
      <c r="D27" s="21">
        <v>315788</v>
      </c>
      <c r="F27" s="24" t="s">
        <v>63</v>
      </c>
      <c r="G27" s="25">
        <v>283684</v>
      </c>
    </row>
    <row r="28" spans="2:7" ht="15.75" customHeight="1" x14ac:dyDescent="0.25">
      <c r="B28" s="2" t="s">
        <v>64</v>
      </c>
      <c r="C28" s="20" t="s">
        <v>65</v>
      </c>
      <c r="D28" s="23">
        <f>+'[35]Detalle ER'!D28</f>
        <v>2781874</v>
      </c>
      <c r="F28" s="90" t="s">
        <v>66</v>
      </c>
      <c r="G28" s="91">
        <f>SUM(G21:G27)</f>
        <v>20981740</v>
      </c>
    </row>
    <row r="29" spans="2:7" ht="15.75" customHeight="1" x14ac:dyDescent="0.25">
      <c r="B29" s="2" t="s">
        <v>67</v>
      </c>
      <c r="C29" s="24" t="s">
        <v>68</v>
      </c>
      <c r="D29" s="25">
        <v>213682</v>
      </c>
      <c r="F29" s="17" t="s">
        <v>69</v>
      </c>
      <c r="G29" s="18">
        <v>93608817</v>
      </c>
    </row>
    <row r="30" spans="2:7" ht="15.75" customHeight="1" x14ac:dyDescent="0.25">
      <c r="C30" s="90" t="s">
        <v>70</v>
      </c>
      <c r="D30" s="91">
        <f>SUM(D31:D35)</f>
        <v>85254599</v>
      </c>
      <c r="F30" s="20" t="s">
        <v>71</v>
      </c>
      <c r="G30" s="21">
        <v>0</v>
      </c>
    </row>
    <row r="31" spans="2:7" ht="15.75" customHeight="1" x14ac:dyDescent="0.25">
      <c r="B31" s="2" t="s">
        <v>72</v>
      </c>
      <c r="C31" s="17" t="s">
        <v>73</v>
      </c>
      <c r="D31" s="18">
        <v>67535427</v>
      </c>
      <c r="F31" s="20" t="s">
        <v>74</v>
      </c>
      <c r="G31" s="21">
        <v>5272728</v>
      </c>
    </row>
    <row r="32" spans="2:7" ht="15.75" customHeight="1" x14ac:dyDescent="0.25">
      <c r="B32" s="2" t="s">
        <v>75</v>
      </c>
      <c r="C32" s="20" t="s">
        <v>76</v>
      </c>
      <c r="D32" s="21">
        <v>9545634</v>
      </c>
      <c r="F32" s="24" t="s">
        <v>77</v>
      </c>
      <c r="G32" s="25">
        <v>1344154</v>
      </c>
    </row>
    <row r="33" spans="2:7" ht="15.75" customHeight="1" x14ac:dyDescent="0.25">
      <c r="B33" s="2" t="s">
        <v>78</v>
      </c>
      <c r="C33" s="20" t="s">
        <v>79</v>
      </c>
      <c r="D33" s="21">
        <v>5689547</v>
      </c>
      <c r="F33" s="90" t="s">
        <v>80</v>
      </c>
      <c r="G33" s="91">
        <f>SUM(G29:G32)</f>
        <v>100225699</v>
      </c>
    </row>
    <row r="34" spans="2:7" ht="15.75" customHeight="1" x14ac:dyDescent="0.25">
      <c r="B34" s="2" t="s">
        <v>81</v>
      </c>
      <c r="C34" s="20" t="s">
        <v>82</v>
      </c>
      <c r="D34" s="23">
        <f>+'[35]Detalle ER'!D35</f>
        <v>1343111</v>
      </c>
      <c r="F34" s="94" t="s">
        <v>83</v>
      </c>
      <c r="G34" s="101">
        <f>SUM(G35:G40)</f>
        <v>56311600</v>
      </c>
    </row>
    <row r="35" spans="2:7" ht="15.75" customHeight="1" x14ac:dyDescent="0.25">
      <c r="B35" s="2" t="s">
        <v>84</v>
      </c>
      <c r="C35" s="24" t="s">
        <v>85</v>
      </c>
      <c r="D35" s="25">
        <v>1140880</v>
      </c>
      <c r="F35" s="17" t="s">
        <v>86</v>
      </c>
      <c r="G35" s="18">
        <v>2812444</v>
      </c>
    </row>
    <row r="36" spans="2:7" ht="15.75" customHeight="1" x14ac:dyDescent="0.25">
      <c r="C36" s="90" t="s">
        <v>87</v>
      </c>
      <c r="D36" s="91">
        <f>+D22+D30</f>
        <v>101222414</v>
      </c>
      <c r="F36" s="20" t="s">
        <v>88</v>
      </c>
      <c r="G36" s="21">
        <v>1559511</v>
      </c>
    </row>
    <row r="37" spans="2:7" ht="15.75" customHeight="1" x14ac:dyDescent="0.25">
      <c r="B37" s="2" t="s">
        <v>89</v>
      </c>
      <c r="C37" s="17" t="s">
        <v>374</v>
      </c>
      <c r="D37" s="18">
        <v>2891285</v>
      </c>
      <c r="F37" s="20" t="s">
        <v>91</v>
      </c>
      <c r="G37" s="21">
        <v>1943019</v>
      </c>
    </row>
    <row r="38" spans="2:7" ht="15.75" customHeight="1" x14ac:dyDescent="0.25">
      <c r="B38" s="2" t="s">
        <v>92</v>
      </c>
      <c r="C38" s="20" t="s">
        <v>375</v>
      </c>
      <c r="D38" s="21">
        <v>379681</v>
      </c>
      <c r="F38" s="20" t="s">
        <v>94</v>
      </c>
      <c r="G38" s="21">
        <v>3530689</v>
      </c>
    </row>
    <row r="39" spans="2:7" ht="15.75" customHeight="1" x14ac:dyDescent="0.25">
      <c r="B39" s="2" t="s">
        <v>95</v>
      </c>
      <c r="C39" s="20" t="s">
        <v>376</v>
      </c>
      <c r="D39" s="21">
        <v>0</v>
      </c>
      <c r="F39" s="20" t="s">
        <v>97</v>
      </c>
      <c r="G39" s="21">
        <v>6163034</v>
      </c>
    </row>
    <row r="40" spans="2:7" ht="15.75" customHeight="1" x14ac:dyDescent="0.25">
      <c r="B40" s="2" t="s">
        <v>98</v>
      </c>
      <c r="C40" s="20" t="s">
        <v>377</v>
      </c>
      <c r="D40" s="21">
        <v>0</v>
      </c>
      <c r="F40" s="24" t="s">
        <v>100</v>
      </c>
      <c r="G40" s="26">
        <f>+'[35]Detalle ER'!H19</f>
        <v>40302903</v>
      </c>
    </row>
    <row r="41" spans="2:7" ht="15.75" customHeight="1" x14ac:dyDescent="0.25">
      <c r="B41" s="2" t="s">
        <v>101</v>
      </c>
      <c r="C41" s="20" t="s">
        <v>378</v>
      </c>
      <c r="D41" s="21">
        <v>292577</v>
      </c>
      <c r="F41" s="94" t="s">
        <v>103</v>
      </c>
      <c r="G41" s="101">
        <f>SUM(G42:G47)</f>
        <v>24013396</v>
      </c>
    </row>
    <row r="42" spans="2:7" ht="15.75" customHeight="1" x14ac:dyDescent="0.25">
      <c r="B42" s="2" t="s">
        <v>104</v>
      </c>
      <c r="C42" s="20" t="s">
        <v>379</v>
      </c>
      <c r="D42" s="21">
        <v>0</v>
      </c>
      <c r="F42" s="17" t="s">
        <v>106</v>
      </c>
      <c r="G42" s="18">
        <v>4517382</v>
      </c>
    </row>
    <row r="43" spans="2:7" ht="15.75" customHeight="1" x14ac:dyDescent="0.25">
      <c r="B43" s="2" t="s">
        <v>107</v>
      </c>
      <c r="C43" s="20" t="s">
        <v>380</v>
      </c>
      <c r="D43" s="21">
        <v>21505885</v>
      </c>
      <c r="F43" s="20" t="s">
        <v>109</v>
      </c>
      <c r="G43" s="21">
        <v>91881</v>
      </c>
    </row>
    <row r="44" spans="2:7" ht="15.75" customHeight="1" x14ac:dyDescent="0.25">
      <c r="B44" s="2" t="s">
        <v>110</v>
      </c>
      <c r="C44" s="20" t="s">
        <v>381</v>
      </c>
      <c r="D44" s="21">
        <v>0</v>
      </c>
      <c r="F44" s="20" t="s">
        <v>112</v>
      </c>
      <c r="G44" s="21">
        <v>2470614</v>
      </c>
    </row>
    <row r="45" spans="2:7" ht="15.75" customHeight="1" x14ac:dyDescent="0.25">
      <c r="B45" s="2" t="s">
        <v>113</v>
      </c>
      <c r="C45" s="20" t="s">
        <v>114</v>
      </c>
      <c r="D45" s="21">
        <v>0</v>
      </c>
      <c r="F45" s="20" t="s">
        <v>115</v>
      </c>
      <c r="G45" s="21">
        <v>599821</v>
      </c>
    </row>
    <row r="46" spans="2:7" ht="15.75" customHeight="1" x14ac:dyDescent="0.25">
      <c r="B46" s="2" t="s">
        <v>116</v>
      </c>
      <c r="C46" s="20" t="s">
        <v>117</v>
      </c>
      <c r="D46" s="23">
        <f>+'[35]Detalle ER'!D49</f>
        <v>5363590</v>
      </c>
      <c r="F46" s="20" t="s">
        <v>118</v>
      </c>
      <c r="G46" s="21">
        <v>514077</v>
      </c>
    </row>
    <row r="47" spans="2:7" ht="15.75" customHeight="1" x14ac:dyDescent="0.25">
      <c r="B47" s="2" t="s">
        <v>119</v>
      </c>
      <c r="C47" s="24" t="s">
        <v>382</v>
      </c>
      <c r="D47" s="25">
        <v>412779</v>
      </c>
      <c r="F47" s="20" t="s">
        <v>121</v>
      </c>
      <c r="G47" s="27">
        <f>+'[35]Detalle ER'!H29</f>
        <v>15819621</v>
      </c>
    </row>
    <row r="48" spans="2:7" ht="15.75" customHeight="1" x14ac:dyDescent="0.25">
      <c r="C48" s="90" t="s">
        <v>122</v>
      </c>
      <c r="D48" s="91">
        <f>SUM(D37:D47)</f>
        <v>30845797</v>
      </c>
      <c r="F48" s="24" t="s">
        <v>123</v>
      </c>
      <c r="G48" s="25">
        <v>1089369</v>
      </c>
    </row>
    <row r="49" spans="2:7" ht="15.75" customHeight="1" x14ac:dyDescent="0.25">
      <c r="C49" s="94" t="s">
        <v>124</v>
      </c>
      <c r="D49" s="98"/>
      <c r="F49" s="90" t="s">
        <v>125</v>
      </c>
      <c r="G49" s="91">
        <f>+G34+G41+G48</f>
        <v>81414365</v>
      </c>
    </row>
    <row r="50" spans="2:7" ht="15.75" customHeight="1" x14ac:dyDescent="0.25">
      <c r="B50" s="2" t="s">
        <v>126</v>
      </c>
      <c r="C50" s="28" t="s">
        <v>127</v>
      </c>
      <c r="D50" s="18">
        <v>0</v>
      </c>
      <c r="F50" s="28" t="s">
        <v>128</v>
      </c>
      <c r="G50" s="18">
        <v>23513797</v>
      </c>
    </row>
    <row r="51" spans="2:7" ht="15.75" customHeight="1" x14ac:dyDescent="0.25">
      <c r="B51" s="2" t="s">
        <v>129</v>
      </c>
      <c r="C51" s="20" t="s">
        <v>124</v>
      </c>
      <c r="D51" s="23">
        <f>+'[35]Detalle ER'!D58</f>
        <v>117689</v>
      </c>
      <c r="F51" s="20" t="s">
        <v>130</v>
      </c>
      <c r="G51" s="21">
        <v>40580024</v>
      </c>
    </row>
    <row r="52" spans="2:7" ht="15.75" customHeight="1" x14ac:dyDescent="0.25">
      <c r="B52" s="2" t="s">
        <v>131</v>
      </c>
      <c r="C52" s="24" t="s">
        <v>383</v>
      </c>
      <c r="D52" s="25">
        <v>1596</v>
      </c>
      <c r="F52" s="20" t="s">
        <v>133</v>
      </c>
      <c r="G52" s="21">
        <v>0</v>
      </c>
    </row>
    <row r="53" spans="2:7" ht="15.75" customHeight="1" x14ac:dyDescent="0.25">
      <c r="C53" s="90" t="s">
        <v>134</v>
      </c>
      <c r="D53" s="91">
        <f>SUM(D50:D52)</f>
        <v>119285</v>
      </c>
      <c r="F53" s="20" t="s">
        <v>135</v>
      </c>
      <c r="G53" s="21">
        <v>208350</v>
      </c>
    </row>
    <row r="54" spans="2:7" ht="15.75" customHeight="1" x14ac:dyDescent="0.25">
      <c r="C54" s="75" t="s">
        <v>136</v>
      </c>
      <c r="D54" s="76">
        <f>D21+D36+D48+D53</f>
        <v>1152350642</v>
      </c>
      <c r="F54" s="20" t="s">
        <v>137</v>
      </c>
      <c r="G54" s="21">
        <v>3747164</v>
      </c>
    </row>
    <row r="55" spans="2:7" ht="15.75" customHeight="1" x14ac:dyDescent="0.25">
      <c r="C55" s="29"/>
      <c r="F55" s="20" t="s">
        <v>138</v>
      </c>
      <c r="G55" s="21">
        <v>2136424</v>
      </c>
    </row>
    <row r="56" spans="2:7" ht="15.75" customHeight="1" x14ac:dyDescent="0.25">
      <c r="C56" s="94" t="s">
        <v>139</v>
      </c>
      <c r="D56" s="98"/>
      <c r="F56" s="20" t="s">
        <v>140</v>
      </c>
      <c r="G56" s="27">
        <f>+'[35]Detalle ER'!H40</f>
        <v>0</v>
      </c>
    </row>
    <row r="57" spans="2:7" ht="15.75" customHeight="1" x14ac:dyDescent="0.25">
      <c r="B57" s="2" t="s">
        <v>141</v>
      </c>
      <c r="C57" s="30" t="s">
        <v>142</v>
      </c>
      <c r="D57" s="18">
        <v>0</v>
      </c>
      <c r="F57" s="24" t="s">
        <v>143</v>
      </c>
      <c r="G57" s="25">
        <v>947251</v>
      </c>
    </row>
    <row r="58" spans="2:7" ht="15.75" customHeight="1" x14ac:dyDescent="0.25">
      <c r="B58" s="2" t="s">
        <v>144</v>
      </c>
      <c r="C58" s="31" t="s">
        <v>145</v>
      </c>
      <c r="D58" s="21">
        <v>0</v>
      </c>
      <c r="F58" s="90" t="s">
        <v>146</v>
      </c>
      <c r="G58" s="91">
        <f>SUM(G50:G57)</f>
        <v>71133010</v>
      </c>
    </row>
    <row r="59" spans="2:7" ht="15.75" customHeight="1" x14ac:dyDescent="0.25">
      <c r="B59" s="2" t="s">
        <v>147</v>
      </c>
      <c r="C59" s="31" t="s">
        <v>148</v>
      </c>
      <c r="D59" s="21">
        <v>0</v>
      </c>
      <c r="F59" s="28" t="s">
        <v>149</v>
      </c>
      <c r="G59" s="18">
        <v>0</v>
      </c>
    </row>
    <row r="60" spans="2:7" ht="15.75" customHeight="1" x14ac:dyDescent="0.25">
      <c r="B60" s="2" t="s">
        <v>150</v>
      </c>
      <c r="C60" s="32" t="s">
        <v>384</v>
      </c>
      <c r="D60" s="25">
        <v>0</v>
      </c>
      <c r="F60" s="20" t="s">
        <v>152</v>
      </c>
      <c r="G60" s="21">
        <v>28631932</v>
      </c>
    </row>
    <row r="61" spans="2:7" ht="15.75" customHeight="1" x14ac:dyDescent="0.25">
      <c r="C61" s="90" t="s">
        <v>385</v>
      </c>
      <c r="D61" s="91">
        <f>SUM(D57:D60)</f>
        <v>0</v>
      </c>
      <c r="F61" s="20" t="s">
        <v>154</v>
      </c>
      <c r="G61" s="21">
        <v>0</v>
      </c>
    </row>
    <row r="62" spans="2:7" ht="15.75" customHeight="1" x14ac:dyDescent="0.25">
      <c r="C62" s="77" t="s">
        <v>155</v>
      </c>
      <c r="D62" s="78">
        <f>D54+D61</f>
        <v>1152350642</v>
      </c>
      <c r="F62" s="20" t="s">
        <v>156</v>
      </c>
      <c r="G62" s="21">
        <v>0</v>
      </c>
    </row>
    <row r="63" spans="2:7" ht="15.75" customHeight="1" x14ac:dyDescent="0.25">
      <c r="B63" s="33"/>
      <c r="C63" s="34"/>
      <c r="D63" s="35"/>
      <c r="F63" s="20" t="s">
        <v>157</v>
      </c>
      <c r="G63" s="21">
        <v>0</v>
      </c>
    </row>
    <row r="64" spans="2:7" ht="15.75" customHeight="1" x14ac:dyDescent="0.25">
      <c r="B64" s="5"/>
      <c r="C64" s="34"/>
      <c r="D64" s="35"/>
      <c r="F64" s="20" t="s">
        <v>158</v>
      </c>
      <c r="G64" s="21">
        <v>10283876</v>
      </c>
    </row>
    <row r="65" spans="1:7" ht="15.75" customHeight="1" x14ac:dyDescent="0.25">
      <c r="B65" s="36" t="s">
        <v>159</v>
      </c>
      <c r="C65" s="34"/>
      <c r="D65" s="35"/>
      <c r="F65" s="20" t="s">
        <v>160</v>
      </c>
      <c r="G65" s="21">
        <v>1420552</v>
      </c>
    </row>
    <row r="66" spans="1:7" ht="15.75" customHeight="1" x14ac:dyDescent="0.25">
      <c r="B66" s="36" t="s">
        <v>161</v>
      </c>
      <c r="C66" s="34"/>
      <c r="D66" s="35"/>
      <c r="F66" s="20" t="s">
        <v>162</v>
      </c>
      <c r="G66" s="21">
        <v>9972836</v>
      </c>
    </row>
    <row r="67" spans="1:7" ht="15.75" customHeight="1" x14ac:dyDescent="0.25">
      <c r="B67" s="36" t="s">
        <v>163</v>
      </c>
      <c r="C67" s="34"/>
      <c r="D67" s="35"/>
      <c r="F67" s="20" t="s">
        <v>164</v>
      </c>
      <c r="G67" s="21">
        <v>7087917</v>
      </c>
    </row>
    <row r="68" spans="1:7" ht="15.75" customHeight="1" x14ac:dyDescent="0.25">
      <c r="B68" s="36" t="s">
        <v>165</v>
      </c>
      <c r="C68" s="34"/>
      <c r="D68" s="35"/>
      <c r="F68" s="20" t="s">
        <v>166</v>
      </c>
      <c r="G68" s="21">
        <v>0</v>
      </c>
    </row>
    <row r="69" spans="1:7" ht="15.75" customHeight="1" x14ac:dyDescent="0.25">
      <c r="B69" s="36" t="s">
        <v>167</v>
      </c>
      <c r="C69" s="34"/>
      <c r="D69" s="35"/>
      <c r="F69" s="20" t="s">
        <v>168</v>
      </c>
      <c r="G69" s="21">
        <v>0</v>
      </c>
    </row>
    <row r="70" spans="1:7" ht="15.75" customHeight="1" x14ac:dyDescent="0.25">
      <c r="B70" s="36" t="s">
        <v>169</v>
      </c>
      <c r="C70" s="34"/>
      <c r="D70" s="35"/>
      <c r="F70" s="20" t="s">
        <v>170</v>
      </c>
      <c r="G70" s="21">
        <v>15514087</v>
      </c>
    </row>
    <row r="71" spans="1:7" ht="15.75" customHeight="1" x14ac:dyDescent="0.25">
      <c r="B71" s="36" t="s">
        <v>171</v>
      </c>
      <c r="C71" s="34"/>
      <c r="D71" s="35"/>
      <c r="F71" s="20" t="s">
        <v>172</v>
      </c>
      <c r="G71" s="21">
        <v>0</v>
      </c>
    </row>
    <row r="72" spans="1:7" ht="15.75" customHeight="1" x14ac:dyDescent="0.25">
      <c r="B72" s="36" t="s">
        <v>173</v>
      </c>
      <c r="C72" s="34"/>
      <c r="D72" s="35"/>
      <c r="F72" s="20" t="s">
        <v>174</v>
      </c>
      <c r="G72" s="21">
        <v>0</v>
      </c>
    </row>
    <row r="73" spans="1:7" ht="15.75" customHeight="1" x14ac:dyDescent="0.25">
      <c r="B73" s="36" t="s">
        <v>175</v>
      </c>
      <c r="C73" s="34"/>
      <c r="D73" s="35"/>
      <c r="F73" s="20" t="s">
        <v>176</v>
      </c>
      <c r="G73" s="21">
        <v>0</v>
      </c>
    </row>
    <row r="74" spans="1:7" ht="15.75" customHeight="1" x14ac:dyDescent="0.25">
      <c r="B74" s="36" t="s">
        <v>177</v>
      </c>
      <c r="C74" s="34"/>
      <c r="D74" s="35"/>
      <c r="F74" s="20" t="s">
        <v>178</v>
      </c>
      <c r="G74" s="21">
        <v>0</v>
      </c>
    </row>
    <row r="75" spans="1:7" ht="15.75" customHeight="1" x14ac:dyDescent="0.25">
      <c r="B75" s="36" t="s">
        <v>179</v>
      </c>
      <c r="C75" s="34"/>
      <c r="D75" s="35"/>
      <c r="F75" s="20" t="s">
        <v>180</v>
      </c>
      <c r="G75" s="21">
        <v>0</v>
      </c>
    </row>
    <row r="76" spans="1:7" ht="15.75" customHeight="1" x14ac:dyDescent="0.25">
      <c r="B76" s="36" t="s">
        <v>181</v>
      </c>
      <c r="C76" s="34"/>
      <c r="D76" s="35"/>
      <c r="F76" s="20" t="s">
        <v>182</v>
      </c>
      <c r="G76" s="21">
        <v>4946000</v>
      </c>
    </row>
    <row r="77" spans="1:7" ht="15.75" customHeight="1" x14ac:dyDescent="0.25">
      <c r="B77" s="36" t="s">
        <v>183</v>
      </c>
      <c r="C77" s="34"/>
      <c r="D77" s="35"/>
      <c r="F77" s="20" t="s">
        <v>184</v>
      </c>
      <c r="G77" s="21">
        <v>12180079</v>
      </c>
    </row>
    <row r="78" spans="1:7" ht="15.75" customHeight="1" x14ac:dyDescent="0.25">
      <c r="B78" s="36" t="s">
        <v>185</v>
      </c>
      <c r="C78" s="34"/>
      <c r="D78" s="35"/>
      <c r="F78" s="20" t="s">
        <v>186</v>
      </c>
      <c r="G78" s="27">
        <f>+'[35]Detalle ER'!H60</f>
        <v>34259309</v>
      </c>
    </row>
    <row r="79" spans="1:7" ht="15.75" customHeight="1" x14ac:dyDescent="0.25">
      <c r="B79" s="36"/>
      <c r="C79" s="34"/>
      <c r="D79" s="35"/>
      <c r="F79" s="24" t="s">
        <v>187</v>
      </c>
      <c r="G79" s="25">
        <v>1681480</v>
      </c>
    </row>
    <row r="80" spans="1:7" ht="15.75" customHeight="1" x14ac:dyDescent="0.25">
      <c r="A80" s="37"/>
      <c r="B80" s="38"/>
      <c r="C80" s="34"/>
      <c r="D80" s="35"/>
      <c r="E80" s="39"/>
      <c r="F80" s="90" t="s">
        <v>188</v>
      </c>
      <c r="G80" s="91">
        <f>SUM(G59:G79)</f>
        <v>125978068</v>
      </c>
    </row>
    <row r="81" spans="2:7" ht="15.75" customHeight="1" x14ac:dyDescent="0.25">
      <c r="B81" s="36" t="s">
        <v>189</v>
      </c>
      <c r="C81" s="34"/>
      <c r="D81" s="35"/>
      <c r="F81" s="28" t="s">
        <v>190</v>
      </c>
      <c r="G81" s="18">
        <v>0</v>
      </c>
    </row>
    <row r="82" spans="2:7" ht="15.75" customHeight="1" x14ac:dyDescent="0.25">
      <c r="B82" s="36" t="s">
        <v>191</v>
      </c>
      <c r="C82" s="34"/>
      <c r="D82" s="35"/>
      <c r="F82" s="20" t="s">
        <v>192</v>
      </c>
      <c r="G82" s="21">
        <v>1823110</v>
      </c>
    </row>
    <row r="83" spans="2:7" ht="15.75" customHeight="1" x14ac:dyDescent="0.25">
      <c r="B83" s="36" t="s">
        <v>193</v>
      </c>
      <c r="C83" s="34"/>
      <c r="D83" s="35"/>
      <c r="F83" s="20" t="s">
        <v>194</v>
      </c>
      <c r="G83" s="21">
        <v>2246529</v>
      </c>
    </row>
    <row r="84" spans="2:7" ht="15.75" customHeight="1" x14ac:dyDescent="0.25">
      <c r="B84" s="36" t="s">
        <v>195</v>
      </c>
      <c r="C84" s="40"/>
      <c r="D84" s="41"/>
      <c r="F84" s="20" t="s">
        <v>196</v>
      </c>
      <c r="G84" s="21">
        <v>2947964</v>
      </c>
    </row>
    <row r="85" spans="2:7" ht="15.75" customHeight="1" x14ac:dyDescent="0.25">
      <c r="B85" s="36" t="s">
        <v>197</v>
      </c>
      <c r="C85" s="73" t="s">
        <v>198</v>
      </c>
      <c r="D85" s="74">
        <f>+D7</f>
        <v>2025</v>
      </c>
      <c r="F85" s="20" t="s">
        <v>199</v>
      </c>
      <c r="G85" s="21">
        <v>6049762</v>
      </c>
    </row>
    <row r="86" spans="2:7" ht="15.75" customHeight="1" x14ac:dyDescent="0.25">
      <c r="B86" s="36" t="s">
        <v>200</v>
      </c>
      <c r="C86" s="42" t="s">
        <v>201</v>
      </c>
      <c r="D86" s="18">
        <v>1231301</v>
      </c>
      <c r="F86" s="20" t="s">
        <v>202</v>
      </c>
      <c r="G86" s="21">
        <v>297836</v>
      </c>
    </row>
    <row r="87" spans="2:7" ht="15.75" customHeight="1" x14ac:dyDescent="0.25">
      <c r="B87" s="36" t="s">
        <v>203</v>
      </c>
      <c r="C87" s="43" t="s">
        <v>204</v>
      </c>
      <c r="D87" s="21">
        <v>51781891</v>
      </c>
      <c r="F87" s="20" t="s">
        <v>205</v>
      </c>
      <c r="G87" s="21">
        <v>474886</v>
      </c>
    </row>
    <row r="88" spans="2:7" ht="15.75" customHeight="1" x14ac:dyDescent="0.25">
      <c r="B88" s="36" t="s">
        <v>206</v>
      </c>
      <c r="C88" s="43" t="s">
        <v>35</v>
      </c>
      <c r="D88" s="21">
        <v>7557142</v>
      </c>
      <c r="F88" s="20" t="s">
        <v>207</v>
      </c>
      <c r="G88" s="21">
        <v>0</v>
      </c>
    </row>
    <row r="89" spans="2:7" ht="15.75" customHeight="1" x14ac:dyDescent="0.25">
      <c r="B89" s="36" t="s">
        <v>208</v>
      </c>
      <c r="C89" s="43" t="s">
        <v>386</v>
      </c>
      <c r="D89" s="21">
        <v>0</v>
      </c>
      <c r="F89" s="20" t="s">
        <v>210</v>
      </c>
      <c r="G89" s="21">
        <v>394381</v>
      </c>
    </row>
    <row r="90" spans="2:7" ht="15.75" customHeight="1" x14ac:dyDescent="0.25">
      <c r="B90" s="36" t="s">
        <v>211</v>
      </c>
      <c r="C90" s="43" t="s">
        <v>212</v>
      </c>
      <c r="D90" s="21">
        <v>4670673</v>
      </c>
      <c r="F90" s="20" t="s">
        <v>213</v>
      </c>
      <c r="G90" s="21">
        <v>3514571</v>
      </c>
    </row>
    <row r="91" spans="2:7" ht="15.75" customHeight="1" x14ac:dyDescent="0.25">
      <c r="B91" s="36" t="s">
        <v>214</v>
      </c>
      <c r="C91" s="43" t="s">
        <v>215</v>
      </c>
      <c r="D91" s="21">
        <v>2687006</v>
      </c>
      <c r="F91" s="20" t="s">
        <v>216</v>
      </c>
      <c r="G91" s="21">
        <v>1578225</v>
      </c>
    </row>
    <row r="92" spans="2:7" ht="15.75" customHeight="1" x14ac:dyDescent="0.25">
      <c r="B92" s="36" t="s">
        <v>217</v>
      </c>
      <c r="C92" s="43" t="s">
        <v>218</v>
      </c>
      <c r="D92" s="21">
        <v>0</v>
      </c>
      <c r="F92" s="20" t="s">
        <v>219</v>
      </c>
      <c r="G92" s="21">
        <v>3096961</v>
      </c>
    </row>
    <row r="93" spans="2:7" ht="15.75" customHeight="1" x14ac:dyDescent="0.25">
      <c r="B93" s="36"/>
      <c r="C93" s="43" t="s">
        <v>387</v>
      </c>
      <c r="D93" s="21">
        <v>3223571</v>
      </c>
      <c r="F93" s="20" t="s">
        <v>221</v>
      </c>
      <c r="G93" s="21">
        <v>0</v>
      </c>
    </row>
    <row r="94" spans="2:7" ht="15.75" customHeight="1" x14ac:dyDescent="0.25">
      <c r="C94" s="43" t="s">
        <v>222</v>
      </c>
      <c r="D94" s="21">
        <v>0</v>
      </c>
      <c r="F94" s="20" t="s">
        <v>223</v>
      </c>
      <c r="G94" s="23">
        <f>+'[35]Detalle ER'!H72</f>
        <v>5366801</v>
      </c>
    </row>
    <row r="95" spans="2:7" ht="15.75" customHeight="1" x14ac:dyDescent="0.25">
      <c r="C95" s="44" t="s">
        <v>388</v>
      </c>
      <c r="D95" s="25">
        <v>944130</v>
      </c>
      <c r="F95" s="24" t="s">
        <v>225</v>
      </c>
      <c r="G95" s="25">
        <v>101365</v>
      </c>
    </row>
    <row r="96" spans="2:7" ht="15.75" customHeight="1" x14ac:dyDescent="0.25">
      <c r="C96" s="90" t="s">
        <v>226</v>
      </c>
      <c r="D96" s="91">
        <f>SUM(D86:D95)</f>
        <v>72095714</v>
      </c>
      <c r="F96" s="90" t="s">
        <v>227</v>
      </c>
      <c r="G96" s="91">
        <f>SUM(G81:G95)</f>
        <v>27892391</v>
      </c>
    </row>
    <row r="97" spans="2:7" ht="15.75" customHeight="1" x14ac:dyDescent="0.25">
      <c r="C97" s="42" t="s">
        <v>216</v>
      </c>
      <c r="D97" s="18">
        <v>2743206</v>
      </c>
      <c r="F97" s="28" t="s">
        <v>228</v>
      </c>
      <c r="G97" s="18">
        <v>4165869</v>
      </c>
    </row>
    <row r="98" spans="2:7" ht="15.75" customHeight="1" x14ac:dyDescent="0.25">
      <c r="C98" s="43" t="s">
        <v>219</v>
      </c>
      <c r="D98" s="21">
        <v>0</v>
      </c>
      <c r="F98" s="20" t="s">
        <v>229</v>
      </c>
      <c r="G98" s="21">
        <v>1858084</v>
      </c>
    </row>
    <row r="99" spans="2:7" ht="15.75" customHeight="1" x14ac:dyDescent="0.25">
      <c r="C99" s="44" t="s">
        <v>230</v>
      </c>
      <c r="D99" s="25">
        <v>35838</v>
      </c>
      <c r="F99" s="20" t="s">
        <v>231</v>
      </c>
      <c r="G99" s="21">
        <v>731016</v>
      </c>
    </row>
    <row r="100" spans="2:7" ht="15.75" customHeight="1" x14ac:dyDescent="0.25">
      <c r="C100" s="90" t="s">
        <v>232</v>
      </c>
      <c r="D100" s="91">
        <f>SUM(D97:D99)</f>
        <v>2779044</v>
      </c>
      <c r="F100" s="20" t="s">
        <v>233</v>
      </c>
      <c r="G100" s="45">
        <f>+'[35]Detalle ER'!H84</f>
        <v>759983</v>
      </c>
    </row>
    <row r="101" spans="2:7" ht="15.75" customHeight="1" x14ac:dyDescent="0.25">
      <c r="C101" s="42" t="s">
        <v>190</v>
      </c>
      <c r="D101" s="18">
        <v>1212280</v>
      </c>
      <c r="F101" s="24" t="s">
        <v>234</v>
      </c>
      <c r="G101" s="25">
        <v>376945</v>
      </c>
    </row>
    <row r="102" spans="2:7" ht="15.75" customHeight="1" x14ac:dyDescent="0.25">
      <c r="C102" s="43" t="s">
        <v>235</v>
      </c>
      <c r="D102" s="21">
        <v>427224</v>
      </c>
      <c r="F102" s="90" t="s">
        <v>236</v>
      </c>
      <c r="G102" s="91">
        <f>SUM(G97:G101)</f>
        <v>7891897</v>
      </c>
    </row>
    <row r="103" spans="2:7" ht="15.75" customHeight="1" x14ac:dyDescent="0.25">
      <c r="C103" s="43" t="s">
        <v>192</v>
      </c>
      <c r="D103" s="21">
        <v>0</v>
      </c>
      <c r="F103" s="90" t="s">
        <v>237</v>
      </c>
      <c r="G103" s="91">
        <f>+'[35]Detalle ER'!H98</f>
        <v>17147468</v>
      </c>
    </row>
    <row r="104" spans="2:7" ht="15.75" customHeight="1" x14ac:dyDescent="0.25">
      <c r="C104" s="43" t="s">
        <v>196</v>
      </c>
      <c r="D104" s="21">
        <v>0</v>
      </c>
      <c r="F104" s="28" t="s">
        <v>238</v>
      </c>
      <c r="G104" s="18">
        <v>0</v>
      </c>
    </row>
    <row r="105" spans="2:7" ht="15.75" customHeight="1" x14ac:dyDescent="0.25">
      <c r="C105" s="43" t="s">
        <v>199</v>
      </c>
      <c r="D105" s="21">
        <v>939151</v>
      </c>
      <c r="F105" s="24" t="s">
        <v>239</v>
      </c>
      <c r="G105" s="25">
        <v>0</v>
      </c>
    </row>
    <row r="106" spans="2:7" ht="15.75" customHeight="1" x14ac:dyDescent="0.25">
      <c r="C106" s="43" t="s">
        <v>202</v>
      </c>
      <c r="D106" s="21">
        <v>285498</v>
      </c>
      <c r="F106" s="90" t="s">
        <v>240</v>
      </c>
      <c r="G106" s="91">
        <f>SUM(G104:G105)</f>
        <v>0</v>
      </c>
    </row>
    <row r="107" spans="2:7" ht="15.75" customHeight="1" x14ac:dyDescent="0.25">
      <c r="C107" s="43" t="s">
        <v>205</v>
      </c>
      <c r="D107" s="21">
        <v>1328071</v>
      </c>
      <c r="F107" s="79" t="s">
        <v>241</v>
      </c>
      <c r="G107" s="80">
        <f>G20+G28+G33+G49+G58+G80+G96+G102+G103+G106</f>
        <v>1020143895</v>
      </c>
    </row>
    <row r="108" spans="2:7" ht="15.75" customHeight="1" x14ac:dyDescent="0.25">
      <c r="C108" s="43" t="s">
        <v>242</v>
      </c>
      <c r="D108" s="21">
        <v>4047984</v>
      </c>
      <c r="F108" s="14"/>
      <c r="G108" s="46"/>
    </row>
    <row r="109" spans="2:7" ht="15.75" customHeight="1" x14ac:dyDescent="0.25">
      <c r="C109" s="43" t="s">
        <v>243</v>
      </c>
      <c r="D109" s="21">
        <v>3372239</v>
      </c>
      <c r="F109" s="79" t="s">
        <v>244</v>
      </c>
      <c r="G109" s="80">
        <f>D62-G107</f>
        <v>132206747</v>
      </c>
    </row>
    <row r="110" spans="2:7" ht="15.75" customHeight="1" x14ac:dyDescent="0.25">
      <c r="C110" s="43" t="s">
        <v>223</v>
      </c>
      <c r="D110" s="23">
        <f>+'[35]Detalle ER'!D72</f>
        <v>16354502</v>
      </c>
      <c r="F110" s="40"/>
      <c r="G110" s="47"/>
    </row>
    <row r="111" spans="2:7" ht="15.75" customHeight="1" x14ac:dyDescent="0.25">
      <c r="C111" s="44" t="s">
        <v>389</v>
      </c>
      <c r="D111" s="25">
        <v>375731</v>
      </c>
      <c r="F111" s="40"/>
      <c r="G111" s="41"/>
    </row>
    <row r="112" spans="2:7" ht="15.75" customHeight="1" x14ac:dyDescent="0.25">
      <c r="B112" s="2" t="s">
        <v>246</v>
      </c>
      <c r="C112" s="90" t="s">
        <v>227</v>
      </c>
      <c r="D112" s="91">
        <f>SUM(D101:D111)</f>
        <v>28342680</v>
      </c>
      <c r="F112" s="40"/>
      <c r="G112" s="41"/>
    </row>
    <row r="113" spans="2:7" ht="15.75" customHeight="1" x14ac:dyDescent="0.25">
      <c r="B113" s="2" t="s">
        <v>247</v>
      </c>
      <c r="C113" s="42" t="s">
        <v>231</v>
      </c>
      <c r="D113" s="18">
        <v>0</v>
      </c>
      <c r="F113" s="40"/>
      <c r="G113" s="41"/>
    </row>
    <row r="114" spans="2:7" ht="15.75" customHeight="1" x14ac:dyDescent="0.25">
      <c r="B114" s="2" t="s">
        <v>248</v>
      </c>
      <c r="C114" s="43" t="s">
        <v>233</v>
      </c>
      <c r="D114" s="27">
        <f>+'[35]Detalle ER'!D84</f>
        <v>4675612</v>
      </c>
      <c r="F114" s="40"/>
      <c r="G114" s="41"/>
    </row>
    <row r="115" spans="2:7" ht="15.75" customHeight="1" x14ac:dyDescent="0.25">
      <c r="B115" s="2" t="s">
        <v>249</v>
      </c>
      <c r="C115" s="44" t="s">
        <v>250</v>
      </c>
      <c r="D115" s="25">
        <v>62216</v>
      </c>
      <c r="F115" s="40"/>
      <c r="G115" s="41"/>
    </row>
    <row r="116" spans="2:7" ht="15.75" customHeight="1" x14ac:dyDescent="0.25">
      <c r="B116" s="2" t="s">
        <v>251</v>
      </c>
      <c r="C116" s="90" t="s">
        <v>236</v>
      </c>
      <c r="D116" s="91">
        <f>SUM(D113:D115)</f>
        <v>4737828</v>
      </c>
      <c r="F116" s="40"/>
      <c r="G116" s="41"/>
    </row>
    <row r="117" spans="2:7" ht="15.75" customHeight="1" x14ac:dyDescent="0.25">
      <c r="B117" s="2" t="s">
        <v>252</v>
      </c>
      <c r="C117" s="90" t="s">
        <v>253</v>
      </c>
      <c r="D117" s="91">
        <f>+'[35]Detalle ER'!D96</f>
        <v>0</v>
      </c>
      <c r="F117" s="40"/>
      <c r="G117" s="41"/>
    </row>
    <row r="118" spans="2:7" ht="15.75" customHeight="1" x14ac:dyDescent="0.25">
      <c r="B118" s="2" t="s">
        <v>254</v>
      </c>
      <c r="C118" s="42" t="s">
        <v>255</v>
      </c>
      <c r="D118" s="18">
        <v>699261</v>
      </c>
      <c r="F118" s="40"/>
      <c r="G118" s="41"/>
    </row>
    <row r="119" spans="2:7" ht="15.75" customHeight="1" x14ac:dyDescent="0.25">
      <c r="B119" s="2" t="s">
        <v>256</v>
      </c>
      <c r="C119" s="43" t="s">
        <v>257</v>
      </c>
      <c r="D119" s="21">
        <v>416449</v>
      </c>
      <c r="F119" s="40"/>
      <c r="G119" s="41"/>
    </row>
    <row r="120" spans="2:7" ht="15.75" customHeight="1" x14ac:dyDescent="0.25">
      <c r="B120" s="2" t="s">
        <v>258</v>
      </c>
      <c r="C120" s="43" t="s">
        <v>390</v>
      </c>
      <c r="D120" s="21">
        <v>0</v>
      </c>
      <c r="F120" s="40"/>
      <c r="G120" s="41"/>
    </row>
    <row r="121" spans="2:7" ht="15.75" customHeight="1" x14ac:dyDescent="0.25">
      <c r="B121" s="2" t="s">
        <v>260</v>
      </c>
      <c r="C121" s="44" t="s">
        <v>261</v>
      </c>
      <c r="D121" s="25">
        <v>15626</v>
      </c>
      <c r="F121" s="40"/>
      <c r="G121" s="41"/>
    </row>
    <row r="122" spans="2:7" ht="15.75" customHeight="1" x14ac:dyDescent="0.25">
      <c r="C122" s="90" t="s">
        <v>262</v>
      </c>
      <c r="D122" s="91">
        <f>SUM(D118:D121)</f>
        <v>1131336</v>
      </c>
      <c r="F122" s="40"/>
      <c r="G122" s="41"/>
    </row>
    <row r="123" spans="2:7" ht="15.75" customHeight="1" x14ac:dyDescent="0.25">
      <c r="B123" s="2" t="s">
        <v>263</v>
      </c>
      <c r="C123" s="42" t="s">
        <v>264</v>
      </c>
      <c r="D123" s="18">
        <v>0</v>
      </c>
      <c r="F123" s="40"/>
      <c r="G123" s="41"/>
    </row>
    <row r="124" spans="2:7" ht="15.75" customHeight="1" x14ac:dyDescent="0.25">
      <c r="B124" s="2" t="s">
        <v>265</v>
      </c>
      <c r="C124" s="43" t="s">
        <v>266</v>
      </c>
      <c r="D124" s="23">
        <f>+'[35]Detalle ER'!D106</f>
        <v>0</v>
      </c>
      <c r="F124" s="40"/>
      <c r="G124" s="41"/>
    </row>
    <row r="125" spans="2:7" ht="15.75" customHeight="1" x14ac:dyDescent="0.25">
      <c r="B125" s="2" t="s">
        <v>267</v>
      </c>
      <c r="C125" s="44" t="s">
        <v>268</v>
      </c>
      <c r="D125" s="25">
        <v>0</v>
      </c>
      <c r="F125" s="40"/>
      <c r="G125" s="41"/>
    </row>
    <row r="126" spans="2:7" ht="15.75" customHeight="1" x14ac:dyDescent="0.25">
      <c r="C126" s="90" t="s">
        <v>391</v>
      </c>
      <c r="D126" s="91">
        <f>SUM(D123:D125)</f>
        <v>0</v>
      </c>
      <c r="F126" s="40"/>
      <c r="G126" s="41"/>
    </row>
    <row r="127" spans="2:7" ht="15.75" customHeight="1" x14ac:dyDescent="0.25">
      <c r="C127" s="79" t="s">
        <v>270</v>
      </c>
      <c r="D127" s="80">
        <f>D96+D100+D112+D116+D117+D122+D126</f>
        <v>109086602</v>
      </c>
      <c r="F127" s="40"/>
      <c r="G127" s="41"/>
    </row>
    <row r="128" spans="2:7" ht="15.75" customHeight="1" x14ac:dyDescent="0.25">
      <c r="F128" s="40"/>
      <c r="G128" s="41"/>
    </row>
    <row r="129" spans="2:7" ht="15.75" customHeight="1" x14ac:dyDescent="0.25">
      <c r="B129" s="2" t="s">
        <v>271</v>
      </c>
      <c r="C129" s="79" t="s">
        <v>272</v>
      </c>
      <c r="D129" s="80">
        <f>G109-D127</f>
        <v>23120145</v>
      </c>
      <c r="F129" s="40"/>
      <c r="G129" s="41"/>
    </row>
    <row r="130" spans="2:7" ht="15.75" customHeight="1" x14ac:dyDescent="0.25">
      <c r="B130" s="2" t="s">
        <v>273</v>
      </c>
      <c r="C130" s="40"/>
      <c r="D130" s="41"/>
      <c r="F130" s="40"/>
      <c r="G130" s="41"/>
    </row>
    <row r="131" spans="2:7" ht="15.75" customHeight="1" x14ac:dyDescent="0.25">
      <c r="B131" s="2" t="s">
        <v>274</v>
      </c>
      <c r="C131" s="73" t="s">
        <v>275</v>
      </c>
      <c r="D131" s="74">
        <f>+D7</f>
        <v>2025</v>
      </c>
      <c r="F131" s="73" t="s">
        <v>276</v>
      </c>
      <c r="G131" s="74">
        <f>+D7</f>
        <v>2025</v>
      </c>
    </row>
    <row r="132" spans="2:7" ht="15.75" customHeight="1" x14ac:dyDescent="0.25">
      <c r="B132" s="2" t="s">
        <v>277</v>
      </c>
      <c r="C132" s="17" t="s">
        <v>216</v>
      </c>
      <c r="D132" s="18">
        <v>273943</v>
      </c>
      <c r="F132" s="17" t="s">
        <v>278</v>
      </c>
      <c r="G132" s="18">
        <v>7114116</v>
      </c>
    </row>
    <row r="133" spans="2:7" ht="15.75" customHeight="1" x14ac:dyDescent="0.25">
      <c r="B133" s="2" t="s">
        <v>279</v>
      </c>
      <c r="C133" s="20" t="s">
        <v>280</v>
      </c>
      <c r="D133" s="21">
        <v>0</v>
      </c>
      <c r="F133" s="20" t="s">
        <v>281</v>
      </c>
      <c r="G133" s="21">
        <v>14729700</v>
      </c>
    </row>
    <row r="134" spans="2:7" ht="15.75" customHeight="1" x14ac:dyDescent="0.25">
      <c r="B134" s="2" t="s">
        <v>282</v>
      </c>
      <c r="C134" s="20" t="s">
        <v>283</v>
      </c>
      <c r="D134" s="21">
        <v>1378369</v>
      </c>
      <c r="F134" s="20" t="s">
        <v>284</v>
      </c>
      <c r="G134" s="21">
        <v>0</v>
      </c>
    </row>
    <row r="135" spans="2:7" ht="15.75" customHeight="1" x14ac:dyDescent="0.25">
      <c r="B135" s="2" t="s">
        <v>285</v>
      </c>
      <c r="C135" s="20" t="s">
        <v>286</v>
      </c>
      <c r="D135" s="21">
        <v>0</v>
      </c>
      <c r="F135" s="20" t="s">
        <v>287</v>
      </c>
      <c r="G135" s="21">
        <v>0</v>
      </c>
    </row>
    <row r="136" spans="2:7" ht="15.75" customHeight="1" x14ac:dyDescent="0.25">
      <c r="B136" s="2" t="s">
        <v>288</v>
      </c>
      <c r="C136" s="20" t="s">
        <v>392</v>
      </c>
      <c r="D136" s="21">
        <v>1998961</v>
      </c>
      <c r="F136" s="20" t="s">
        <v>290</v>
      </c>
      <c r="G136" s="21">
        <v>0</v>
      </c>
    </row>
    <row r="137" spans="2:7" ht="15.75" customHeight="1" x14ac:dyDescent="0.25">
      <c r="B137" s="2" t="s">
        <v>291</v>
      </c>
      <c r="C137" s="20" t="s">
        <v>292</v>
      </c>
      <c r="D137" s="21">
        <v>20756822</v>
      </c>
      <c r="F137" s="20" t="s">
        <v>293</v>
      </c>
      <c r="G137" s="21">
        <v>0</v>
      </c>
    </row>
    <row r="138" spans="2:7" ht="15.75" customHeight="1" x14ac:dyDescent="0.25">
      <c r="B138" s="2" t="s">
        <v>294</v>
      </c>
      <c r="C138" s="20" t="s">
        <v>295</v>
      </c>
      <c r="D138" s="21">
        <v>0</v>
      </c>
      <c r="F138" s="20" t="s">
        <v>296</v>
      </c>
      <c r="G138" s="21">
        <v>0</v>
      </c>
    </row>
    <row r="139" spans="2:7" ht="15.75" customHeight="1" x14ac:dyDescent="0.25">
      <c r="B139" s="2" t="s">
        <v>297</v>
      </c>
      <c r="C139" s="20" t="s">
        <v>298</v>
      </c>
      <c r="D139" s="21">
        <v>0</v>
      </c>
      <c r="F139" s="20" t="s">
        <v>299</v>
      </c>
      <c r="G139" s="21">
        <v>0</v>
      </c>
    </row>
    <row r="140" spans="2:7" ht="15.75" customHeight="1" x14ac:dyDescent="0.25">
      <c r="C140" s="20" t="s">
        <v>393</v>
      </c>
      <c r="D140" s="21">
        <v>4460887</v>
      </c>
      <c r="F140" s="20" t="s">
        <v>301</v>
      </c>
      <c r="G140" s="27">
        <f>+'[35]Detalle ER'!H123</f>
        <v>0</v>
      </c>
    </row>
    <row r="141" spans="2:7" ht="15.75" customHeight="1" x14ac:dyDescent="0.25">
      <c r="B141" s="2" t="s">
        <v>302</v>
      </c>
      <c r="C141" s="20" t="s">
        <v>303</v>
      </c>
      <c r="D141" s="23">
        <f>+'[35]Detalle ER'!D123</f>
        <v>2303874</v>
      </c>
      <c r="F141" s="24" t="s">
        <v>304</v>
      </c>
      <c r="G141" s="25">
        <v>296279</v>
      </c>
    </row>
    <row r="142" spans="2:7" ht="15.75" customHeight="1" x14ac:dyDescent="0.25">
      <c r="B142" s="2" t="s">
        <v>305</v>
      </c>
      <c r="C142" s="24" t="s">
        <v>306</v>
      </c>
      <c r="D142" s="25">
        <v>362601</v>
      </c>
      <c r="F142" s="90" t="s">
        <v>307</v>
      </c>
      <c r="G142" s="91">
        <f>SUM(G132:G141)</f>
        <v>22140095</v>
      </c>
    </row>
    <row r="143" spans="2:7" ht="15.75" customHeight="1" x14ac:dyDescent="0.25">
      <c r="B143" s="2" t="s">
        <v>308</v>
      </c>
      <c r="C143" s="90" t="s">
        <v>309</v>
      </c>
      <c r="D143" s="91">
        <f>SUM(D132:D142)</f>
        <v>31535457</v>
      </c>
      <c r="F143" s="17" t="s">
        <v>310</v>
      </c>
      <c r="G143" s="18">
        <v>31587</v>
      </c>
    </row>
    <row r="144" spans="2:7" ht="15.75" customHeight="1" x14ac:dyDescent="0.25">
      <c r="C144" s="17" t="s">
        <v>311</v>
      </c>
      <c r="D144" s="18">
        <v>1960632</v>
      </c>
      <c r="F144" s="20" t="s">
        <v>312</v>
      </c>
      <c r="G144" s="21">
        <v>8276106</v>
      </c>
    </row>
    <row r="145" spans="2:7" ht="15.75" customHeight="1" x14ac:dyDescent="0.25">
      <c r="C145" s="20" t="s">
        <v>313</v>
      </c>
      <c r="D145" s="21">
        <v>361381</v>
      </c>
      <c r="F145" s="20" t="s">
        <v>314</v>
      </c>
      <c r="G145" s="21">
        <v>0</v>
      </c>
    </row>
    <row r="146" spans="2:7" ht="15.75" customHeight="1" x14ac:dyDescent="0.25">
      <c r="B146" s="2" t="s">
        <v>315</v>
      </c>
      <c r="C146" s="20" t="s">
        <v>316</v>
      </c>
      <c r="D146" s="21">
        <v>954073</v>
      </c>
      <c r="F146" s="20" t="s">
        <v>317</v>
      </c>
      <c r="G146" s="21">
        <v>0</v>
      </c>
    </row>
    <row r="147" spans="2:7" ht="15.75" customHeight="1" x14ac:dyDescent="0.25">
      <c r="B147" s="2" t="s">
        <v>318</v>
      </c>
      <c r="C147" s="20" t="s">
        <v>319</v>
      </c>
      <c r="D147" s="21">
        <v>0</v>
      </c>
      <c r="F147" s="20" t="s">
        <v>320</v>
      </c>
      <c r="G147" s="21">
        <v>0</v>
      </c>
    </row>
    <row r="148" spans="2:7" ht="15.75" customHeight="1" x14ac:dyDescent="0.25">
      <c r="B148" s="2" t="s">
        <v>321</v>
      </c>
      <c r="C148" s="20" t="s">
        <v>394</v>
      </c>
      <c r="D148" s="21">
        <v>0</v>
      </c>
      <c r="F148" s="20" t="s">
        <v>323</v>
      </c>
      <c r="G148" s="21">
        <v>25105</v>
      </c>
    </row>
    <row r="149" spans="2:7" ht="15.75" customHeight="1" x14ac:dyDescent="0.25">
      <c r="B149" s="2" t="s">
        <v>324</v>
      </c>
      <c r="C149" s="20" t="s">
        <v>325</v>
      </c>
      <c r="D149" s="21">
        <v>2127040</v>
      </c>
      <c r="F149" s="20" t="s">
        <v>326</v>
      </c>
      <c r="G149" s="21">
        <v>0</v>
      </c>
    </row>
    <row r="150" spans="2:7" ht="15.75" customHeight="1" x14ac:dyDescent="0.25">
      <c r="C150" s="20" t="s">
        <v>327</v>
      </c>
      <c r="D150" s="21">
        <v>0</v>
      </c>
      <c r="F150" s="20" t="s">
        <v>328</v>
      </c>
      <c r="G150" s="21">
        <v>0</v>
      </c>
    </row>
    <row r="151" spans="2:7" ht="15.75" customHeight="1" x14ac:dyDescent="0.25">
      <c r="B151" s="2" t="s">
        <v>329</v>
      </c>
      <c r="C151" s="20" t="s">
        <v>330</v>
      </c>
      <c r="D151" s="21">
        <v>0</v>
      </c>
      <c r="F151" s="20" t="s">
        <v>331</v>
      </c>
      <c r="G151" s="21">
        <v>0</v>
      </c>
    </row>
    <row r="152" spans="2:7" ht="15.75" customHeight="1" x14ac:dyDescent="0.25">
      <c r="B152" s="2" t="s">
        <v>332</v>
      </c>
      <c r="C152" s="20" t="s">
        <v>333</v>
      </c>
      <c r="D152" s="21">
        <v>0</v>
      </c>
      <c r="F152" s="20" t="s">
        <v>334</v>
      </c>
      <c r="G152" s="21">
        <v>0</v>
      </c>
    </row>
    <row r="153" spans="2:7" ht="15.75" customHeight="1" x14ac:dyDescent="0.25">
      <c r="B153" s="2" t="s">
        <v>335</v>
      </c>
      <c r="C153" s="20" t="s">
        <v>336</v>
      </c>
      <c r="D153" s="21">
        <v>3830077</v>
      </c>
      <c r="F153" s="20" t="s">
        <v>337</v>
      </c>
      <c r="G153" s="21">
        <v>13431919</v>
      </c>
    </row>
    <row r="154" spans="2:7" ht="15.75" customHeight="1" x14ac:dyDescent="0.25">
      <c r="C154" s="20" t="s">
        <v>338</v>
      </c>
      <c r="D154" s="21">
        <v>136736</v>
      </c>
      <c r="F154" s="20" t="s">
        <v>339</v>
      </c>
      <c r="G154" s="27">
        <f>+'[35]Detalle ER'!H141</f>
        <v>0</v>
      </c>
    </row>
    <row r="155" spans="2:7" ht="15.75" customHeight="1" x14ac:dyDescent="0.25">
      <c r="C155" s="20" t="s">
        <v>340</v>
      </c>
      <c r="D155" s="21">
        <v>0</v>
      </c>
      <c r="F155" s="24" t="s">
        <v>341</v>
      </c>
      <c r="G155" s="25">
        <v>116639</v>
      </c>
    </row>
    <row r="156" spans="2:7" ht="15.75" customHeight="1" x14ac:dyDescent="0.25">
      <c r="C156" s="20" t="s">
        <v>342</v>
      </c>
      <c r="D156" s="21">
        <v>0</v>
      </c>
      <c r="F156" s="90" t="s">
        <v>343</v>
      </c>
      <c r="G156" s="91">
        <f>SUM(G143:G155)</f>
        <v>21881356</v>
      </c>
    </row>
    <row r="157" spans="2:7" ht="15.75" customHeight="1" x14ac:dyDescent="0.25">
      <c r="C157" s="20" t="s">
        <v>344</v>
      </c>
      <c r="D157" s="23">
        <f>+'[35]Detalle ER'!D141</f>
        <v>619664</v>
      </c>
      <c r="E157" s="2"/>
      <c r="F157" s="79" t="s">
        <v>345</v>
      </c>
      <c r="G157" s="80">
        <f>G142-G156</f>
        <v>258739</v>
      </c>
    </row>
    <row r="158" spans="2:7" ht="15.75" customHeight="1" x14ac:dyDescent="0.25">
      <c r="C158" s="48" t="s">
        <v>346</v>
      </c>
      <c r="D158" s="49">
        <v>159704</v>
      </c>
      <c r="E158" s="2"/>
    </row>
    <row r="159" spans="2:7" ht="15.75" customHeight="1" x14ac:dyDescent="0.25">
      <c r="C159" s="90" t="s">
        <v>347</v>
      </c>
      <c r="D159" s="91">
        <f>SUM(D144:D158)</f>
        <v>10149307</v>
      </c>
      <c r="E159" s="2"/>
      <c r="F159" s="79" t="s">
        <v>348</v>
      </c>
      <c r="G159" s="80">
        <f>+D129+D160+G157</f>
        <v>44765034</v>
      </c>
    </row>
    <row r="160" spans="2:7" ht="15.75" customHeight="1" x14ac:dyDescent="0.25">
      <c r="C160" s="75" t="s">
        <v>349</v>
      </c>
      <c r="D160" s="76">
        <f>D143-D159</f>
        <v>21386150</v>
      </c>
    </row>
    <row r="161" spans="6:7" ht="15.75" customHeight="1" x14ac:dyDescent="0.25">
      <c r="F161" s="79" t="s">
        <v>350</v>
      </c>
      <c r="G161" s="81">
        <f>+G131</f>
        <v>2025</v>
      </c>
    </row>
    <row r="162" spans="6:7" ht="15.75" customHeight="1" x14ac:dyDescent="0.25">
      <c r="F162" s="50" t="s">
        <v>351</v>
      </c>
      <c r="G162" s="51">
        <v>0</v>
      </c>
    </row>
    <row r="163" spans="6:7" ht="15.75" customHeight="1" x14ac:dyDescent="0.25">
      <c r="F163" s="20" t="s">
        <v>352</v>
      </c>
      <c r="G163" s="21">
        <v>0</v>
      </c>
    </row>
    <row r="164" spans="6:7" ht="15.75" customHeight="1" x14ac:dyDescent="0.25">
      <c r="F164" s="48" t="s">
        <v>353</v>
      </c>
      <c r="G164" s="49">
        <v>0</v>
      </c>
    </row>
    <row r="165" spans="6:7" ht="15.75" customHeight="1" x14ac:dyDescent="0.25">
      <c r="F165" s="90" t="s">
        <v>354</v>
      </c>
      <c r="G165" s="91">
        <f>SUM(G162:G164)</f>
        <v>0</v>
      </c>
    </row>
    <row r="166" spans="6:7" ht="15.75" customHeight="1" x14ac:dyDescent="0.25"/>
    <row r="167" spans="6:7" ht="15.75" customHeight="1" x14ac:dyDescent="0.25">
      <c r="F167" s="79" t="s">
        <v>355</v>
      </c>
      <c r="G167" s="80">
        <f>+G159+G165</f>
        <v>44765034</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0C21892C-4509-493D-8180-799F5123D293}">
      <formula1>OR(D139=0, D139&gt;50)</formula1>
      <formula2>0</formula2>
    </dataValidation>
    <dataValidation type="custom" operator="greaterThan" showInputMessage="1" showErrorMessage="1" errorTitle="eee" sqref="G117:G126" xr:uid="{93437245-3FB1-4423-81AF-A7D59862B591}">
      <formula1>OR(D131=0, D131&gt;50)</formula1>
      <formula2>0</formula2>
    </dataValidation>
    <dataValidation type="custom" operator="greaterThan" showInputMessage="1" showErrorMessage="1" errorTitle="eee" sqref="G128" xr:uid="{A681C5B0-50DF-4D52-BF27-C82C6F3D4A99}">
      <formula1>OR(D136=0, D136&gt;50)</formula1>
      <formula2>0</formula2>
    </dataValidation>
    <dataValidation type="custom" operator="greaterThan" showInputMessage="1" showErrorMessage="1" errorTitle="eee" sqref="G129" xr:uid="{1D4E1F88-0321-4A65-8CD3-9D7665C770BC}">
      <formula1>OR(D134=0, D134&gt;50)</formula1>
      <formula2>0</formula2>
    </dataValidation>
    <dataValidation type="custom" operator="greaterThan" showInputMessage="1" showErrorMessage="1" errorTitle="eee" sqref="G130" xr:uid="{F0F1DB36-5A89-4901-9C45-C5156FF3ABE7}">
      <formula1>OR(D132=0, D132&gt;50)</formula1>
      <formula2>0</formula2>
    </dataValidation>
    <dataValidation type="custom" operator="greaterThan" showInputMessage="1" showErrorMessage="1" errorTitle="eee" sqref="G161 G166" xr:uid="{49EEEFA6-0450-4BF5-819A-7A6522DC3336}">
      <formula1>OR(D200=0, D200&gt;50)</formula1>
      <formula2>0</formula2>
    </dataValidation>
    <dataValidation type="custom" allowBlank="1" showInputMessage="1" showErrorMessage="1" sqref="D62 G156" xr:uid="{AEA5173B-96C2-4D10-B567-E06233E0BADA}">
      <formula1>OR(D62=0, D62&gt;50)</formula1>
    </dataValidation>
    <dataValidation type="custom" operator="greaterThan" showInputMessage="1" showErrorMessage="1" errorTitle="eee" sqref="D61" xr:uid="{E1856817-51BF-4BB3-B054-CB4A748B23B0}">
      <formula1>OR(D61=0, D61&lt;0)</formula1>
    </dataValidation>
    <dataValidation type="custom" operator="greaterThan" showInputMessage="1" showErrorMessage="1" errorTitle="eee" sqref="D14:D29 D30 D50:D54 D31:D48" xr:uid="{9AF553F3-CD7E-4956-A905-42741FEF6F37}">
      <formula1>OR(D14=0,D14&gt;50)</formula1>
    </dataValidation>
    <dataValidation operator="greaterThan" showInputMessage="1" showErrorMessage="1" errorTitle="eee" sqref="G109 G157 G159 D129 D160" xr:uid="{BC7C5EBB-182C-4B8F-9CF7-A90F19D6F08C}"/>
    <dataValidation type="custom" operator="greaterThan" showInputMessage="1" showErrorMessage="1" errorTitle="eee" sqref="G111:G116" xr:uid="{AA8CD5DF-F0BB-4EAC-BE05-9D2E0775033B}">
      <formula1>OR(D132=0, D132&gt;50)</formula1>
      <formula2>0</formula2>
    </dataValidation>
    <dataValidation type="custom" operator="greaterThan" showInputMessage="1" showErrorMessage="1" errorTitle="eee" sqref="G197" xr:uid="{6976CD54-088D-4C82-A22E-0BE46686E784}">
      <formula1>OR(D196=0, D196&gt;50)</formula1>
      <formula2>0</formula2>
    </dataValidation>
    <dataValidation type="custom" operator="greaterThan" showInputMessage="1" showErrorMessage="1" errorTitle="eee" sqref="G142" xr:uid="{6528A6D1-C6C0-4BD6-9D12-D62324E33A1F}">
      <formula1>OR(D180=0, D180&gt;50)</formula1>
      <formula2>0</formula2>
    </dataValidation>
    <dataValidation allowBlank="1" sqref="G231" xr:uid="{9EF1147C-870C-42B4-B9EC-3A1CB95E3488}">
      <formula1>0</formula1>
      <formula2>0</formula2>
    </dataValidation>
    <dataValidation type="custom" operator="greaterThan" showInputMessage="1" showErrorMessage="1" errorTitle="eee" sqref="D57:D60" xr:uid="{B91C132B-286A-40A0-906E-CEB618E47A7B}">
      <formula1>OR(D57=0, D57&lt;50)</formula1>
    </dataValidation>
    <dataValidation allowBlank="1" errorTitle="Error de datos" error="Debe introducir una fecha válida" sqref="F4" xr:uid="{91DDDCCE-571F-40FA-A364-B36141A6259F}">
      <formula1>0</formula1>
      <formula2>0</formula2>
    </dataValidation>
    <dataValidation type="custom" operator="greaterThan" showInputMessage="1" showErrorMessage="1" errorTitle="eee" error="Valores mayores a $50" sqref="D8:D13" xr:uid="{087F042B-4F95-43C0-B20A-43F1D43F799F}">
      <formula1>OR(D8=0,D8&gt;50)</formula1>
    </dataValidation>
    <dataValidation type="custom" operator="greaterThan" showInputMessage="1" showErrorMessage="1" errorTitle="eee" sqref="D86:D95 D97:D99 D101:D109 D111 D113 D125 D118:D121 D123 D115 G143:G153 G141 G132:G139 G155" xr:uid="{B5AA1BDF-8B3F-4756-9CCB-9DAC05816A8B}">
      <formula1>OR(D86=0,D86&gt; 50)</formula1>
    </dataValidation>
    <dataValidation operator="greaterThanOrEqual" allowBlank="1" errorTitle="Error de datos" error="Debe ingresar un valor entero positivo" sqref="C8:C11 C14:C48 F230 C141:C160 F161:F165 F7:F109 C129 C131:C139 C50:C127 F111:F157" xr:uid="{2B4BCEC7-498B-4AB4-B0BF-413B5FB6115B}">
      <formula1>0</formula1>
      <formula2>0</formula2>
    </dataValidation>
    <dataValidation type="custom" operator="greaterThan" showInputMessage="1" showErrorMessage="1" errorTitle="eee" sqref="D49 D55:D56 G140 G154 G8:G108 D114 D124 D85 D96 D100 D110 D112 D63:D83 D122 D126:D128 D131:D159 D116:D117" xr:uid="{0961B713-5CB9-4AD3-9365-5DCD2CF789C1}">
      <formula1>OR(D8=0, D8&gt;50)</formula1>
    </dataValidation>
    <dataValidation type="custom" operator="greaterThan" showInputMessage="1" showErrorMessage="1" errorTitle="eee" sqref="D84" xr:uid="{09A391D6-3446-4EB7-835C-46DBF79BADDD}">
      <formula1>OR(#REF!=0,#REF!&gt; 50)</formula1>
      <formula2>0</formula2>
    </dataValidation>
  </dataValidations>
  <pageMargins left="0.7" right="0.7" top="0.75" bottom="0.75" header="0.3" footer="0.3"/>
  <pageSetup paperSize="9" orientation="portrait" horizontalDpi="360" verticalDpi="360" r:id="rId1"/>
  <ignoredErrors>
    <ignoredError sqref="G100" unlocked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3D18-BDD7-414A-BECC-E331D56ED26C}">
  <dimension ref="A1:XFC222"/>
  <sheetViews>
    <sheetView showGridLines="0" zoomScaleNormal="100" workbookViewId="0">
      <selection activeCell="F41" sqref="F41:G41"/>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3.85546875" customWidth="1"/>
    <col min="9" max="16383" width="0" style="6" hidden="1"/>
    <col min="16384" max="16384" width="2.5703125" style="6" hidden="1" customWidth="1"/>
  </cols>
  <sheetData>
    <row r="1" spans="2:7" x14ac:dyDescent="0.25"/>
    <row r="2" spans="2:7" x14ac:dyDescent="0.25">
      <c r="B2" s="7"/>
      <c r="C2" s="123" t="s">
        <v>0</v>
      </c>
      <c r="D2" s="123"/>
      <c r="E2" s="8"/>
      <c r="F2" s="8" t="s">
        <v>356</v>
      </c>
      <c r="G2" s="9"/>
    </row>
    <row r="3" spans="2:7" x14ac:dyDescent="0.25">
      <c r="C3" s="123" t="s">
        <v>1</v>
      </c>
      <c r="D3" s="123"/>
      <c r="E3" s="54"/>
      <c r="F3" s="10"/>
      <c r="G3" s="11"/>
    </row>
    <row r="4" spans="2:7" x14ac:dyDescent="0.25">
      <c r="C4" s="123" t="s">
        <v>2</v>
      </c>
      <c r="D4" s="123"/>
      <c r="E4" s="54" t="str">
        <f>+IAC!F4</f>
        <v>01-10-24 al 30-09-25</v>
      </c>
      <c r="F4" s="54"/>
      <c r="G4" s="11"/>
    </row>
    <row r="5" spans="2:7" x14ac:dyDescent="0.25">
      <c r="C5" s="123"/>
      <c r="D5" s="123" t="s">
        <v>3</v>
      </c>
      <c r="E5" s="54"/>
      <c r="F5" s="13"/>
      <c r="G5" s="11"/>
    </row>
    <row r="6" spans="2:7" x14ac:dyDescent="0.25">
      <c r="C6" s="14"/>
      <c r="D6" s="15"/>
      <c r="E6" s="7"/>
      <c r="F6" s="7"/>
      <c r="G6" s="16"/>
    </row>
    <row r="7" spans="2:7" ht="15.75" customHeight="1" x14ac:dyDescent="0.25">
      <c r="C7" s="71" t="s">
        <v>4</v>
      </c>
      <c r="D7" s="72">
        <f>+IAC!D7</f>
        <v>2025</v>
      </c>
      <c r="F7" s="73" t="s">
        <v>5</v>
      </c>
      <c r="G7" s="74">
        <f>+D7</f>
        <v>2025</v>
      </c>
    </row>
    <row r="8" spans="2:7" ht="15.75" customHeight="1" x14ac:dyDescent="0.25">
      <c r="B8" s="2" t="s">
        <v>6</v>
      </c>
      <c r="C8" s="17" t="s">
        <v>7</v>
      </c>
      <c r="D8" s="18">
        <f>SUM(ASESP:UNIVERSAL!D8)</f>
        <v>1587685550.3900001</v>
      </c>
      <c r="F8" s="17" t="s">
        <v>8</v>
      </c>
      <c r="G8" s="18">
        <f>SUM(ASESP:UNIVERSAL!G8)</f>
        <v>339461222.39999998</v>
      </c>
    </row>
    <row r="9" spans="2:7" ht="15.75" customHeight="1" x14ac:dyDescent="0.25">
      <c r="B9" s="2" t="s">
        <v>9</v>
      </c>
      <c r="C9" s="20" t="s">
        <v>10</v>
      </c>
      <c r="D9" s="18">
        <f>SUM(ASESP:UNIVERSAL!D9)</f>
        <v>558616917.43999994</v>
      </c>
      <c r="F9" s="20" t="s">
        <v>11</v>
      </c>
      <c r="G9" s="18">
        <f>SUM(ASESP:UNIVERSAL!G9)</f>
        <v>2124678630.8400002</v>
      </c>
    </row>
    <row r="10" spans="2:7" ht="15.75" customHeight="1" x14ac:dyDescent="0.25">
      <c r="B10" s="2" t="s">
        <v>12</v>
      </c>
      <c r="C10" s="20" t="s">
        <v>13</v>
      </c>
      <c r="D10" s="18">
        <f>SUM(ASESP:UNIVERSAL!D10)</f>
        <v>52338473525.919998</v>
      </c>
      <c r="F10" s="20" t="s">
        <v>14</v>
      </c>
      <c r="G10" s="18">
        <f>SUM(ASESP:UNIVERSAL!G10)</f>
        <v>2505666452.8299999</v>
      </c>
    </row>
    <row r="11" spans="2:7" ht="15.75" customHeight="1" x14ac:dyDescent="0.25">
      <c r="B11" s="2" t="s">
        <v>15</v>
      </c>
      <c r="C11" s="20" t="s">
        <v>16</v>
      </c>
      <c r="D11" s="18">
        <f>SUM(ASESP:UNIVERSAL!D11)</f>
        <v>4680222908.6900005</v>
      </c>
      <c r="F11" s="20" t="s">
        <v>17</v>
      </c>
      <c r="G11" s="18">
        <f>SUM(ASESP:UNIVERSAL!G11)</f>
        <v>7928598795.0700006</v>
      </c>
    </row>
    <row r="12" spans="2:7" ht="15.75" customHeight="1" x14ac:dyDescent="0.25">
      <c r="B12" s="2" t="s">
        <v>18</v>
      </c>
      <c r="C12" s="20" t="s">
        <v>19</v>
      </c>
      <c r="D12" s="18">
        <f>SUM(ASESP:UNIVERSAL!D12)</f>
        <v>1050055343.23</v>
      </c>
      <c r="F12" s="20" t="s">
        <v>20</v>
      </c>
      <c r="G12" s="18">
        <f>SUM(ASESP:UNIVERSAL!G12)</f>
        <v>4976026452.6399994</v>
      </c>
    </row>
    <row r="13" spans="2:7" ht="15.75" customHeight="1" x14ac:dyDescent="0.25">
      <c r="B13" s="2" t="s">
        <v>21</v>
      </c>
      <c r="C13" s="20" t="s">
        <v>22</v>
      </c>
      <c r="D13" s="18">
        <f>SUM(ASESP:UNIVERSAL!D13)</f>
        <v>809708663.74000001</v>
      </c>
      <c r="F13" s="20" t="s">
        <v>23</v>
      </c>
      <c r="G13" s="18">
        <f>SUM(ASESP:UNIVERSAL!G13)</f>
        <v>3376098545.5700002</v>
      </c>
    </row>
    <row r="14" spans="2:7" ht="15.75" customHeight="1" x14ac:dyDescent="0.25">
      <c r="B14" s="2" t="s">
        <v>24</v>
      </c>
      <c r="C14" s="20" t="s">
        <v>25</v>
      </c>
      <c r="D14" s="18">
        <f>SUM(ASESP:UNIVERSAL!D14)</f>
        <v>0</v>
      </c>
      <c r="F14" s="20" t="s">
        <v>26</v>
      </c>
      <c r="G14" s="18">
        <f>SUM(ASESP:UNIVERSAL!G14)</f>
        <v>828244638.13999999</v>
      </c>
    </row>
    <row r="15" spans="2:7" ht="15.75" customHeight="1" x14ac:dyDescent="0.25">
      <c r="B15" s="2" t="s">
        <v>27</v>
      </c>
      <c r="C15" s="20" t="s">
        <v>28</v>
      </c>
      <c r="D15" s="18">
        <f>SUM(ASESP:UNIVERSAL!D15)</f>
        <v>269230401</v>
      </c>
      <c r="F15" s="20" t="s">
        <v>29</v>
      </c>
      <c r="G15" s="18">
        <f>SUM(ASESP:UNIVERSAL!G15)</f>
        <v>9386121842.9700012</v>
      </c>
    </row>
    <row r="16" spans="2:7" ht="15.75" customHeight="1" x14ac:dyDescent="0.25">
      <c r="B16" s="2" t="s">
        <v>30</v>
      </c>
      <c r="C16" s="20" t="s">
        <v>31</v>
      </c>
      <c r="D16" s="18">
        <f>SUM(ASESP:UNIVERSAL!D16)</f>
        <v>39252391.450000003</v>
      </c>
      <c r="F16" s="20" t="s">
        <v>32</v>
      </c>
      <c r="G16" s="18">
        <f>SUM(ASESP:UNIVERSAL!G16)</f>
        <v>4226649811.0100002</v>
      </c>
    </row>
    <row r="17" spans="2:7" ht="15.75" customHeight="1" x14ac:dyDescent="0.25">
      <c r="B17" s="2" t="s">
        <v>33</v>
      </c>
      <c r="C17" s="20" t="s">
        <v>34</v>
      </c>
      <c r="D17" s="18">
        <f>SUM(ASESP:UNIVERSAL!D17)</f>
        <v>0</v>
      </c>
      <c r="F17" s="20" t="s">
        <v>35</v>
      </c>
      <c r="G17" s="18">
        <f>SUM(ASESP:UNIVERSAL!G17)</f>
        <v>3388585108.5200005</v>
      </c>
    </row>
    <row r="18" spans="2:7" ht="15.75" customHeight="1" x14ac:dyDescent="0.25">
      <c r="B18" s="2" t="s">
        <v>36</v>
      </c>
      <c r="C18" s="20" t="s">
        <v>37</v>
      </c>
      <c r="D18" s="18">
        <f>SUM(ASESP:UNIVERSAL!D18)</f>
        <v>0</v>
      </c>
      <c r="F18" s="20" t="s">
        <v>38</v>
      </c>
      <c r="G18" s="18">
        <f>SUM(ASESP:UNIVERSAL!G18)</f>
        <v>13830720.699999999</v>
      </c>
    </row>
    <row r="19" spans="2:7" ht="15.75" customHeight="1" x14ac:dyDescent="0.25">
      <c r="B19" s="2" t="s">
        <v>39</v>
      </c>
      <c r="C19" s="20" t="s">
        <v>40</v>
      </c>
      <c r="D19" s="18">
        <f>SUM(ASESP:UNIVERSAL!D19)</f>
        <v>1122302111.9300001</v>
      </c>
      <c r="F19" s="24" t="s">
        <v>41</v>
      </c>
      <c r="G19" s="18">
        <f>SUM(ASESP:UNIVERSAL!G19)</f>
        <v>544458225.15999997</v>
      </c>
    </row>
    <row r="20" spans="2:7" ht="15.75" customHeight="1" x14ac:dyDescent="0.25">
      <c r="B20" s="2" t="s">
        <v>42</v>
      </c>
      <c r="C20" s="20" t="s">
        <v>43</v>
      </c>
      <c r="D20" s="18">
        <f>SUM(ASESP:UNIVERSAL!D20)</f>
        <v>873561400.63</v>
      </c>
      <c r="F20" s="90" t="s">
        <v>44</v>
      </c>
      <c r="G20" s="91">
        <f>SUM(G8:G19)</f>
        <v>39638420445.850006</v>
      </c>
    </row>
    <row r="21" spans="2:7" ht="15.75" customHeight="1" x14ac:dyDescent="0.25">
      <c r="C21" s="88" t="s">
        <v>45</v>
      </c>
      <c r="D21" s="89">
        <f>SUM(D8:D20)</f>
        <v>63329109214.419998</v>
      </c>
      <c r="F21" s="17" t="s">
        <v>46</v>
      </c>
      <c r="G21" s="18">
        <f>SUM(ASESP:UNIVERSAL!G21)</f>
        <v>21921581.510000002</v>
      </c>
    </row>
    <row r="22" spans="2:7" ht="15.75" customHeight="1" x14ac:dyDescent="0.25">
      <c r="C22" s="90" t="s">
        <v>47</v>
      </c>
      <c r="D22" s="91">
        <f>SUM(D23:D29)</f>
        <v>768232501.49999988</v>
      </c>
      <c r="F22" s="20" t="s">
        <v>48</v>
      </c>
      <c r="G22" s="18">
        <f>SUM(ASESP:UNIVERSAL!G22)</f>
        <v>839749386.19999993</v>
      </c>
    </row>
    <row r="23" spans="2:7" ht="15.75" customHeight="1" x14ac:dyDescent="0.25">
      <c r="B23" s="2" t="s">
        <v>49</v>
      </c>
      <c r="C23" s="17" t="s">
        <v>50</v>
      </c>
      <c r="D23" s="18">
        <f>SUM(ASESP:UNIVERSAL!D23)</f>
        <v>348342232.53999996</v>
      </c>
      <c r="F23" s="20" t="s">
        <v>51</v>
      </c>
      <c r="G23" s="18">
        <f>SUM(ASESP:UNIVERSAL!G23)</f>
        <v>326881802.21000004</v>
      </c>
    </row>
    <row r="24" spans="2:7" ht="15.75" customHeight="1" x14ac:dyDescent="0.25">
      <c r="B24" s="2" t="s">
        <v>52</v>
      </c>
      <c r="C24" s="20" t="s">
        <v>53</v>
      </c>
      <c r="D24" s="18">
        <f>SUM(ASESP:UNIVERSAL!D24)</f>
        <v>80612782.989999995</v>
      </c>
      <c r="F24" s="20" t="s">
        <v>54</v>
      </c>
      <c r="G24" s="18">
        <f>SUM(ASESP:UNIVERSAL!G24)</f>
        <v>735609466.36000001</v>
      </c>
    </row>
    <row r="25" spans="2:7" ht="15.75" customHeight="1" x14ac:dyDescent="0.25">
      <c r="B25" s="2" t="s">
        <v>55</v>
      </c>
      <c r="C25" s="20" t="s">
        <v>56</v>
      </c>
      <c r="D25" s="18">
        <f>SUM(ASESP:UNIVERSAL!D25)</f>
        <v>139946053.03999999</v>
      </c>
      <c r="F25" s="20" t="s">
        <v>57</v>
      </c>
      <c r="G25" s="18">
        <f>SUM(ASESP:UNIVERSAL!G25)</f>
        <v>39073623</v>
      </c>
    </row>
    <row r="26" spans="2:7" ht="15.75" customHeight="1" x14ac:dyDescent="0.25">
      <c r="B26" s="2" t="s">
        <v>58</v>
      </c>
      <c r="C26" s="20" t="s">
        <v>59</v>
      </c>
      <c r="D26" s="18">
        <f>SUM(ASESP:UNIVERSAL!D26)</f>
        <v>58975506.259999998</v>
      </c>
      <c r="F26" s="20" t="s">
        <v>60</v>
      </c>
      <c r="G26" s="18">
        <f>SUM(ASESP:UNIVERSAL!G26)</f>
        <v>198119236.92000002</v>
      </c>
    </row>
    <row r="27" spans="2:7" ht="15.75" customHeight="1" x14ac:dyDescent="0.25">
      <c r="B27" s="2" t="s">
        <v>61</v>
      </c>
      <c r="C27" s="20" t="s">
        <v>62</v>
      </c>
      <c r="D27" s="18">
        <f>SUM(ASESP:UNIVERSAL!D27)</f>
        <v>20139987.920000002</v>
      </c>
      <c r="F27" s="24" t="s">
        <v>63</v>
      </c>
      <c r="G27" s="18">
        <f>SUM(ASESP:UNIVERSAL!G27)</f>
        <v>30658854.73</v>
      </c>
    </row>
    <row r="28" spans="2:7" ht="15.75" customHeight="1" x14ac:dyDescent="0.25">
      <c r="B28" s="2" t="s">
        <v>64</v>
      </c>
      <c r="C28" s="20" t="s">
        <v>65</v>
      </c>
      <c r="D28" s="18">
        <f>SUM(ASESP:UNIVERSAL!D28)</f>
        <v>109314715.8</v>
      </c>
      <c r="F28" s="90" t="s">
        <v>66</v>
      </c>
      <c r="G28" s="91">
        <f>SUM(G21:G27)</f>
        <v>2192013950.9300003</v>
      </c>
    </row>
    <row r="29" spans="2:7" ht="15.75" customHeight="1" x14ac:dyDescent="0.25">
      <c r="B29" s="2" t="s">
        <v>67</v>
      </c>
      <c r="C29" s="24" t="s">
        <v>68</v>
      </c>
      <c r="D29" s="18">
        <f>SUM(ASESP:UNIVERSAL!D29)</f>
        <v>10901222.949999999</v>
      </c>
      <c r="F29" s="17" t="s">
        <v>69</v>
      </c>
      <c r="G29" s="18">
        <f>SUM(ASESP:UNIVERSAL!G29)</f>
        <v>2005751745.3520002</v>
      </c>
    </row>
    <row r="30" spans="2:7" ht="15.75" customHeight="1" x14ac:dyDescent="0.25">
      <c r="C30" s="90" t="s">
        <v>70</v>
      </c>
      <c r="D30" s="91">
        <f>SUM(D31:D35)</f>
        <v>6034235073.1199999</v>
      </c>
      <c r="F30" s="20" t="s">
        <v>71</v>
      </c>
      <c r="G30" s="18">
        <f>SUM(ASESP:UNIVERSAL!G30)</f>
        <v>1532952911.198</v>
      </c>
    </row>
    <row r="31" spans="2:7" ht="15.75" customHeight="1" x14ac:dyDescent="0.25">
      <c r="B31" s="2" t="s">
        <v>72</v>
      </c>
      <c r="C31" s="17" t="s">
        <v>73</v>
      </c>
      <c r="D31" s="18">
        <f>SUM(ASESP:UNIVERSAL!D31)</f>
        <v>4335097268.8299999</v>
      </c>
      <c r="F31" s="20" t="s">
        <v>74</v>
      </c>
      <c r="G31" s="18">
        <f>SUM(ASESP:UNIVERSAL!G31)</f>
        <v>277835291.26999998</v>
      </c>
    </row>
    <row r="32" spans="2:7" ht="15.75" customHeight="1" x14ac:dyDescent="0.25">
      <c r="B32" s="2" t="s">
        <v>75</v>
      </c>
      <c r="C32" s="20" t="s">
        <v>76</v>
      </c>
      <c r="D32" s="18">
        <f>SUM(ASESP:UNIVERSAL!D32)</f>
        <v>632781252.93000007</v>
      </c>
      <c r="F32" s="24" t="s">
        <v>77</v>
      </c>
      <c r="G32" s="18">
        <f>SUM(ASESP:UNIVERSAL!G32)</f>
        <v>51548086.659999996</v>
      </c>
    </row>
    <row r="33" spans="2:7" ht="15.75" customHeight="1" x14ac:dyDescent="0.25">
      <c r="B33" s="2" t="s">
        <v>78</v>
      </c>
      <c r="C33" s="20" t="s">
        <v>79</v>
      </c>
      <c r="D33" s="18">
        <f>SUM(ASESP:UNIVERSAL!D33)</f>
        <v>781194934.81999993</v>
      </c>
      <c r="F33" s="90" t="s">
        <v>80</v>
      </c>
      <c r="G33" s="91">
        <f>SUM(G29:G32)</f>
        <v>3868088034.48</v>
      </c>
    </row>
    <row r="34" spans="2:7" ht="15.75" customHeight="1" x14ac:dyDescent="0.25">
      <c r="B34" s="2" t="s">
        <v>81</v>
      </c>
      <c r="C34" s="20" t="s">
        <v>82</v>
      </c>
      <c r="D34" s="18">
        <f>SUM(ASESP:UNIVERSAL!D34)</f>
        <v>202546142.80000001</v>
      </c>
      <c r="F34" s="94" t="s">
        <v>83</v>
      </c>
      <c r="G34" s="96">
        <f>SUM(G35:G40)</f>
        <v>5165414992.9799995</v>
      </c>
    </row>
    <row r="35" spans="2:7" ht="15.75" customHeight="1" x14ac:dyDescent="0.25">
      <c r="B35" s="2" t="s">
        <v>84</v>
      </c>
      <c r="C35" s="24" t="s">
        <v>85</v>
      </c>
      <c r="D35" s="18">
        <f>SUM(ASESP:UNIVERSAL!D35)</f>
        <v>82615473.739999995</v>
      </c>
      <c r="F35" s="17" t="s">
        <v>86</v>
      </c>
      <c r="G35" s="18">
        <f>SUM(ASESP:UNIVERSAL!G35)</f>
        <v>261721959.46000001</v>
      </c>
    </row>
    <row r="36" spans="2:7" ht="15.75" customHeight="1" x14ac:dyDescent="0.25">
      <c r="C36" s="90" t="s">
        <v>87</v>
      </c>
      <c r="D36" s="91">
        <f>+D22+D30</f>
        <v>6802467574.6199999</v>
      </c>
      <c r="F36" s="20" t="s">
        <v>88</v>
      </c>
      <c r="G36" s="18">
        <f>SUM(ASESP:UNIVERSAL!G36)</f>
        <v>274380089.23000002</v>
      </c>
    </row>
    <row r="37" spans="2:7" ht="15.75" customHeight="1" x14ac:dyDescent="0.25">
      <c r="B37" s="2" t="s">
        <v>89</v>
      </c>
      <c r="C37" s="17" t="s">
        <v>90</v>
      </c>
      <c r="D37" s="18">
        <f>SUM(ASESP:UNIVERSAL!D37)</f>
        <v>1063726516.12</v>
      </c>
      <c r="F37" s="20" t="s">
        <v>91</v>
      </c>
      <c r="G37" s="18">
        <f>SUM(ASESP:UNIVERSAL!G37)</f>
        <v>163114285.75999999</v>
      </c>
    </row>
    <row r="38" spans="2:7" ht="15.75" customHeight="1" x14ac:dyDescent="0.25">
      <c r="B38" s="2" t="s">
        <v>92</v>
      </c>
      <c r="C38" s="20" t="s">
        <v>93</v>
      </c>
      <c r="D38" s="18">
        <f>SUM(ASESP:UNIVERSAL!D38)</f>
        <v>898819303.26999998</v>
      </c>
      <c r="F38" s="20" t="s">
        <v>94</v>
      </c>
      <c r="G38" s="18">
        <f>SUM(ASESP:UNIVERSAL!G38)</f>
        <v>315947848.77999997</v>
      </c>
    </row>
    <row r="39" spans="2:7" ht="15.75" customHeight="1" x14ac:dyDescent="0.25">
      <c r="B39" s="2" t="s">
        <v>95</v>
      </c>
      <c r="C39" s="20" t="s">
        <v>96</v>
      </c>
      <c r="D39" s="18">
        <f>SUM(ASESP:UNIVERSAL!D39)</f>
        <v>137928223.63</v>
      </c>
      <c r="F39" s="20" t="s">
        <v>97</v>
      </c>
      <c r="G39" s="18">
        <f>SUM(ASESP:UNIVERSAL!G39)</f>
        <v>575105522.70000005</v>
      </c>
    </row>
    <row r="40" spans="2:7" ht="15.75" customHeight="1" x14ac:dyDescent="0.25">
      <c r="B40" s="2" t="s">
        <v>98</v>
      </c>
      <c r="C40" s="20" t="s">
        <v>99</v>
      </c>
      <c r="D40" s="18">
        <f>SUM(ASESP:UNIVERSAL!D40)</f>
        <v>113273811.69</v>
      </c>
      <c r="F40" s="24" t="s">
        <v>100</v>
      </c>
      <c r="G40" s="18">
        <f>SUM(ASESP:UNIVERSAL!G40)</f>
        <v>3575145287.0499997</v>
      </c>
    </row>
    <row r="41" spans="2:7" ht="15.75" customHeight="1" x14ac:dyDescent="0.25">
      <c r="B41" s="2" t="s">
        <v>101</v>
      </c>
      <c r="C41" s="20" t="s">
        <v>102</v>
      </c>
      <c r="D41" s="18">
        <f>SUM(ASESP:UNIVERSAL!D41)</f>
        <v>252683437.81</v>
      </c>
      <c r="F41" s="94" t="s">
        <v>103</v>
      </c>
      <c r="G41" s="101">
        <f>SUM(G42:G47)</f>
        <v>1053461294.97</v>
      </c>
    </row>
    <row r="42" spans="2:7" ht="15.75" customHeight="1" x14ac:dyDescent="0.25">
      <c r="B42" s="2" t="s">
        <v>104</v>
      </c>
      <c r="C42" s="20" t="s">
        <v>105</v>
      </c>
      <c r="D42" s="18">
        <f>SUM(ASESP:UNIVERSAL!D42)</f>
        <v>2675451333.9300003</v>
      </c>
      <c r="F42" s="17" t="s">
        <v>106</v>
      </c>
      <c r="G42" s="18">
        <f>SUM(ASESP:UNIVERSAL!G42)</f>
        <v>80388994.590000004</v>
      </c>
    </row>
    <row r="43" spans="2:7" ht="15.75" customHeight="1" x14ac:dyDescent="0.25">
      <c r="B43" s="2" t="s">
        <v>107</v>
      </c>
      <c r="C43" s="20" t="s">
        <v>108</v>
      </c>
      <c r="D43" s="18">
        <f>SUM(ASESP:UNIVERSAL!D43)</f>
        <v>1457937720.5599999</v>
      </c>
      <c r="F43" s="20" t="s">
        <v>109</v>
      </c>
      <c r="G43" s="18">
        <f>SUM(ASESP:UNIVERSAL!G43)</f>
        <v>14044133.189999999</v>
      </c>
    </row>
    <row r="44" spans="2:7" ht="15.75" customHeight="1" x14ac:dyDescent="0.25">
      <c r="B44" s="2" t="s">
        <v>110</v>
      </c>
      <c r="C44" s="20" t="s">
        <v>111</v>
      </c>
      <c r="D44" s="18">
        <f>SUM(ASESP:UNIVERSAL!D44)</f>
        <v>45546206.090000004</v>
      </c>
      <c r="F44" s="20" t="s">
        <v>112</v>
      </c>
      <c r="G44" s="18">
        <f>SUM(ASESP:UNIVERSAL!G44)</f>
        <v>135863509.84999999</v>
      </c>
    </row>
    <row r="45" spans="2:7" ht="15.75" customHeight="1" x14ac:dyDescent="0.25">
      <c r="B45" s="2" t="s">
        <v>113</v>
      </c>
      <c r="C45" s="20" t="s">
        <v>114</v>
      </c>
      <c r="D45" s="18">
        <f>SUM(ASESP:UNIVERSAL!D45)</f>
        <v>145364.63</v>
      </c>
      <c r="F45" s="20" t="s">
        <v>115</v>
      </c>
      <c r="G45" s="18">
        <f>SUM(ASESP:UNIVERSAL!G45)</f>
        <v>38613879.829999998</v>
      </c>
    </row>
    <row r="46" spans="2:7" ht="15.75" customHeight="1" x14ac:dyDescent="0.25">
      <c r="B46" s="2" t="s">
        <v>116</v>
      </c>
      <c r="C46" s="20" t="s">
        <v>117</v>
      </c>
      <c r="D46" s="18">
        <f>SUM(ASESP:UNIVERSAL!D46)</f>
        <v>2673218104.1975465</v>
      </c>
      <c r="F46" s="20" t="s">
        <v>118</v>
      </c>
      <c r="G46" s="18">
        <f>SUM(ASESP:UNIVERSAL!G46)</f>
        <v>70006480.519999996</v>
      </c>
    </row>
    <row r="47" spans="2:7" ht="15.75" customHeight="1" x14ac:dyDescent="0.25">
      <c r="B47" s="2" t="s">
        <v>119</v>
      </c>
      <c r="C47" s="24" t="s">
        <v>120</v>
      </c>
      <c r="D47" s="18">
        <f>SUM(ASESP:UNIVERSAL!D47)</f>
        <v>128473824.33</v>
      </c>
      <c r="F47" s="20" t="s">
        <v>121</v>
      </c>
      <c r="G47" s="18">
        <f>SUM(ASESP:UNIVERSAL!G47)</f>
        <v>714544296.99000001</v>
      </c>
    </row>
    <row r="48" spans="2:7" ht="15.75" customHeight="1" x14ac:dyDescent="0.25">
      <c r="C48" s="90" t="s">
        <v>122</v>
      </c>
      <c r="D48" s="91">
        <f>SUM(D37:D47)</f>
        <v>9447203846.2575474</v>
      </c>
      <c r="F48" s="24" t="s">
        <v>123</v>
      </c>
      <c r="G48" s="18">
        <f>SUM(ASESP:UNIVERSAL!G48)</f>
        <v>107227727.38</v>
      </c>
    </row>
    <row r="49" spans="2:7" ht="15.75" customHeight="1" x14ac:dyDescent="0.25">
      <c r="C49" s="94" t="s">
        <v>124</v>
      </c>
      <c r="D49" s="98"/>
      <c r="F49" s="90" t="s">
        <v>125</v>
      </c>
      <c r="G49" s="91">
        <f>+G34+G41+G48</f>
        <v>6326104015.3299999</v>
      </c>
    </row>
    <row r="50" spans="2:7" ht="15.75" customHeight="1" x14ac:dyDescent="0.25">
      <c r="B50" s="2" t="s">
        <v>126</v>
      </c>
      <c r="C50" s="28" t="s">
        <v>127</v>
      </c>
      <c r="D50" s="18">
        <f>SUM(ASESP:UNIVERSAL!D50)</f>
        <v>0</v>
      </c>
      <c r="F50" s="28" t="s">
        <v>128</v>
      </c>
      <c r="G50" s="18">
        <f>SUM(ASESP:UNIVERSAL!G50)</f>
        <v>1018809222.3499999</v>
      </c>
    </row>
    <row r="51" spans="2:7" ht="15.75" customHeight="1" x14ac:dyDescent="0.25">
      <c r="B51" s="2" t="s">
        <v>129</v>
      </c>
      <c r="C51" s="20" t="s">
        <v>124</v>
      </c>
      <c r="D51" s="18">
        <f>SUM(ASESP:UNIVERSAL!D51)</f>
        <v>296719490.74000001</v>
      </c>
      <c r="F51" s="20" t="s">
        <v>130</v>
      </c>
      <c r="G51" s="18">
        <f>SUM(ASESP:UNIVERSAL!G51)</f>
        <v>1864500258.76</v>
      </c>
    </row>
    <row r="52" spans="2:7" ht="15.75" customHeight="1" x14ac:dyDescent="0.25">
      <c r="B52" s="2" t="s">
        <v>131</v>
      </c>
      <c r="C52" s="24" t="s">
        <v>132</v>
      </c>
      <c r="D52" s="18">
        <f>SUM(ASESP:UNIVERSAL!D52)</f>
        <v>5556725.29</v>
      </c>
      <c r="F52" s="20" t="s">
        <v>133</v>
      </c>
      <c r="G52" s="18">
        <f>SUM(ASESP:UNIVERSAL!G52)</f>
        <v>70655176.909999996</v>
      </c>
    </row>
    <row r="53" spans="2:7" ht="15.75" customHeight="1" x14ac:dyDescent="0.25">
      <c r="C53" s="90" t="s">
        <v>134</v>
      </c>
      <c r="D53" s="91">
        <f>SUM(D50:D52)</f>
        <v>302276216.03000003</v>
      </c>
      <c r="F53" s="20" t="s">
        <v>135</v>
      </c>
      <c r="G53" s="18">
        <f>SUM(ASESP:UNIVERSAL!G53)</f>
        <v>35148471.120000005</v>
      </c>
    </row>
    <row r="54" spans="2:7" ht="15.75" customHeight="1" x14ac:dyDescent="0.25">
      <c r="C54" s="75" t="s">
        <v>136</v>
      </c>
      <c r="D54" s="76">
        <f>+D53+D48+D36+D21</f>
        <v>79881056851.327545</v>
      </c>
      <c r="F54" s="20" t="s">
        <v>137</v>
      </c>
      <c r="G54" s="18">
        <f>SUM(ASESP:UNIVERSAL!G54)</f>
        <v>411178408.16000003</v>
      </c>
    </row>
    <row r="55" spans="2:7" ht="15.75" customHeight="1" x14ac:dyDescent="0.25">
      <c r="C55" s="29"/>
      <c r="F55" s="20" t="s">
        <v>138</v>
      </c>
      <c r="G55" s="18">
        <f>SUM(ASESP:UNIVERSAL!G55)</f>
        <v>87064112.63000001</v>
      </c>
    </row>
    <row r="56" spans="2:7" ht="15.75" customHeight="1" x14ac:dyDescent="0.25">
      <c r="C56" s="94" t="s">
        <v>139</v>
      </c>
      <c r="D56" s="98"/>
      <c r="F56" s="20" t="s">
        <v>140</v>
      </c>
      <c r="G56" s="18">
        <f>SUM(ASESP:UNIVERSAL!G56)</f>
        <v>124469559.56</v>
      </c>
    </row>
    <row r="57" spans="2:7" ht="15.75" customHeight="1" x14ac:dyDescent="0.25">
      <c r="B57" s="2" t="s">
        <v>141</v>
      </c>
      <c r="C57" s="30" t="s">
        <v>142</v>
      </c>
      <c r="D57" s="18">
        <f>SUM(ASESP:UNIVERSAL!D57)</f>
        <v>-890730</v>
      </c>
      <c r="F57" s="24" t="s">
        <v>143</v>
      </c>
      <c r="G57" s="18">
        <f>SUM(ASESP:UNIVERSAL!G57)</f>
        <v>56628675.170000002</v>
      </c>
    </row>
    <row r="58" spans="2:7" ht="15.75" customHeight="1" x14ac:dyDescent="0.25">
      <c r="B58" s="2" t="s">
        <v>144</v>
      </c>
      <c r="C58" s="31" t="s">
        <v>145</v>
      </c>
      <c r="D58" s="18">
        <f>SUM(ASESP:UNIVERSAL!D58)</f>
        <v>-7884078</v>
      </c>
      <c r="F58" s="90" t="s">
        <v>146</v>
      </c>
      <c r="G58" s="91">
        <f>SUM(G50:G57)</f>
        <v>3668453884.6599994</v>
      </c>
    </row>
    <row r="59" spans="2:7" ht="15.75" customHeight="1" x14ac:dyDescent="0.25">
      <c r="B59" s="2" t="s">
        <v>147</v>
      </c>
      <c r="C59" s="31" t="s">
        <v>148</v>
      </c>
      <c r="D59" s="18">
        <f>SUM(ASESP:UNIVERSAL!D59)</f>
        <v>-77533</v>
      </c>
      <c r="F59" s="28" t="s">
        <v>149</v>
      </c>
      <c r="G59" s="18">
        <f>SUM(ASESP:UNIVERSAL!G59)</f>
        <v>3424765660.7800002</v>
      </c>
    </row>
    <row r="60" spans="2:7" ht="15.75" customHeight="1" x14ac:dyDescent="0.25">
      <c r="B60" s="2" t="s">
        <v>150</v>
      </c>
      <c r="C60" s="32" t="s">
        <v>151</v>
      </c>
      <c r="D60" s="18">
        <f>SUM(ASESP:UNIVERSAL!D60)</f>
        <v>-121413</v>
      </c>
      <c r="F60" s="20" t="s">
        <v>152</v>
      </c>
      <c r="G60" s="18">
        <f>SUM(ASESP:UNIVERSAL!G60)</f>
        <v>1567219934.5400002</v>
      </c>
    </row>
    <row r="61" spans="2:7" ht="15.75" customHeight="1" x14ac:dyDescent="0.25">
      <c r="C61" s="90" t="s">
        <v>153</v>
      </c>
      <c r="D61" s="91">
        <f>SUM(D57:D60)</f>
        <v>-8973754</v>
      </c>
      <c r="F61" s="20" t="s">
        <v>154</v>
      </c>
      <c r="G61" s="18">
        <f>SUM(ASESP:UNIVERSAL!G61)</f>
        <v>270372154.45999998</v>
      </c>
    </row>
    <row r="62" spans="2:7" ht="15.75" customHeight="1" x14ac:dyDescent="0.25">
      <c r="C62" s="77" t="s">
        <v>155</v>
      </c>
      <c r="D62" s="78">
        <f>+D54+D61</f>
        <v>79872083097.327545</v>
      </c>
      <c r="F62" s="20" t="s">
        <v>156</v>
      </c>
      <c r="G62" s="18">
        <f>SUM(ASESP:UNIVERSAL!G62)</f>
        <v>98499439.039999992</v>
      </c>
    </row>
    <row r="63" spans="2:7" ht="15.75" customHeight="1" x14ac:dyDescent="0.25">
      <c r="B63" s="33"/>
      <c r="C63" s="34"/>
      <c r="D63" s="35"/>
      <c r="F63" s="20" t="s">
        <v>157</v>
      </c>
      <c r="G63" s="18">
        <f>SUM(ASESP:UNIVERSAL!G63)</f>
        <v>6567259</v>
      </c>
    </row>
    <row r="64" spans="2:7" ht="15.75" customHeight="1" x14ac:dyDescent="0.25">
      <c r="B64" s="5"/>
      <c r="C64" s="34"/>
      <c r="D64" s="35"/>
      <c r="F64" s="20" t="s">
        <v>158</v>
      </c>
      <c r="G64" s="18">
        <f>SUM(ASESP:UNIVERSAL!G64)</f>
        <v>705370253.58999991</v>
      </c>
    </row>
    <row r="65" spans="1:7" ht="15.75" customHeight="1" x14ac:dyDescent="0.25">
      <c r="B65" s="36" t="s">
        <v>159</v>
      </c>
      <c r="C65" s="34"/>
      <c r="D65" s="35"/>
      <c r="F65" s="20" t="s">
        <v>160</v>
      </c>
      <c r="G65" s="18">
        <f>SUM(ASESP:UNIVERSAL!G65)</f>
        <v>377125083.5</v>
      </c>
    </row>
    <row r="66" spans="1:7" ht="15.75" customHeight="1" x14ac:dyDescent="0.25">
      <c r="B66" s="36" t="s">
        <v>161</v>
      </c>
      <c r="C66" s="34"/>
      <c r="D66" s="35"/>
      <c r="F66" s="20" t="s">
        <v>162</v>
      </c>
      <c r="G66" s="18">
        <f>SUM(ASESP:UNIVERSAL!G66)</f>
        <v>290528992.03999996</v>
      </c>
    </row>
    <row r="67" spans="1:7" ht="15.75" customHeight="1" x14ac:dyDescent="0.25">
      <c r="B67" s="36" t="s">
        <v>163</v>
      </c>
      <c r="C67" s="34"/>
      <c r="D67" s="35"/>
      <c r="F67" s="20" t="s">
        <v>164</v>
      </c>
      <c r="G67" s="18">
        <f>SUM(ASESP:UNIVERSAL!G67)</f>
        <v>640295828.10000002</v>
      </c>
    </row>
    <row r="68" spans="1:7" ht="15.75" customHeight="1" x14ac:dyDescent="0.25">
      <c r="B68" s="36" t="s">
        <v>165</v>
      </c>
      <c r="C68" s="34"/>
      <c r="D68" s="35"/>
      <c r="F68" s="20" t="s">
        <v>166</v>
      </c>
      <c r="G68" s="18">
        <f>SUM(ASESP:UNIVERSAL!G68)</f>
        <v>399602916.95000005</v>
      </c>
    </row>
    <row r="69" spans="1:7" ht="15.75" customHeight="1" x14ac:dyDescent="0.25">
      <c r="B69" s="36" t="s">
        <v>167</v>
      </c>
      <c r="C69" s="34"/>
      <c r="D69" s="35"/>
      <c r="F69" s="20" t="s">
        <v>168</v>
      </c>
      <c r="G69" s="18">
        <f>SUM(ASESP:UNIVERSAL!G69)</f>
        <v>38101436.5</v>
      </c>
    </row>
    <row r="70" spans="1:7" ht="15.75" customHeight="1" x14ac:dyDescent="0.25">
      <c r="B70" s="36" t="s">
        <v>169</v>
      </c>
      <c r="C70" s="34"/>
      <c r="D70" s="35"/>
      <c r="F70" s="20" t="s">
        <v>170</v>
      </c>
      <c r="G70" s="18">
        <f>SUM(ASESP:UNIVERSAL!G70)</f>
        <v>173012241.38</v>
      </c>
    </row>
    <row r="71" spans="1:7" ht="15.75" customHeight="1" x14ac:dyDescent="0.25">
      <c r="B71" s="36" t="s">
        <v>171</v>
      </c>
      <c r="C71" s="34"/>
      <c r="D71" s="35"/>
      <c r="F71" s="20" t="s">
        <v>172</v>
      </c>
      <c r="G71" s="18">
        <f>SUM(ASESP:UNIVERSAL!G71)</f>
        <v>601926870.51999998</v>
      </c>
    </row>
    <row r="72" spans="1:7" ht="15.75" customHeight="1" x14ac:dyDescent="0.25">
      <c r="B72" s="36" t="s">
        <v>173</v>
      </c>
      <c r="C72" s="34"/>
      <c r="D72" s="35"/>
      <c r="F72" s="20" t="s">
        <v>174</v>
      </c>
      <c r="G72" s="18">
        <f>SUM(ASESP:UNIVERSAL!G72)</f>
        <v>14328621</v>
      </c>
    </row>
    <row r="73" spans="1:7" ht="15.75" customHeight="1" x14ac:dyDescent="0.25">
      <c r="B73" s="36" t="s">
        <v>175</v>
      </c>
      <c r="C73" s="34"/>
      <c r="D73" s="35"/>
      <c r="F73" s="20" t="s">
        <v>176</v>
      </c>
      <c r="G73" s="18">
        <f>SUM(ASESP:UNIVERSAL!G73)</f>
        <v>53545937.700000003</v>
      </c>
    </row>
    <row r="74" spans="1:7" ht="15.75" customHeight="1" x14ac:dyDescent="0.25">
      <c r="B74" s="36" t="s">
        <v>177</v>
      </c>
      <c r="C74" s="34"/>
      <c r="D74" s="35"/>
      <c r="F74" s="20" t="s">
        <v>178</v>
      </c>
      <c r="G74" s="18">
        <f>SUM(ASESP:UNIVERSAL!G74)</f>
        <v>96000163.079999998</v>
      </c>
    </row>
    <row r="75" spans="1:7" ht="15.75" customHeight="1" x14ac:dyDescent="0.25">
      <c r="B75" s="36" t="s">
        <v>179</v>
      </c>
      <c r="C75" s="34"/>
      <c r="D75" s="35"/>
      <c r="F75" s="20" t="s">
        <v>180</v>
      </c>
      <c r="G75" s="18">
        <f>SUM(ASESP:UNIVERSAL!G75)</f>
        <v>100123845.57000001</v>
      </c>
    </row>
    <row r="76" spans="1:7" ht="15.75" customHeight="1" x14ac:dyDescent="0.25">
      <c r="B76" s="36" t="s">
        <v>181</v>
      </c>
      <c r="C76" s="34"/>
      <c r="D76" s="35"/>
      <c r="F76" s="20" t="s">
        <v>182</v>
      </c>
      <c r="G76" s="18">
        <f>SUM(ASESP:UNIVERSAL!G76)</f>
        <v>268359232.16</v>
      </c>
    </row>
    <row r="77" spans="1:7" ht="15.75" customHeight="1" x14ac:dyDescent="0.25">
      <c r="B77" s="36" t="s">
        <v>183</v>
      </c>
      <c r="C77" s="34"/>
      <c r="D77" s="35"/>
      <c r="F77" s="20" t="s">
        <v>184</v>
      </c>
      <c r="G77" s="18">
        <f>SUM(ASESP:UNIVERSAL!G77)</f>
        <v>797448170.92999995</v>
      </c>
    </row>
    <row r="78" spans="1:7" ht="15.75" customHeight="1" x14ac:dyDescent="0.25">
      <c r="B78" s="36" t="s">
        <v>185</v>
      </c>
      <c r="C78" s="34"/>
      <c r="D78" s="35"/>
      <c r="F78" s="20" t="s">
        <v>186</v>
      </c>
      <c r="G78" s="18">
        <f>SUM(ASESP:UNIVERSAL!G78)</f>
        <v>3288218408.7599993</v>
      </c>
    </row>
    <row r="79" spans="1:7" ht="15.75" customHeight="1" x14ac:dyDescent="0.25">
      <c r="B79" s="36"/>
      <c r="C79" s="34"/>
      <c r="D79" s="35"/>
      <c r="F79" s="24" t="s">
        <v>187</v>
      </c>
      <c r="G79" s="18">
        <f>SUM(ASESP:UNIVERSAL!G79)</f>
        <v>182528881.76999998</v>
      </c>
    </row>
    <row r="80" spans="1:7" ht="15.75" customHeight="1" x14ac:dyDescent="0.25">
      <c r="A80" s="37"/>
      <c r="B80" s="38"/>
      <c r="C80" s="34"/>
      <c r="D80" s="35"/>
      <c r="E80" s="39"/>
      <c r="F80" s="90" t="s">
        <v>188</v>
      </c>
      <c r="G80" s="91">
        <f>SUM(G59:G79)</f>
        <v>13393941331.370003</v>
      </c>
    </row>
    <row r="81" spans="2:7" ht="15.75" customHeight="1" x14ac:dyDescent="0.25">
      <c r="B81" s="36" t="s">
        <v>189</v>
      </c>
      <c r="C81" s="34"/>
      <c r="D81" s="35"/>
      <c r="F81" s="28" t="s">
        <v>190</v>
      </c>
      <c r="G81" s="18">
        <f>SUM(ASESP:UNIVERSAL!G81)</f>
        <v>11510779.869999999</v>
      </c>
    </row>
    <row r="82" spans="2:7" ht="15.75" customHeight="1" x14ac:dyDescent="0.25">
      <c r="B82" s="36" t="s">
        <v>191</v>
      </c>
      <c r="C82" s="34"/>
      <c r="D82" s="35"/>
      <c r="F82" s="20" t="s">
        <v>192</v>
      </c>
      <c r="G82" s="18">
        <f>SUM(ASESP:UNIVERSAL!G82)</f>
        <v>620748152.54999995</v>
      </c>
    </row>
    <row r="83" spans="2:7" ht="15.75" customHeight="1" x14ac:dyDescent="0.25">
      <c r="B83" s="36" t="s">
        <v>193</v>
      </c>
      <c r="C83" s="34"/>
      <c r="D83" s="35"/>
      <c r="F83" s="20" t="s">
        <v>194</v>
      </c>
      <c r="G83" s="18">
        <f>SUM(ASESP:UNIVERSAL!G83)</f>
        <v>90270811.069999993</v>
      </c>
    </row>
    <row r="84" spans="2:7" ht="15.75" customHeight="1" x14ac:dyDescent="0.25">
      <c r="B84" s="36" t="s">
        <v>195</v>
      </c>
      <c r="C84" s="40"/>
      <c r="D84" s="41"/>
      <c r="F84" s="20" t="s">
        <v>196</v>
      </c>
      <c r="G84" s="18">
        <f>SUM(ASESP:UNIVERSAL!G84)</f>
        <v>82291511.270000011</v>
      </c>
    </row>
    <row r="85" spans="2:7" ht="15.75" customHeight="1" x14ac:dyDescent="0.25">
      <c r="B85" s="36" t="s">
        <v>197</v>
      </c>
      <c r="C85" s="73" t="s">
        <v>198</v>
      </c>
      <c r="D85" s="74">
        <f>+D7</f>
        <v>2025</v>
      </c>
      <c r="F85" s="20" t="s">
        <v>199</v>
      </c>
      <c r="G85" s="18">
        <f>SUM(ASESP:UNIVERSAL!G85)</f>
        <v>273573785.76999998</v>
      </c>
    </row>
    <row r="86" spans="2:7" ht="15.75" customHeight="1" x14ac:dyDescent="0.25">
      <c r="B86" s="36" t="s">
        <v>200</v>
      </c>
      <c r="C86" s="42" t="s">
        <v>201</v>
      </c>
      <c r="D86" s="18">
        <f>SUM(ASESP:UNIVERSAL!D86)</f>
        <v>362189275.01999998</v>
      </c>
      <c r="F86" s="20" t="s">
        <v>202</v>
      </c>
      <c r="G86" s="18">
        <f>SUM(ASESP:UNIVERSAL!G86)</f>
        <v>94979459.079999983</v>
      </c>
    </row>
    <row r="87" spans="2:7" ht="15.75" customHeight="1" x14ac:dyDescent="0.25">
      <c r="B87" s="36" t="s">
        <v>203</v>
      </c>
      <c r="C87" s="43" t="s">
        <v>204</v>
      </c>
      <c r="D87" s="18">
        <f>SUM(ASESP:UNIVERSAL!D87)</f>
        <v>2181854581.23</v>
      </c>
      <c r="F87" s="20" t="s">
        <v>205</v>
      </c>
      <c r="G87" s="18">
        <f>SUM(ASESP:UNIVERSAL!G87)</f>
        <v>22977294.329999998</v>
      </c>
    </row>
    <row r="88" spans="2:7" ht="15.75" customHeight="1" x14ac:dyDescent="0.25">
      <c r="B88" s="36" t="s">
        <v>206</v>
      </c>
      <c r="C88" s="43" t="s">
        <v>35</v>
      </c>
      <c r="D88" s="18">
        <f>SUM(ASESP:UNIVERSAL!D88)</f>
        <v>22273739</v>
      </c>
      <c r="F88" s="20" t="s">
        <v>207</v>
      </c>
      <c r="G88" s="18">
        <f>SUM(ASESP:UNIVERSAL!G88)</f>
        <v>292090204.96000004</v>
      </c>
    </row>
    <row r="89" spans="2:7" ht="15.75" customHeight="1" x14ac:dyDescent="0.25">
      <c r="B89" s="36" t="s">
        <v>208</v>
      </c>
      <c r="C89" s="43" t="s">
        <v>209</v>
      </c>
      <c r="D89" s="18">
        <f>SUM(ASESP:UNIVERSAL!D89)</f>
        <v>14939554</v>
      </c>
      <c r="F89" s="20" t="s">
        <v>210</v>
      </c>
      <c r="G89" s="18">
        <f>SUM(ASESP:UNIVERSAL!G89)</f>
        <v>8799659.6500000004</v>
      </c>
    </row>
    <row r="90" spans="2:7" ht="15.75" customHeight="1" x14ac:dyDescent="0.25">
      <c r="B90" s="36" t="s">
        <v>211</v>
      </c>
      <c r="C90" s="43" t="s">
        <v>212</v>
      </c>
      <c r="D90" s="18">
        <f>SUM(ASESP:UNIVERSAL!D90)</f>
        <v>115370731.75999999</v>
      </c>
      <c r="F90" s="20" t="s">
        <v>213</v>
      </c>
      <c r="G90" s="18">
        <f>SUM(ASESP:UNIVERSAL!G90)</f>
        <v>710075548.57749999</v>
      </c>
    </row>
    <row r="91" spans="2:7" ht="15.75" customHeight="1" x14ac:dyDescent="0.25">
      <c r="B91" s="36" t="s">
        <v>214</v>
      </c>
      <c r="C91" s="43" t="s">
        <v>215</v>
      </c>
      <c r="D91" s="18">
        <f>SUM(ASESP:UNIVERSAL!D91)</f>
        <v>1938428</v>
      </c>
      <c r="F91" s="20" t="s">
        <v>216</v>
      </c>
      <c r="G91" s="18">
        <f>SUM(ASESP:UNIVERSAL!G91)</f>
        <v>126020100.80050001</v>
      </c>
    </row>
    <row r="92" spans="2:7" ht="15.75" customHeight="1" x14ac:dyDescent="0.25">
      <c r="B92" s="36" t="s">
        <v>217</v>
      </c>
      <c r="C92" s="43" t="s">
        <v>218</v>
      </c>
      <c r="D92" s="18">
        <f>SUM(ASESP:UNIVERSAL!D92)</f>
        <v>0</v>
      </c>
      <c r="F92" s="20" t="s">
        <v>219</v>
      </c>
      <c r="G92" s="18">
        <f>SUM(ASESP:UNIVERSAL!G92)</f>
        <v>15885214.84</v>
      </c>
    </row>
    <row r="93" spans="2:7" ht="15.75" customHeight="1" x14ac:dyDescent="0.25">
      <c r="B93" s="36"/>
      <c r="C93" s="43" t="s">
        <v>220</v>
      </c>
      <c r="D93" s="18">
        <f>SUM(ASESP:UNIVERSAL!D93)</f>
        <v>13354726.209999999</v>
      </c>
      <c r="F93" s="20" t="s">
        <v>221</v>
      </c>
      <c r="G93" s="18">
        <f>SUM(ASESP:UNIVERSAL!G93)</f>
        <v>939049</v>
      </c>
    </row>
    <row r="94" spans="2:7" ht="15.75" customHeight="1" x14ac:dyDescent="0.25">
      <c r="C94" s="43" t="s">
        <v>222</v>
      </c>
      <c r="D94" s="18">
        <f>SUM(ASESP:UNIVERSAL!D94)</f>
        <v>0</v>
      </c>
      <c r="F94" s="20" t="s">
        <v>223</v>
      </c>
      <c r="G94" s="18">
        <f>SUM(ASESP:UNIVERSAL!G94)</f>
        <v>646138724.19000006</v>
      </c>
    </row>
    <row r="95" spans="2:7" ht="15.75" customHeight="1" x14ac:dyDescent="0.25">
      <c r="C95" s="44" t="s">
        <v>224</v>
      </c>
      <c r="D95" s="18">
        <f>SUM(ASESP:UNIVERSAL!D95)</f>
        <v>37015303.530000001</v>
      </c>
      <c r="F95" s="24" t="s">
        <v>225</v>
      </c>
      <c r="G95" s="18">
        <f>SUM(ASESP:UNIVERSAL!G95)</f>
        <v>38954376.18</v>
      </c>
    </row>
    <row r="96" spans="2:7" ht="15.75" customHeight="1" x14ac:dyDescent="0.25">
      <c r="C96" s="90" t="s">
        <v>226</v>
      </c>
      <c r="D96" s="91">
        <f>SUM(D86:D95)</f>
        <v>2748936338.7500005</v>
      </c>
      <c r="F96" s="90" t="s">
        <v>227</v>
      </c>
      <c r="G96" s="91">
        <f>SUM(G81:G95)</f>
        <v>3035254672.138</v>
      </c>
    </row>
    <row r="97" spans="2:7" ht="15.75" customHeight="1" x14ac:dyDescent="0.25">
      <c r="C97" s="42" t="s">
        <v>216</v>
      </c>
      <c r="D97" s="18">
        <f>SUM(ASESP:UNIVERSAL!D97)</f>
        <v>119757749.37950002</v>
      </c>
      <c r="F97" s="28" t="s">
        <v>228</v>
      </c>
      <c r="G97" s="18">
        <f>SUM(ASESP:UNIVERSAL!G97)</f>
        <v>218708849.65000001</v>
      </c>
    </row>
    <row r="98" spans="2:7" ht="15.75" customHeight="1" x14ac:dyDescent="0.25">
      <c r="C98" s="43" t="s">
        <v>219</v>
      </c>
      <c r="D98" s="18">
        <f>SUM(ASESP:UNIVERSAL!D98)</f>
        <v>704362180.17000008</v>
      </c>
      <c r="F98" s="20" t="s">
        <v>229</v>
      </c>
      <c r="G98" s="18">
        <f>SUM(ASESP:UNIVERSAL!G98)</f>
        <v>176551083.10029</v>
      </c>
    </row>
    <row r="99" spans="2:7" ht="15.75" customHeight="1" x14ac:dyDescent="0.25">
      <c r="C99" s="44" t="s">
        <v>230</v>
      </c>
      <c r="D99" s="18">
        <f>SUM(ASESP:UNIVERSAL!D99)</f>
        <v>11477834.75</v>
      </c>
      <c r="F99" s="20" t="s">
        <v>231</v>
      </c>
      <c r="G99" s="18">
        <f>SUM(ASESP:UNIVERSAL!G99)</f>
        <v>12344959.25</v>
      </c>
    </row>
    <row r="100" spans="2:7" ht="15.75" customHeight="1" x14ac:dyDescent="0.25">
      <c r="C100" s="90" t="s">
        <v>232</v>
      </c>
      <c r="D100" s="91">
        <f>SUM(D97:D99)</f>
        <v>835597764.29950011</v>
      </c>
      <c r="F100" s="20" t="s">
        <v>233</v>
      </c>
      <c r="G100" s="18">
        <f>SUM(ASESP:UNIVERSAL!G100)</f>
        <v>236809426.57178003</v>
      </c>
    </row>
    <row r="101" spans="2:7" ht="15.75" customHeight="1" x14ac:dyDescent="0.25">
      <c r="C101" s="42" t="s">
        <v>190</v>
      </c>
      <c r="D101" s="18">
        <f>SUM(ASESP:UNIVERSAL!D101)</f>
        <v>114281767.66</v>
      </c>
      <c r="F101" s="24" t="s">
        <v>234</v>
      </c>
      <c r="G101" s="18">
        <f>SUM(ASESP:UNIVERSAL!G101)</f>
        <v>8572986.7829999998</v>
      </c>
    </row>
    <row r="102" spans="2:7" ht="15.75" customHeight="1" x14ac:dyDescent="0.25">
      <c r="C102" s="43" t="s">
        <v>235</v>
      </c>
      <c r="D102" s="18">
        <f>SUM(ASESP:UNIVERSAL!D102)</f>
        <v>52260729.700000003</v>
      </c>
      <c r="F102" s="90" t="s">
        <v>236</v>
      </c>
      <c r="G102" s="91">
        <f>SUM(G97:G101)</f>
        <v>652987305.35507011</v>
      </c>
    </row>
    <row r="103" spans="2:7" ht="15.75" customHeight="1" x14ac:dyDescent="0.25">
      <c r="C103" s="43" t="s">
        <v>192</v>
      </c>
      <c r="D103" s="18">
        <f>SUM(ASESP:UNIVERSAL!D103)</f>
        <v>36773890.159999996</v>
      </c>
      <c r="F103" s="90" t="s">
        <v>237</v>
      </c>
      <c r="G103" s="91">
        <f>SUM(ASESP:UNIVERSAL!G103)</f>
        <v>1099716285.8429999</v>
      </c>
    </row>
    <row r="104" spans="2:7" ht="15.75" customHeight="1" x14ac:dyDescent="0.25">
      <c r="C104" s="43" t="s">
        <v>196</v>
      </c>
      <c r="D104" s="18">
        <f>SUM(ASESP:UNIVERSAL!D104)</f>
        <v>4217550.1500000004</v>
      </c>
      <c r="F104" s="28" t="s">
        <v>238</v>
      </c>
      <c r="G104" s="18">
        <f>SUM(ASESP:UNIVERSAL!G104)</f>
        <v>0</v>
      </c>
    </row>
    <row r="105" spans="2:7" ht="15.75" customHeight="1" x14ac:dyDescent="0.25">
      <c r="C105" s="43" t="s">
        <v>199</v>
      </c>
      <c r="D105" s="18">
        <f>SUM(ASESP:UNIVERSAL!D105)</f>
        <v>30558697.849999998</v>
      </c>
      <c r="F105" s="24" t="s">
        <v>239</v>
      </c>
      <c r="G105" s="18">
        <f>SUM(ASESP:UNIVERSAL!G105)</f>
        <v>0</v>
      </c>
    </row>
    <row r="106" spans="2:7" ht="15.75" customHeight="1" x14ac:dyDescent="0.25">
      <c r="C106" s="43" t="s">
        <v>202</v>
      </c>
      <c r="D106" s="18">
        <f>SUM(ASESP:UNIVERSAL!D106)</f>
        <v>16511536.359999999</v>
      </c>
      <c r="F106" s="90" t="s">
        <v>240</v>
      </c>
      <c r="G106" s="91">
        <f>SUM(G104:G105)</f>
        <v>0</v>
      </c>
    </row>
    <row r="107" spans="2:7" ht="15.75" customHeight="1" x14ac:dyDescent="0.25">
      <c r="C107" s="43" t="s">
        <v>205</v>
      </c>
      <c r="D107" s="18">
        <f>SUM(ASESP:UNIVERSAL!D107)</f>
        <v>5210659.12</v>
      </c>
      <c r="F107" s="79" t="s">
        <v>241</v>
      </c>
      <c r="G107" s="80">
        <f>+G20+G28+G33+G49+G58+G80+G96+G102+G103+G106</f>
        <v>73874979925.956085</v>
      </c>
    </row>
    <row r="108" spans="2:7" ht="15.75" customHeight="1" x14ac:dyDescent="0.25">
      <c r="C108" s="43" t="s">
        <v>242</v>
      </c>
      <c r="D108" s="18">
        <f>SUM(ASESP:UNIVERSAL!D108)</f>
        <v>273436571.69000006</v>
      </c>
      <c r="F108" s="14"/>
      <c r="G108" s="46"/>
    </row>
    <row r="109" spans="2:7" ht="15.75" customHeight="1" x14ac:dyDescent="0.25">
      <c r="C109" s="43" t="s">
        <v>243</v>
      </c>
      <c r="D109" s="18">
        <f>SUM(ASESP:UNIVERSAL!D109)</f>
        <v>243811744.23249999</v>
      </c>
      <c r="F109" s="79" t="s">
        <v>244</v>
      </c>
      <c r="G109" s="80">
        <f>+D62-G107</f>
        <v>5997103171.37146</v>
      </c>
    </row>
    <row r="110" spans="2:7" ht="15.75" customHeight="1" x14ac:dyDescent="0.25">
      <c r="C110" s="43" t="s">
        <v>223</v>
      </c>
      <c r="D110" s="18">
        <f>SUM(ASESP:UNIVERSAL!D110)</f>
        <v>205537726.74000004</v>
      </c>
      <c r="F110" s="40"/>
      <c r="G110" s="47"/>
    </row>
    <row r="111" spans="2:7" ht="15.75" customHeight="1" x14ac:dyDescent="0.25">
      <c r="C111" s="44" t="s">
        <v>245</v>
      </c>
      <c r="D111" s="18">
        <f>SUM(ASESP:UNIVERSAL!D111)</f>
        <v>15416344.537</v>
      </c>
      <c r="F111" s="40"/>
      <c r="G111" s="41"/>
    </row>
    <row r="112" spans="2:7" ht="15.75" customHeight="1" x14ac:dyDescent="0.25">
      <c r="B112" s="2" t="s">
        <v>246</v>
      </c>
      <c r="C112" s="90" t="s">
        <v>227</v>
      </c>
      <c r="D112" s="91">
        <f>SUM(D101:D111)</f>
        <v>998017218.19950008</v>
      </c>
      <c r="F112" s="40"/>
      <c r="G112" s="41"/>
    </row>
    <row r="113" spans="2:7" ht="15.75" customHeight="1" x14ac:dyDescent="0.25">
      <c r="B113" s="2" t="s">
        <v>247</v>
      </c>
      <c r="C113" s="42" t="s">
        <v>231</v>
      </c>
      <c r="D113" s="18">
        <f>SUM(ASESP:UNIVERSAL!D113)</f>
        <v>0</v>
      </c>
      <c r="F113" s="40"/>
      <c r="G113" s="41"/>
    </row>
    <row r="114" spans="2:7" ht="15.75" customHeight="1" x14ac:dyDescent="0.25">
      <c r="B114" s="2" t="s">
        <v>248</v>
      </c>
      <c r="C114" s="43" t="s">
        <v>233</v>
      </c>
      <c r="D114" s="18">
        <f>SUM(ASESP:UNIVERSAL!D114)</f>
        <v>45133169.685289994</v>
      </c>
      <c r="F114" s="40"/>
      <c r="G114" s="41"/>
    </row>
    <row r="115" spans="2:7" ht="15.75" customHeight="1" x14ac:dyDescent="0.25">
      <c r="B115" s="2" t="s">
        <v>249</v>
      </c>
      <c r="C115" s="44" t="s">
        <v>250</v>
      </c>
      <c r="D115" s="18">
        <f>SUM(ASESP:UNIVERSAL!D115)</f>
        <v>587622.97</v>
      </c>
      <c r="F115" s="40"/>
      <c r="G115" s="41"/>
    </row>
    <row r="116" spans="2:7" ht="15.75" customHeight="1" x14ac:dyDescent="0.25">
      <c r="B116" s="2" t="s">
        <v>251</v>
      </c>
      <c r="C116" s="90" t="s">
        <v>236</v>
      </c>
      <c r="D116" s="91">
        <f>SUM(D113:D115)</f>
        <v>45720792.655289993</v>
      </c>
      <c r="F116" s="40"/>
      <c r="G116" s="41"/>
    </row>
    <row r="117" spans="2:7" ht="15.75" customHeight="1" x14ac:dyDescent="0.25">
      <c r="B117" s="2" t="s">
        <v>252</v>
      </c>
      <c r="C117" s="90" t="s">
        <v>253</v>
      </c>
      <c r="D117" s="91">
        <f>SUM(ASESP:UNIVERSAL!D117)</f>
        <v>220357419.09699997</v>
      </c>
      <c r="F117" s="40"/>
      <c r="G117" s="41"/>
    </row>
    <row r="118" spans="2:7" ht="15.75" customHeight="1" x14ac:dyDescent="0.25">
      <c r="B118" s="2" t="s">
        <v>254</v>
      </c>
      <c r="C118" s="42" t="s">
        <v>255</v>
      </c>
      <c r="D118" s="18">
        <f>SUM(ASESP:UNIVERSAL!D118)</f>
        <v>119306852</v>
      </c>
      <c r="F118" s="40"/>
      <c r="G118" s="41"/>
    </row>
    <row r="119" spans="2:7" ht="15.75" customHeight="1" x14ac:dyDescent="0.25">
      <c r="B119" s="2" t="s">
        <v>256</v>
      </c>
      <c r="C119" s="43" t="s">
        <v>257</v>
      </c>
      <c r="D119" s="18">
        <f>SUM(ASESP:UNIVERSAL!D119)</f>
        <v>6228104.75</v>
      </c>
      <c r="F119" s="40"/>
      <c r="G119" s="41"/>
    </row>
    <row r="120" spans="2:7" ht="15.75" customHeight="1" x14ac:dyDescent="0.25">
      <c r="B120" s="2" t="s">
        <v>258</v>
      </c>
      <c r="C120" s="43" t="s">
        <v>259</v>
      </c>
      <c r="D120" s="18">
        <f>SUM(ASESP:UNIVERSAL!D120)</f>
        <v>7477080.9800000004</v>
      </c>
      <c r="F120" s="40"/>
      <c r="G120" s="41"/>
    </row>
    <row r="121" spans="2:7" ht="15.75" customHeight="1" x14ac:dyDescent="0.25">
      <c r="B121" s="2" t="s">
        <v>260</v>
      </c>
      <c r="C121" s="44" t="s">
        <v>261</v>
      </c>
      <c r="D121" s="18">
        <f>SUM(ASESP:UNIVERSAL!D121)</f>
        <v>1654303.03</v>
      </c>
      <c r="F121" s="40"/>
      <c r="G121" s="41"/>
    </row>
    <row r="122" spans="2:7" ht="15.75" customHeight="1" x14ac:dyDescent="0.25">
      <c r="C122" s="90" t="s">
        <v>262</v>
      </c>
      <c r="D122" s="91">
        <f>SUM(D118:D121)</f>
        <v>134666340.75999999</v>
      </c>
      <c r="F122" s="40"/>
      <c r="G122" s="41"/>
    </row>
    <row r="123" spans="2:7" ht="15.75" customHeight="1" x14ac:dyDescent="0.25">
      <c r="B123" s="2" t="s">
        <v>263</v>
      </c>
      <c r="C123" s="42" t="s">
        <v>264</v>
      </c>
      <c r="D123" s="18">
        <f>SUM(ASESP:UNIVERSAL!D123)</f>
        <v>215038401.72999999</v>
      </c>
      <c r="F123" s="40"/>
      <c r="G123" s="41"/>
    </row>
    <row r="124" spans="2:7" ht="15.75" customHeight="1" x14ac:dyDescent="0.25">
      <c r="B124" s="2" t="s">
        <v>265</v>
      </c>
      <c r="C124" s="43" t="s">
        <v>266</v>
      </c>
      <c r="D124" s="18">
        <f>SUM(ASESP:UNIVERSAL!D124)</f>
        <v>327873888</v>
      </c>
      <c r="F124" s="40"/>
      <c r="G124" s="41"/>
    </row>
    <row r="125" spans="2:7" ht="15.75" customHeight="1" x14ac:dyDescent="0.25">
      <c r="B125" s="2" t="s">
        <v>267</v>
      </c>
      <c r="C125" s="44" t="s">
        <v>268</v>
      </c>
      <c r="D125" s="18">
        <f>SUM(ASESP:UNIVERSAL!D125)</f>
        <v>3566526</v>
      </c>
      <c r="F125" s="40"/>
      <c r="G125" s="41"/>
    </row>
    <row r="126" spans="2:7" ht="15.75" customHeight="1" x14ac:dyDescent="0.25">
      <c r="C126" s="90" t="s">
        <v>269</v>
      </c>
      <c r="D126" s="91">
        <f>SUM(D123:D125)</f>
        <v>546478815.73000002</v>
      </c>
      <c r="F126" s="40"/>
      <c r="G126" s="41"/>
    </row>
    <row r="127" spans="2:7" ht="15.75" customHeight="1" x14ac:dyDescent="0.25">
      <c r="C127" s="79" t="s">
        <v>270</v>
      </c>
      <c r="D127" s="80">
        <f>+D96+D100+D112+D116+D117+D122+D126</f>
        <v>5529774689.491291</v>
      </c>
      <c r="F127" s="40"/>
      <c r="G127" s="41"/>
    </row>
    <row r="128" spans="2:7" ht="15.75" customHeight="1" x14ac:dyDescent="0.25">
      <c r="F128" s="40"/>
      <c r="G128" s="41"/>
    </row>
    <row r="129" spans="2:7" ht="15.75" customHeight="1" x14ac:dyDescent="0.25">
      <c r="B129" s="2" t="s">
        <v>271</v>
      </c>
      <c r="C129" s="79" t="s">
        <v>272</v>
      </c>
      <c r="D129" s="80">
        <f>+G109-D127</f>
        <v>467328481.88016891</v>
      </c>
      <c r="F129" s="40"/>
      <c r="G129" s="41"/>
    </row>
    <row r="130" spans="2:7" ht="15.75" customHeight="1" x14ac:dyDescent="0.25">
      <c r="B130" s="2" t="s">
        <v>273</v>
      </c>
      <c r="C130" s="40"/>
      <c r="D130" s="41"/>
      <c r="F130" s="40"/>
      <c r="G130" s="41"/>
    </row>
    <row r="131" spans="2:7" ht="15.75" customHeight="1" x14ac:dyDescent="0.25">
      <c r="B131" s="2" t="s">
        <v>274</v>
      </c>
      <c r="C131" s="73" t="s">
        <v>275</v>
      </c>
      <c r="D131" s="74">
        <f>+D85</f>
        <v>2025</v>
      </c>
      <c r="F131" s="73" t="s">
        <v>276</v>
      </c>
      <c r="G131" s="74">
        <f>+D85</f>
        <v>2025</v>
      </c>
    </row>
    <row r="132" spans="2:7" ht="15.75" customHeight="1" x14ac:dyDescent="0.25">
      <c r="B132" s="2" t="s">
        <v>277</v>
      </c>
      <c r="C132" s="17" t="s">
        <v>216</v>
      </c>
      <c r="D132" s="18">
        <f>SUM(ASESP:UNIVERSAL!D132)</f>
        <v>5878671.5999999996</v>
      </c>
      <c r="F132" s="17" t="s">
        <v>278</v>
      </c>
      <c r="G132" s="18">
        <f>SUM(ASESP:UNIVERSAL!G132)</f>
        <v>222826891.56</v>
      </c>
    </row>
    <row r="133" spans="2:7" ht="15.75" customHeight="1" x14ac:dyDescent="0.25">
      <c r="B133" s="2" t="s">
        <v>279</v>
      </c>
      <c r="C133" s="20" t="s">
        <v>280</v>
      </c>
      <c r="D133" s="18">
        <f>SUM(ASESP:UNIVERSAL!D133)</f>
        <v>0</v>
      </c>
      <c r="F133" s="20" t="s">
        <v>281</v>
      </c>
      <c r="G133" s="18">
        <f>SUM(ASESP:UNIVERSAL!G133)</f>
        <v>184098602.13</v>
      </c>
    </row>
    <row r="134" spans="2:7" ht="15.75" customHeight="1" x14ac:dyDescent="0.25">
      <c r="B134" s="2" t="s">
        <v>282</v>
      </c>
      <c r="C134" s="20" t="s">
        <v>283</v>
      </c>
      <c r="D134" s="18">
        <f>SUM(ASESP:UNIVERSAL!D134)</f>
        <v>412103025.77999997</v>
      </c>
      <c r="F134" s="20" t="s">
        <v>284</v>
      </c>
      <c r="G134" s="18">
        <f>SUM(ASESP:UNIVERSAL!G134)</f>
        <v>68151871.650000006</v>
      </c>
    </row>
    <row r="135" spans="2:7" ht="15.75" customHeight="1" x14ac:dyDescent="0.25">
      <c r="B135" s="2" t="s">
        <v>285</v>
      </c>
      <c r="C135" s="20" t="s">
        <v>286</v>
      </c>
      <c r="D135" s="18">
        <f>SUM(ASESP:UNIVERSAL!D135)</f>
        <v>77429951.319999993</v>
      </c>
      <c r="F135" s="20" t="s">
        <v>287</v>
      </c>
      <c r="G135" s="18">
        <f>SUM(ASESP:UNIVERSAL!G135)</f>
        <v>0</v>
      </c>
    </row>
    <row r="136" spans="2:7" ht="15.75" customHeight="1" x14ac:dyDescent="0.25">
      <c r="B136" s="2" t="s">
        <v>288</v>
      </c>
      <c r="C136" s="20" t="s">
        <v>289</v>
      </c>
      <c r="D136" s="18">
        <f>SUM(ASESP:UNIVERSAL!D136)</f>
        <v>62363388.119999997</v>
      </c>
      <c r="F136" s="20" t="s">
        <v>290</v>
      </c>
      <c r="G136" s="18">
        <f>SUM(ASESP:UNIVERSAL!G136)</f>
        <v>0</v>
      </c>
    </row>
    <row r="137" spans="2:7" ht="15.75" customHeight="1" x14ac:dyDescent="0.25">
      <c r="B137" s="2" t="s">
        <v>291</v>
      </c>
      <c r="C137" s="20" t="s">
        <v>292</v>
      </c>
      <c r="D137" s="18">
        <f>SUM(ASESP:UNIVERSAL!D137)</f>
        <v>9445</v>
      </c>
      <c r="F137" s="20" t="s">
        <v>293</v>
      </c>
      <c r="G137" s="18">
        <f>SUM(ASESP:UNIVERSAL!G137)</f>
        <v>0</v>
      </c>
    </row>
    <row r="138" spans="2:7" ht="15.75" customHeight="1" x14ac:dyDescent="0.25">
      <c r="B138" s="2" t="s">
        <v>294</v>
      </c>
      <c r="C138" s="20" t="s">
        <v>295</v>
      </c>
      <c r="D138" s="18">
        <f>SUM(ASESP:UNIVERSAL!D138)</f>
        <v>3870182.71</v>
      </c>
      <c r="F138" s="20" t="s">
        <v>296</v>
      </c>
      <c r="G138" s="18">
        <f>SUM(ASESP:UNIVERSAL!G138)</f>
        <v>0</v>
      </c>
    </row>
    <row r="139" spans="2:7" ht="15.75" customHeight="1" x14ac:dyDescent="0.25">
      <c r="B139" s="2" t="s">
        <v>297</v>
      </c>
      <c r="C139" s="20" t="s">
        <v>298</v>
      </c>
      <c r="D139" s="18">
        <f>SUM(ASESP:UNIVERSAL!D139)</f>
        <v>2764190</v>
      </c>
      <c r="F139" s="20" t="s">
        <v>299</v>
      </c>
      <c r="G139" s="18">
        <f>SUM(ASESP:UNIVERSAL!G139)</f>
        <v>585586824.93000007</v>
      </c>
    </row>
    <row r="140" spans="2:7" ht="15.75" customHeight="1" x14ac:dyDescent="0.25">
      <c r="C140" s="20" t="s">
        <v>300</v>
      </c>
      <c r="D140" s="18">
        <f>SUM(ASESP:UNIVERSAL!D140)</f>
        <v>366736237.02999997</v>
      </c>
      <c r="F140" s="20" t="s">
        <v>301</v>
      </c>
      <c r="G140" s="18">
        <f>SUM(ASESP:UNIVERSAL!G140)</f>
        <v>23411415.600000001</v>
      </c>
    </row>
    <row r="141" spans="2:7" ht="15.75" customHeight="1" x14ac:dyDescent="0.25">
      <c r="B141" s="2" t="s">
        <v>302</v>
      </c>
      <c r="C141" s="20" t="s">
        <v>303</v>
      </c>
      <c r="D141" s="18">
        <f>SUM(ASESP:UNIVERSAL!D141)</f>
        <v>320633464.24000001</v>
      </c>
      <c r="F141" s="24" t="s">
        <v>304</v>
      </c>
      <c r="G141" s="18">
        <f>SUM(ASESP:UNIVERSAL!G141)</f>
        <v>3593133.43</v>
      </c>
    </row>
    <row r="142" spans="2:7" ht="15.75" customHeight="1" x14ac:dyDescent="0.25">
      <c r="B142" s="2" t="s">
        <v>305</v>
      </c>
      <c r="C142" s="24" t="s">
        <v>306</v>
      </c>
      <c r="D142" s="18">
        <f>SUM(ASESP:UNIVERSAL!D142)</f>
        <v>12213913.109999999</v>
      </c>
      <c r="F142" s="90" t="s">
        <v>307</v>
      </c>
      <c r="G142" s="91">
        <f>SUM(G132:G141)</f>
        <v>1087668739.3000002</v>
      </c>
    </row>
    <row r="143" spans="2:7" ht="15.75" customHeight="1" x14ac:dyDescent="0.25">
      <c r="B143" s="2" t="s">
        <v>308</v>
      </c>
      <c r="C143" s="90" t="s">
        <v>309</v>
      </c>
      <c r="D143" s="91">
        <f>SUM(D132:D142)</f>
        <v>1264002468.9099998</v>
      </c>
      <c r="F143" s="17" t="s">
        <v>310</v>
      </c>
      <c r="G143" s="18">
        <f>SUM(ASESP:UNIVERSAL!G143)</f>
        <v>595217304.01999998</v>
      </c>
    </row>
    <row r="144" spans="2:7" ht="15.75" customHeight="1" x14ac:dyDescent="0.25">
      <c r="C144" s="17" t="s">
        <v>311</v>
      </c>
      <c r="D144" s="18">
        <f>SUM(ASESP:UNIVERSAL!D144)</f>
        <v>145817941.76000002</v>
      </c>
      <c r="F144" s="20" t="s">
        <v>312</v>
      </c>
      <c r="G144" s="18">
        <f>SUM(ASESP:UNIVERSAL!G144)</f>
        <v>347221736.92000002</v>
      </c>
    </row>
    <row r="145" spans="2:7" ht="15.75" customHeight="1" x14ac:dyDescent="0.25">
      <c r="C145" s="20" t="s">
        <v>313</v>
      </c>
      <c r="D145" s="18">
        <f>SUM(ASESP:UNIVERSAL!D145)</f>
        <v>8465124.7699999996</v>
      </c>
      <c r="F145" s="20" t="s">
        <v>314</v>
      </c>
      <c r="G145" s="18">
        <f>SUM(ASESP:UNIVERSAL!G145)</f>
        <v>115043884</v>
      </c>
    </row>
    <row r="146" spans="2:7" ht="15.75" customHeight="1" x14ac:dyDescent="0.25">
      <c r="B146" s="2" t="s">
        <v>315</v>
      </c>
      <c r="C146" s="20" t="s">
        <v>316</v>
      </c>
      <c r="D146" s="18">
        <f>SUM(ASESP:UNIVERSAL!D146)</f>
        <v>152978710.95000002</v>
      </c>
      <c r="F146" s="20" t="s">
        <v>317</v>
      </c>
      <c r="G146" s="18">
        <f>SUM(ASESP:UNIVERSAL!G146)</f>
        <v>0</v>
      </c>
    </row>
    <row r="147" spans="2:7" ht="15.75" customHeight="1" x14ac:dyDescent="0.25">
      <c r="B147" s="2" t="s">
        <v>318</v>
      </c>
      <c r="C147" s="20" t="s">
        <v>319</v>
      </c>
      <c r="D147" s="18">
        <f>SUM(ASESP:UNIVERSAL!D147)</f>
        <v>198730</v>
      </c>
      <c r="F147" s="20" t="s">
        <v>320</v>
      </c>
      <c r="G147" s="18">
        <f>SUM(ASESP:UNIVERSAL!G147)</f>
        <v>12405288.629999999</v>
      </c>
    </row>
    <row r="148" spans="2:7" ht="15.75" customHeight="1" x14ac:dyDescent="0.25">
      <c r="B148" s="2" t="s">
        <v>321</v>
      </c>
      <c r="C148" s="20" t="s">
        <v>322</v>
      </c>
      <c r="D148" s="18">
        <f>SUM(ASESP:UNIVERSAL!D148)</f>
        <v>20252477</v>
      </c>
      <c r="F148" s="20" t="s">
        <v>323</v>
      </c>
      <c r="G148" s="18">
        <f>SUM(ASESP:UNIVERSAL!G148)</f>
        <v>4653882.79</v>
      </c>
    </row>
    <row r="149" spans="2:7" ht="15.75" customHeight="1" x14ac:dyDescent="0.25">
      <c r="B149" s="2" t="s">
        <v>324</v>
      </c>
      <c r="C149" s="20" t="s">
        <v>325</v>
      </c>
      <c r="D149" s="18">
        <f>SUM(ASESP:UNIVERSAL!D149)</f>
        <v>150547507.12</v>
      </c>
      <c r="F149" s="20" t="s">
        <v>326</v>
      </c>
      <c r="G149" s="18">
        <f>SUM(ASESP:UNIVERSAL!G149)</f>
        <v>271630047.66999996</v>
      </c>
    </row>
    <row r="150" spans="2:7" ht="15.75" customHeight="1" x14ac:dyDescent="0.25">
      <c r="C150" s="20" t="s">
        <v>327</v>
      </c>
      <c r="D150" s="18">
        <f>SUM(ASESP:UNIVERSAL!D150)</f>
        <v>0</v>
      </c>
      <c r="F150" s="20" t="s">
        <v>328</v>
      </c>
      <c r="G150" s="18">
        <f>SUM(ASESP:UNIVERSAL!G150)</f>
        <v>0</v>
      </c>
    </row>
    <row r="151" spans="2:7" ht="15.75" customHeight="1" x14ac:dyDescent="0.25">
      <c r="B151" s="2" t="s">
        <v>329</v>
      </c>
      <c r="C151" s="20" t="s">
        <v>330</v>
      </c>
      <c r="D151" s="18">
        <f>SUM(ASESP:UNIVERSAL!D151)</f>
        <v>0</v>
      </c>
      <c r="F151" s="20" t="s">
        <v>331</v>
      </c>
      <c r="G151" s="18">
        <f>SUM(ASESP:UNIVERSAL!G151)</f>
        <v>560346.66</v>
      </c>
    </row>
    <row r="152" spans="2:7" ht="15.75" customHeight="1" x14ac:dyDescent="0.25">
      <c r="B152" s="2" t="s">
        <v>332</v>
      </c>
      <c r="C152" s="20" t="s">
        <v>333</v>
      </c>
      <c r="D152" s="18">
        <f>SUM(ASESP:UNIVERSAL!D152)</f>
        <v>21389514.609999999</v>
      </c>
      <c r="F152" s="20" t="s">
        <v>334</v>
      </c>
      <c r="G152" s="18">
        <f>SUM(ASESP:UNIVERSAL!G152)</f>
        <v>0</v>
      </c>
    </row>
    <row r="153" spans="2:7" ht="15.75" customHeight="1" x14ac:dyDescent="0.25">
      <c r="B153" s="2" t="s">
        <v>335</v>
      </c>
      <c r="C153" s="20" t="s">
        <v>336</v>
      </c>
      <c r="D153" s="18">
        <f>SUM(ASESP:UNIVERSAL!D153)</f>
        <v>161336090.95999998</v>
      </c>
      <c r="F153" s="20" t="s">
        <v>337</v>
      </c>
      <c r="G153" s="18">
        <f>SUM(ASESP:UNIVERSAL!G153)</f>
        <v>2248334</v>
      </c>
    </row>
    <row r="154" spans="2:7" ht="15.75" customHeight="1" x14ac:dyDescent="0.25">
      <c r="C154" s="20" t="s">
        <v>338</v>
      </c>
      <c r="D154" s="18">
        <f>SUM(ASESP:UNIVERSAL!D154)</f>
        <v>76817568.88000001</v>
      </c>
      <c r="F154" s="20" t="s">
        <v>339</v>
      </c>
      <c r="G154" s="18">
        <f>SUM(ASESP:UNIVERSAL!G154)</f>
        <v>56031226.940000005</v>
      </c>
    </row>
    <row r="155" spans="2:7" ht="15.75" customHeight="1" x14ac:dyDescent="0.25">
      <c r="C155" s="20" t="s">
        <v>340</v>
      </c>
      <c r="D155" s="18">
        <f>SUM(ASESP:UNIVERSAL!D155)</f>
        <v>0</v>
      </c>
      <c r="F155" s="24" t="s">
        <v>341</v>
      </c>
      <c r="G155" s="18">
        <f>SUM(ASESP:UNIVERSAL!G155)</f>
        <v>20138978.720000003</v>
      </c>
    </row>
    <row r="156" spans="2:7" ht="15.75" customHeight="1" x14ac:dyDescent="0.25">
      <c r="C156" s="20" t="s">
        <v>342</v>
      </c>
      <c r="D156" s="18">
        <f>SUM(ASESP:UNIVERSAL!D156)</f>
        <v>5121669</v>
      </c>
      <c r="F156" s="90" t="s">
        <v>343</v>
      </c>
      <c r="G156" s="91">
        <f>SUM(G143:G155)</f>
        <v>1425151030.3500004</v>
      </c>
    </row>
    <row r="157" spans="2:7" ht="15.75" customHeight="1" x14ac:dyDescent="0.25">
      <c r="C157" s="20" t="s">
        <v>344</v>
      </c>
      <c r="D157" s="18">
        <f>SUM(ASESP:UNIVERSAL!D157)</f>
        <v>324354127.63000005</v>
      </c>
      <c r="E157" s="2"/>
      <c r="F157" s="79" t="s">
        <v>345</v>
      </c>
      <c r="G157" s="80">
        <f>+G142-G156</f>
        <v>-337482291.05000019</v>
      </c>
    </row>
    <row r="158" spans="2:7" ht="15.75" customHeight="1" x14ac:dyDescent="0.25">
      <c r="C158" s="48" t="s">
        <v>346</v>
      </c>
      <c r="D158" s="18">
        <f>SUM(ASESP:UNIVERSAL!D158)</f>
        <v>12056898.129999999</v>
      </c>
      <c r="E158" s="2"/>
    </row>
    <row r="159" spans="2:7" ht="15.75" customHeight="1" x14ac:dyDescent="0.25">
      <c r="C159" s="90" t="s">
        <v>347</v>
      </c>
      <c r="D159" s="91">
        <f>SUM(D144:D158)</f>
        <v>1079336360.8100002</v>
      </c>
      <c r="E159" s="2"/>
      <c r="F159" s="79" t="s">
        <v>348</v>
      </c>
      <c r="G159" s="80">
        <f>+G157+D160+D129</f>
        <v>314512298.93016839</v>
      </c>
    </row>
    <row r="160" spans="2:7" ht="15.75" customHeight="1" x14ac:dyDescent="0.25">
      <c r="C160" s="75" t="s">
        <v>349</v>
      </c>
      <c r="D160" s="76">
        <f>+D143-D159</f>
        <v>184666108.09999967</v>
      </c>
    </row>
    <row r="161" spans="6:7" ht="15.75" customHeight="1" x14ac:dyDescent="0.25">
      <c r="F161" s="79" t="s">
        <v>350</v>
      </c>
      <c r="G161" s="81">
        <f>+D131</f>
        <v>2025</v>
      </c>
    </row>
    <row r="162" spans="6:7" ht="15.75" customHeight="1" x14ac:dyDescent="0.25">
      <c r="F162" s="50" t="s">
        <v>351</v>
      </c>
      <c r="G162" s="18">
        <f>SUM(ASESP:UNIVERSAL!G162)</f>
        <v>0</v>
      </c>
    </row>
    <row r="163" spans="6:7" ht="15.75" customHeight="1" x14ac:dyDescent="0.25">
      <c r="F163" s="20" t="s">
        <v>352</v>
      </c>
      <c r="G163" s="18">
        <f>SUM(ASESP:UNIVERSAL!G163)</f>
        <v>0</v>
      </c>
    </row>
    <row r="164" spans="6:7" ht="15.75" customHeight="1" x14ac:dyDescent="0.25">
      <c r="F164" s="48" t="s">
        <v>353</v>
      </c>
      <c r="G164" s="18">
        <f>SUM(ASESP:UNIVERSAL!G164)</f>
        <v>2175901217</v>
      </c>
    </row>
    <row r="165" spans="6:7" ht="15.75" customHeight="1" x14ac:dyDescent="0.25">
      <c r="F165" s="90" t="s">
        <v>354</v>
      </c>
      <c r="G165" s="91">
        <f>SUM(G162:G164)</f>
        <v>2175901217</v>
      </c>
    </row>
    <row r="166" spans="6:7" ht="15.75" customHeight="1" x14ac:dyDescent="0.25"/>
    <row r="167" spans="6:7" ht="15.75" customHeight="1" x14ac:dyDescent="0.25">
      <c r="F167" s="79" t="s">
        <v>355</v>
      </c>
      <c r="G167" s="80">
        <f>+G159+G165</f>
        <v>2490413515.9301682</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49" stopIfTrue="1" operator="between">
      <formula>-0.1</formula>
      <formula>-50</formula>
    </cfRule>
    <cfRule type="cellIs" priority="50" stopIfTrue="1" operator="between">
      <formula>0.1</formula>
      <formula>50</formula>
    </cfRule>
  </conditionalFormatting>
  <conditionalFormatting sqref="D50:D53 D57:D61">
    <cfRule type="cellIs" priority="29" stopIfTrue="1" operator="between">
      <formula>-0.1</formula>
      <formula>-50</formula>
    </cfRule>
    <cfRule type="cellIs" priority="30" stopIfTrue="1" operator="between">
      <formula>0.1</formula>
      <formula>50</formula>
    </cfRule>
  </conditionalFormatting>
  <conditionalFormatting sqref="D55 G111:G130 G197">
    <cfRule type="cellIs" priority="53" stopIfTrue="1" operator="between">
      <formula>-0.1</formula>
      <formula>-50</formula>
    </cfRule>
    <cfRule type="cellIs" priority="54" stopIfTrue="1" operator="between">
      <formula>0.1</formula>
      <formula>50</formula>
    </cfRule>
  </conditionalFormatting>
  <conditionalFormatting sqref="D86:D126">
    <cfRule type="cellIs" priority="3" stopIfTrue="1" operator="between">
      <formula>-0.1</formula>
      <formula>-50</formula>
    </cfRule>
    <cfRule type="cellIs" priority="4" stopIfTrue="1" operator="between">
      <formula>0.1</formula>
      <formula>50</formula>
    </cfRule>
  </conditionalFormatting>
  <conditionalFormatting sqref="D128">
    <cfRule type="cellIs" priority="57" stopIfTrue="1" operator="between">
      <formula>-0.1</formula>
      <formula>-50</formula>
    </cfRule>
    <cfRule type="cellIs" priority="58" stopIfTrue="1" operator="between">
      <formula>0.1</formula>
      <formula>50</formula>
    </cfRule>
  </conditionalFormatting>
  <conditionalFormatting sqref="D130">
    <cfRule type="cellIs" priority="51" stopIfTrue="1" operator="between">
      <formula>-0.1</formula>
      <formula>-50</formula>
    </cfRule>
    <cfRule type="cellIs" priority="52" stopIfTrue="1" operator="between">
      <formula>0.1</formula>
      <formula>50</formula>
    </cfRule>
  </conditionalFormatting>
  <conditionalFormatting sqref="D132:D159">
    <cfRule type="cellIs" priority="1" stopIfTrue="1" operator="between">
      <formula>-0.1</formula>
      <formula>-50</formula>
    </cfRule>
    <cfRule type="cellIs" priority="2" stopIfTrue="1" operator="between">
      <formula>0.1</formula>
      <formula>50</formula>
    </cfRule>
  </conditionalFormatting>
  <conditionalFormatting sqref="G8:G33">
    <cfRule type="cellIs" priority="39" stopIfTrue="1" operator="between">
      <formula>-0.1</formula>
      <formula>-50</formula>
    </cfRule>
    <cfRule type="cellIs" priority="40" stopIfTrue="1" operator="between">
      <formula>0.1</formula>
      <formula>50</formula>
    </cfRule>
  </conditionalFormatting>
  <conditionalFormatting sqref="G35:G40">
    <cfRule type="cellIs" priority="27" stopIfTrue="1" operator="between">
      <formula>-0.1</formula>
      <formula>-50</formula>
    </cfRule>
    <cfRule type="cellIs" priority="28"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55" stopIfTrue="1" operator="between">
      <formula>-0.1</formula>
      <formula>-50</formula>
    </cfRule>
    <cfRule type="cellIs" priority="56" stopIfTrue="1" operator="between">
      <formula>0.1</formula>
      <formula>50</formula>
    </cfRule>
  </conditionalFormatting>
  <conditionalFormatting sqref="G132:G156">
    <cfRule type="cellIs" priority="9" stopIfTrue="1" operator="between">
      <formula>-0.1</formula>
      <formula>-50</formula>
    </cfRule>
    <cfRule type="cellIs" priority="10" stopIfTrue="1" operator="between">
      <formula>0.1</formula>
      <formula>50</formula>
    </cfRule>
  </conditionalFormatting>
  <conditionalFormatting sqref="G162:G166">
    <cfRule type="cellIs" priority="7" stopIfTrue="1" operator="between">
      <formula>-0.1</formula>
      <formula>-50</formula>
    </cfRule>
    <cfRule type="cellIs" priority="8" stopIfTrue="1" operator="between">
      <formula>0.1</formula>
      <formula>50</formula>
    </cfRule>
  </conditionalFormatting>
  <dataValidations count="20">
    <dataValidation type="custom" operator="greaterThan" showInputMessage="1" showErrorMessage="1" errorTitle="eee" sqref="JB127:JC127 SX127:SY127 ACT127:ACU127 AMP127:AMQ127 AWL127:AWM127 BGH127:BGI127 BQD127:BQE127 BZZ127:CAA127 CJV127:CJW127 CTR127:CTS127 DDN127:DDO127 DNJ127:DNK127 DXF127:DXG127 EHB127:EHC127 EQX127:EQY127 FAT127:FAU127 FKP127:FKQ127 FUL127:FUM127 GEH127:GEI127 GOD127:GOE127 GXZ127:GYA127 HHV127:HHW127 HRR127:HRS127 IBN127:IBO127 ILJ127:ILK127 IVF127:IVG127 JFB127:JFC127 JOX127:JOY127 JYT127:JYU127 KIP127:KIQ127 KSL127:KSM127 LCH127:LCI127 LMD127:LME127 LVZ127:LWA127 MFV127:MFW127 MPR127:MPS127 MZN127:MZO127 NJJ127:NJK127 NTF127:NTG127 ODB127:ODC127 OMX127:OMY127 OWT127:OWU127 PGP127:PGQ127 PQL127:PQM127 QAH127:QAI127 QKD127:QKE127 QTZ127:QUA127 RDV127:RDW127 RNR127:RNS127 RXN127:RXO127 SHJ127:SHK127 SRF127:SRG127 TBB127:TBC127 TKX127:TKY127 TUT127:TUU127 UEP127:UEQ127 UOL127:UOM127 UYH127:UYI127 VID127:VIE127 VRZ127:VSA127 WBV127:WBW127 WLR127:WLS127 WVN127:WVO127 JB65663:JC65663 SX65663:SY65663 ACT65663:ACU65663 AMP65663:AMQ65663 AWL65663:AWM65663 BGH65663:BGI65663 BQD65663:BQE65663 BZZ65663:CAA65663 CJV65663:CJW65663 CTR65663:CTS65663 DDN65663:DDO65663 DNJ65663:DNK65663 DXF65663:DXG65663 EHB65663:EHC65663 EQX65663:EQY65663 FAT65663:FAU65663 FKP65663:FKQ65663 FUL65663:FUM65663 GEH65663:GEI65663 GOD65663:GOE65663 GXZ65663:GYA65663 HHV65663:HHW65663 HRR65663:HRS65663 IBN65663:IBO65663 ILJ65663:ILK65663 IVF65663:IVG65663 JFB65663:JFC65663 JOX65663:JOY65663 JYT65663:JYU65663 KIP65663:KIQ65663 KSL65663:KSM65663 LCH65663:LCI65663 LMD65663:LME65663 LVZ65663:LWA65663 MFV65663:MFW65663 MPR65663:MPS65663 MZN65663:MZO65663 NJJ65663:NJK65663 NTF65663:NTG65663 ODB65663:ODC65663 OMX65663:OMY65663 OWT65663:OWU65663 PGP65663:PGQ65663 PQL65663:PQM65663 QAH65663:QAI65663 QKD65663:QKE65663 QTZ65663:QUA65663 RDV65663:RDW65663 RNR65663:RNS65663 RXN65663:RXO65663 SHJ65663:SHK65663 SRF65663:SRG65663 TBB65663:TBC65663 TKX65663:TKY65663 TUT65663:TUU65663 UEP65663:UEQ65663 UOL65663:UOM65663 UYH65663:UYI65663 VID65663:VIE65663 VRZ65663:VSA65663 WBV65663:WBW65663 WLR65663:WLS65663 WVN65663:WVO65663 JB131199:JC131199 SX131199:SY131199 ACT131199:ACU131199 AMP131199:AMQ131199 AWL131199:AWM131199 BGH131199:BGI131199 BQD131199:BQE131199 BZZ131199:CAA131199 CJV131199:CJW131199 CTR131199:CTS131199 DDN131199:DDO131199 DNJ131199:DNK131199 DXF131199:DXG131199 EHB131199:EHC131199 EQX131199:EQY131199 FAT131199:FAU131199 FKP131199:FKQ131199 FUL131199:FUM131199 GEH131199:GEI131199 GOD131199:GOE131199 GXZ131199:GYA131199 HHV131199:HHW131199 HRR131199:HRS131199 IBN131199:IBO131199 ILJ131199:ILK131199 IVF131199:IVG131199 JFB131199:JFC131199 JOX131199:JOY131199 JYT131199:JYU131199 KIP131199:KIQ131199 KSL131199:KSM131199 LCH131199:LCI131199 LMD131199:LME131199 LVZ131199:LWA131199 MFV131199:MFW131199 MPR131199:MPS131199 MZN131199:MZO131199 NJJ131199:NJK131199 NTF131199:NTG131199 ODB131199:ODC131199 OMX131199:OMY131199 OWT131199:OWU131199 PGP131199:PGQ131199 PQL131199:PQM131199 QAH131199:QAI131199 QKD131199:QKE131199 QTZ131199:QUA131199 RDV131199:RDW131199 RNR131199:RNS131199 RXN131199:RXO131199 SHJ131199:SHK131199 SRF131199:SRG131199 TBB131199:TBC131199 TKX131199:TKY131199 TUT131199:TUU131199 UEP131199:UEQ131199 UOL131199:UOM131199 UYH131199:UYI131199 VID131199:VIE131199 VRZ131199:VSA131199 WBV131199:WBW131199 WLR131199:WLS131199 WVN131199:WVO131199 JB196735:JC196735 SX196735:SY196735 ACT196735:ACU196735 AMP196735:AMQ196735 AWL196735:AWM196735 BGH196735:BGI196735 BQD196735:BQE196735 BZZ196735:CAA196735 CJV196735:CJW196735 CTR196735:CTS196735 DDN196735:DDO196735 DNJ196735:DNK196735 DXF196735:DXG196735 EHB196735:EHC196735 EQX196735:EQY196735 FAT196735:FAU196735 FKP196735:FKQ196735 FUL196735:FUM196735 GEH196735:GEI196735 GOD196735:GOE196735 GXZ196735:GYA196735 HHV196735:HHW196735 HRR196735:HRS196735 IBN196735:IBO196735 ILJ196735:ILK196735 IVF196735:IVG196735 JFB196735:JFC196735 JOX196735:JOY196735 JYT196735:JYU196735 KIP196735:KIQ196735 KSL196735:KSM196735 LCH196735:LCI196735 LMD196735:LME196735 LVZ196735:LWA196735 MFV196735:MFW196735 MPR196735:MPS196735 MZN196735:MZO196735 NJJ196735:NJK196735 NTF196735:NTG196735 ODB196735:ODC196735 OMX196735:OMY196735 OWT196735:OWU196735 PGP196735:PGQ196735 PQL196735:PQM196735 QAH196735:QAI196735 QKD196735:QKE196735 QTZ196735:QUA196735 RDV196735:RDW196735 RNR196735:RNS196735 RXN196735:RXO196735 SHJ196735:SHK196735 SRF196735:SRG196735 TBB196735:TBC196735 TKX196735:TKY196735 TUT196735:TUU196735 UEP196735:UEQ196735 UOL196735:UOM196735 UYH196735:UYI196735 VID196735:VIE196735 VRZ196735:VSA196735 WBV196735:WBW196735 WLR196735:WLS196735 WVN196735:WVO196735 JB262271:JC262271 SX262271:SY262271 ACT262271:ACU262271 AMP262271:AMQ262271 AWL262271:AWM262271 BGH262271:BGI262271 BQD262271:BQE262271 BZZ262271:CAA262271 CJV262271:CJW262271 CTR262271:CTS262271 DDN262271:DDO262271 DNJ262271:DNK262271 DXF262271:DXG262271 EHB262271:EHC262271 EQX262271:EQY262271 FAT262271:FAU262271 FKP262271:FKQ262271 FUL262271:FUM262271 GEH262271:GEI262271 GOD262271:GOE262271 GXZ262271:GYA262271 HHV262271:HHW262271 HRR262271:HRS262271 IBN262271:IBO262271 ILJ262271:ILK262271 IVF262271:IVG262271 JFB262271:JFC262271 JOX262271:JOY262271 JYT262271:JYU262271 KIP262271:KIQ262271 KSL262271:KSM262271 LCH262271:LCI262271 LMD262271:LME262271 LVZ262271:LWA262271 MFV262271:MFW262271 MPR262271:MPS262271 MZN262271:MZO262271 NJJ262271:NJK262271 NTF262271:NTG262271 ODB262271:ODC262271 OMX262271:OMY262271 OWT262271:OWU262271 PGP262271:PGQ262271 PQL262271:PQM262271 QAH262271:QAI262271 QKD262271:QKE262271 QTZ262271:QUA262271 RDV262271:RDW262271 RNR262271:RNS262271 RXN262271:RXO262271 SHJ262271:SHK262271 SRF262271:SRG262271 TBB262271:TBC262271 TKX262271:TKY262271 TUT262271:TUU262271 UEP262271:UEQ262271 UOL262271:UOM262271 UYH262271:UYI262271 VID262271:VIE262271 VRZ262271:VSA262271 WBV262271:WBW262271 WLR262271:WLS262271 WVN262271:WVO262271 JB327807:JC327807 SX327807:SY327807 ACT327807:ACU327807 AMP327807:AMQ327807 AWL327807:AWM327807 BGH327807:BGI327807 BQD327807:BQE327807 BZZ327807:CAA327807 CJV327807:CJW327807 CTR327807:CTS327807 DDN327807:DDO327807 DNJ327807:DNK327807 DXF327807:DXG327807 EHB327807:EHC327807 EQX327807:EQY327807 FAT327807:FAU327807 FKP327807:FKQ327807 FUL327807:FUM327807 GEH327807:GEI327807 GOD327807:GOE327807 GXZ327807:GYA327807 HHV327807:HHW327807 HRR327807:HRS327807 IBN327807:IBO327807 ILJ327807:ILK327807 IVF327807:IVG327807 JFB327807:JFC327807 JOX327807:JOY327807 JYT327807:JYU327807 KIP327807:KIQ327807 KSL327807:KSM327807 LCH327807:LCI327807 LMD327807:LME327807 LVZ327807:LWA327807 MFV327807:MFW327807 MPR327807:MPS327807 MZN327807:MZO327807 NJJ327807:NJK327807 NTF327807:NTG327807 ODB327807:ODC327807 OMX327807:OMY327807 OWT327807:OWU327807 PGP327807:PGQ327807 PQL327807:PQM327807 QAH327807:QAI327807 QKD327807:QKE327807 QTZ327807:QUA327807 RDV327807:RDW327807 RNR327807:RNS327807 RXN327807:RXO327807 SHJ327807:SHK327807 SRF327807:SRG327807 TBB327807:TBC327807 TKX327807:TKY327807 TUT327807:TUU327807 UEP327807:UEQ327807 UOL327807:UOM327807 UYH327807:UYI327807 VID327807:VIE327807 VRZ327807:VSA327807 WBV327807:WBW327807 WLR327807:WLS327807 WVN327807:WVO327807 JB393343:JC393343 SX393343:SY393343 ACT393343:ACU393343 AMP393343:AMQ393343 AWL393343:AWM393343 BGH393343:BGI393343 BQD393343:BQE393343 BZZ393343:CAA393343 CJV393343:CJW393343 CTR393343:CTS393343 DDN393343:DDO393343 DNJ393343:DNK393343 DXF393343:DXG393343 EHB393343:EHC393343 EQX393343:EQY393343 FAT393343:FAU393343 FKP393343:FKQ393343 FUL393343:FUM393343 GEH393343:GEI393343 GOD393343:GOE393343 GXZ393343:GYA393343 HHV393343:HHW393343 HRR393343:HRS393343 IBN393343:IBO393343 ILJ393343:ILK393343 IVF393343:IVG393343 JFB393343:JFC393343 JOX393343:JOY393343 JYT393343:JYU393343 KIP393343:KIQ393343 KSL393343:KSM393343 LCH393343:LCI393343 LMD393343:LME393343 LVZ393343:LWA393343 MFV393343:MFW393343 MPR393343:MPS393343 MZN393343:MZO393343 NJJ393343:NJK393343 NTF393343:NTG393343 ODB393343:ODC393343 OMX393343:OMY393343 OWT393343:OWU393343 PGP393343:PGQ393343 PQL393343:PQM393343 QAH393343:QAI393343 QKD393343:QKE393343 QTZ393343:QUA393343 RDV393343:RDW393343 RNR393343:RNS393343 RXN393343:RXO393343 SHJ393343:SHK393343 SRF393343:SRG393343 TBB393343:TBC393343 TKX393343:TKY393343 TUT393343:TUU393343 UEP393343:UEQ393343 UOL393343:UOM393343 UYH393343:UYI393343 VID393343:VIE393343 VRZ393343:VSA393343 WBV393343:WBW393343 WLR393343:WLS393343 WVN393343:WVO393343 JB458879:JC458879 SX458879:SY458879 ACT458879:ACU458879 AMP458879:AMQ458879 AWL458879:AWM458879 BGH458879:BGI458879 BQD458879:BQE458879 BZZ458879:CAA458879 CJV458879:CJW458879 CTR458879:CTS458879 DDN458879:DDO458879 DNJ458879:DNK458879 DXF458879:DXG458879 EHB458879:EHC458879 EQX458879:EQY458879 FAT458879:FAU458879 FKP458879:FKQ458879 FUL458879:FUM458879 GEH458879:GEI458879 GOD458879:GOE458879 GXZ458879:GYA458879 HHV458879:HHW458879 HRR458879:HRS458879 IBN458879:IBO458879 ILJ458879:ILK458879 IVF458879:IVG458879 JFB458879:JFC458879 JOX458879:JOY458879 JYT458879:JYU458879 KIP458879:KIQ458879 KSL458879:KSM458879 LCH458879:LCI458879 LMD458879:LME458879 LVZ458879:LWA458879 MFV458879:MFW458879 MPR458879:MPS458879 MZN458879:MZO458879 NJJ458879:NJK458879 NTF458879:NTG458879 ODB458879:ODC458879 OMX458879:OMY458879 OWT458879:OWU458879 PGP458879:PGQ458879 PQL458879:PQM458879 QAH458879:QAI458879 QKD458879:QKE458879 QTZ458879:QUA458879 RDV458879:RDW458879 RNR458879:RNS458879 RXN458879:RXO458879 SHJ458879:SHK458879 SRF458879:SRG458879 TBB458879:TBC458879 TKX458879:TKY458879 TUT458879:TUU458879 UEP458879:UEQ458879 UOL458879:UOM458879 UYH458879:UYI458879 VID458879:VIE458879 VRZ458879:VSA458879 WBV458879:WBW458879 WLR458879:WLS458879 WVN458879:WVO458879 JB524415:JC524415 SX524415:SY524415 ACT524415:ACU524415 AMP524415:AMQ524415 AWL524415:AWM524415 BGH524415:BGI524415 BQD524415:BQE524415 BZZ524415:CAA524415 CJV524415:CJW524415 CTR524415:CTS524415 DDN524415:DDO524415 DNJ524415:DNK524415 DXF524415:DXG524415 EHB524415:EHC524415 EQX524415:EQY524415 FAT524415:FAU524415 FKP524415:FKQ524415 FUL524415:FUM524415 GEH524415:GEI524415 GOD524415:GOE524415 GXZ524415:GYA524415 HHV524415:HHW524415 HRR524415:HRS524415 IBN524415:IBO524415 ILJ524415:ILK524415 IVF524415:IVG524415 JFB524415:JFC524415 JOX524415:JOY524415 JYT524415:JYU524415 KIP524415:KIQ524415 KSL524415:KSM524415 LCH524415:LCI524415 LMD524415:LME524415 LVZ524415:LWA524415 MFV524415:MFW524415 MPR524415:MPS524415 MZN524415:MZO524415 NJJ524415:NJK524415 NTF524415:NTG524415 ODB524415:ODC524415 OMX524415:OMY524415 OWT524415:OWU524415 PGP524415:PGQ524415 PQL524415:PQM524415 QAH524415:QAI524415 QKD524415:QKE524415 QTZ524415:QUA524415 RDV524415:RDW524415 RNR524415:RNS524415 RXN524415:RXO524415 SHJ524415:SHK524415 SRF524415:SRG524415 TBB524415:TBC524415 TKX524415:TKY524415 TUT524415:TUU524415 UEP524415:UEQ524415 UOL524415:UOM524415 UYH524415:UYI524415 VID524415:VIE524415 VRZ524415:VSA524415 WBV524415:WBW524415 WLR524415:WLS524415 WVN524415:WVO524415 JB589951:JC589951 SX589951:SY589951 ACT589951:ACU589951 AMP589951:AMQ589951 AWL589951:AWM589951 BGH589951:BGI589951 BQD589951:BQE589951 BZZ589951:CAA589951 CJV589951:CJW589951 CTR589951:CTS589951 DDN589951:DDO589951 DNJ589951:DNK589951 DXF589951:DXG589951 EHB589951:EHC589951 EQX589951:EQY589951 FAT589951:FAU589951 FKP589951:FKQ589951 FUL589951:FUM589951 GEH589951:GEI589951 GOD589951:GOE589951 GXZ589951:GYA589951 HHV589951:HHW589951 HRR589951:HRS589951 IBN589951:IBO589951 ILJ589951:ILK589951 IVF589951:IVG589951 JFB589951:JFC589951 JOX589951:JOY589951 JYT589951:JYU589951 KIP589951:KIQ589951 KSL589951:KSM589951 LCH589951:LCI589951 LMD589951:LME589951 LVZ589951:LWA589951 MFV589951:MFW589951 MPR589951:MPS589951 MZN589951:MZO589951 NJJ589951:NJK589951 NTF589951:NTG589951 ODB589951:ODC589951 OMX589951:OMY589951 OWT589951:OWU589951 PGP589951:PGQ589951 PQL589951:PQM589951 QAH589951:QAI589951 QKD589951:QKE589951 QTZ589951:QUA589951 RDV589951:RDW589951 RNR589951:RNS589951 RXN589951:RXO589951 SHJ589951:SHK589951 SRF589951:SRG589951 TBB589951:TBC589951 TKX589951:TKY589951 TUT589951:TUU589951 UEP589951:UEQ589951 UOL589951:UOM589951 UYH589951:UYI589951 VID589951:VIE589951 VRZ589951:VSA589951 WBV589951:WBW589951 WLR589951:WLS589951 WVN589951:WVO589951 JB655487:JC655487 SX655487:SY655487 ACT655487:ACU655487 AMP655487:AMQ655487 AWL655487:AWM655487 BGH655487:BGI655487 BQD655487:BQE655487 BZZ655487:CAA655487 CJV655487:CJW655487 CTR655487:CTS655487 DDN655487:DDO655487 DNJ655487:DNK655487 DXF655487:DXG655487 EHB655487:EHC655487 EQX655487:EQY655487 FAT655487:FAU655487 FKP655487:FKQ655487 FUL655487:FUM655487 GEH655487:GEI655487 GOD655487:GOE655487 GXZ655487:GYA655487 HHV655487:HHW655487 HRR655487:HRS655487 IBN655487:IBO655487 ILJ655487:ILK655487 IVF655487:IVG655487 JFB655487:JFC655487 JOX655487:JOY655487 JYT655487:JYU655487 KIP655487:KIQ655487 KSL655487:KSM655487 LCH655487:LCI655487 LMD655487:LME655487 LVZ655487:LWA655487 MFV655487:MFW655487 MPR655487:MPS655487 MZN655487:MZO655487 NJJ655487:NJK655487 NTF655487:NTG655487 ODB655487:ODC655487 OMX655487:OMY655487 OWT655487:OWU655487 PGP655487:PGQ655487 PQL655487:PQM655487 QAH655487:QAI655487 QKD655487:QKE655487 QTZ655487:QUA655487 RDV655487:RDW655487 RNR655487:RNS655487 RXN655487:RXO655487 SHJ655487:SHK655487 SRF655487:SRG655487 TBB655487:TBC655487 TKX655487:TKY655487 TUT655487:TUU655487 UEP655487:UEQ655487 UOL655487:UOM655487 UYH655487:UYI655487 VID655487:VIE655487 VRZ655487:VSA655487 WBV655487:WBW655487 WLR655487:WLS655487 WVN655487:WVO655487 JB721023:JC721023 SX721023:SY721023 ACT721023:ACU721023 AMP721023:AMQ721023 AWL721023:AWM721023 BGH721023:BGI721023 BQD721023:BQE721023 BZZ721023:CAA721023 CJV721023:CJW721023 CTR721023:CTS721023 DDN721023:DDO721023 DNJ721023:DNK721023 DXF721023:DXG721023 EHB721023:EHC721023 EQX721023:EQY721023 FAT721023:FAU721023 FKP721023:FKQ721023 FUL721023:FUM721023 GEH721023:GEI721023 GOD721023:GOE721023 GXZ721023:GYA721023 HHV721023:HHW721023 HRR721023:HRS721023 IBN721023:IBO721023 ILJ721023:ILK721023 IVF721023:IVG721023 JFB721023:JFC721023 JOX721023:JOY721023 JYT721023:JYU721023 KIP721023:KIQ721023 KSL721023:KSM721023 LCH721023:LCI721023 LMD721023:LME721023 LVZ721023:LWA721023 MFV721023:MFW721023 MPR721023:MPS721023 MZN721023:MZO721023 NJJ721023:NJK721023 NTF721023:NTG721023 ODB721023:ODC721023 OMX721023:OMY721023 OWT721023:OWU721023 PGP721023:PGQ721023 PQL721023:PQM721023 QAH721023:QAI721023 QKD721023:QKE721023 QTZ721023:QUA721023 RDV721023:RDW721023 RNR721023:RNS721023 RXN721023:RXO721023 SHJ721023:SHK721023 SRF721023:SRG721023 TBB721023:TBC721023 TKX721023:TKY721023 TUT721023:TUU721023 UEP721023:UEQ721023 UOL721023:UOM721023 UYH721023:UYI721023 VID721023:VIE721023 VRZ721023:VSA721023 WBV721023:WBW721023 WLR721023:WLS721023 WVN721023:WVO721023 JB786559:JC786559 SX786559:SY786559 ACT786559:ACU786559 AMP786559:AMQ786559 AWL786559:AWM786559 BGH786559:BGI786559 BQD786559:BQE786559 BZZ786559:CAA786559 CJV786559:CJW786559 CTR786559:CTS786559 DDN786559:DDO786559 DNJ786559:DNK786559 DXF786559:DXG786559 EHB786559:EHC786559 EQX786559:EQY786559 FAT786559:FAU786559 FKP786559:FKQ786559 FUL786559:FUM786559 GEH786559:GEI786559 GOD786559:GOE786559 GXZ786559:GYA786559 HHV786559:HHW786559 HRR786559:HRS786559 IBN786559:IBO786559 ILJ786559:ILK786559 IVF786559:IVG786559 JFB786559:JFC786559 JOX786559:JOY786559 JYT786559:JYU786559 KIP786559:KIQ786559 KSL786559:KSM786559 LCH786559:LCI786559 LMD786559:LME786559 LVZ786559:LWA786559 MFV786559:MFW786559 MPR786559:MPS786559 MZN786559:MZO786559 NJJ786559:NJK786559 NTF786559:NTG786559 ODB786559:ODC786559 OMX786559:OMY786559 OWT786559:OWU786559 PGP786559:PGQ786559 PQL786559:PQM786559 QAH786559:QAI786559 QKD786559:QKE786559 QTZ786559:QUA786559 RDV786559:RDW786559 RNR786559:RNS786559 RXN786559:RXO786559 SHJ786559:SHK786559 SRF786559:SRG786559 TBB786559:TBC786559 TKX786559:TKY786559 TUT786559:TUU786559 UEP786559:UEQ786559 UOL786559:UOM786559 UYH786559:UYI786559 VID786559:VIE786559 VRZ786559:VSA786559 WBV786559:WBW786559 WLR786559:WLS786559 WVN786559:WVO786559 JB852095:JC852095 SX852095:SY852095 ACT852095:ACU852095 AMP852095:AMQ852095 AWL852095:AWM852095 BGH852095:BGI852095 BQD852095:BQE852095 BZZ852095:CAA852095 CJV852095:CJW852095 CTR852095:CTS852095 DDN852095:DDO852095 DNJ852095:DNK852095 DXF852095:DXG852095 EHB852095:EHC852095 EQX852095:EQY852095 FAT852095:FAU852095 FKP852095:FKQ852095 FUL852095:FUM852095 GEH852095:GEI852095 GOD852095:GOE852095 GXZ852095:GYA852095 HHV852095:HHW852095 HRR852095:HRS852095 IBN852095:IBO852095 ILJ852095:ILK852095 IVF852095:IVG852095 JFB852095:JFC852095 JOX852095:JOY852095 JYT852095:JYU852095 KIP852095:KIQ852095 KSL852095:KSM852095 LCH852095:LCI852095 LMD852095:LME852095 LVZ852095:LWA852095 MFV852095:MFW852095 MPR852095:MPS852095 MZN852095:MZO852095 NJJ852095:NJK852095 NTF852095:NTG852095 ODB852095:ODC852095 OMX852095:OMY852095 OWT852095:OWU852095 PGP852095:PGQ852095 PQL852095:PQM852095 QAH852095:QAI852095 QKD852095:QKE852095 QTZ852095:QUA852095 RDV852095:RDW852095 RNR852095:RNS852095 RXN852095:RXO852095 SHJ852095:SHK852095 SRF852095:SRG852095 TBB852095:TBC852095 TKX852095:TKY852095 TUT852095:TUU852095 UEP852095:UEQ852095 UOL852095:UOM852095 UYH852095:UYI852095 VID852095:VIE852095 VRZ852095:VSA852095 WBV852095:WBW852095 WLR852095:WLS852095 WVN852095:WVO852095 JB917631:JC917631 SX917631:SY917631 ACT917631:ACU917631 AMP917631:AMQ917631 AWL917631:AWM917631 BGH917631:BGI917631 BQD917631:BQE917631 BZZ917631:CAA917631 CJV917631:CJW917631 CTR917631:CTS917631 DDN917631:DDO917631 DNJ917631:DNK917631 DXF917631:DXG917631 EHB917631:EHC917631 EQX917631:EQY917631 FAT917631:FAU917631 FKP917631:FKQ917631 FUL917631:FUM917631 GEH917631:GEI917631 GOD917631:GOE917631 GXZ917631:GYA917631 HHV917631:HHW917631 HRR917631:HRS917631 IBN917631:IBO917631 ILJ917631:ILK917631 IVF917631:IVG917631 JFB917631:JFC917631 JOX917631:JOY917631 JYT917631:JYU917631 KIP917631:KIQ917631 KSL917631:KSM917631 LCH917631:LCI917631 LMD917631:LME917631 LVZ917631:LWA917631 MFV917631:MFW917631 MPR917631:MPS917631 MZN917631:MZO917631 NJJ917631:NJK917631 NTF917631:NTG917631 ODB917631:ODC917631 OMX917631:OMY917631 OWT917631:OWU917631 PGP917631:PGQ917631 PQL917631:PQM917631 QAH917631:QAI917631 QKD917631:QKE917631 QTZ917631:QUA917631 RDV917631:RDW917631 RNR917631:RNS917631 RXN917631:RXO917631 SHJ917631:SHK917631 SRF917631:SRG917631 TBB917631:TBC917631 TKX917631:TKY917631 TUT917631:TUU917631 UEP917631:UEQ917631 UOL917631:UOM917631 UYH917631:UYI917631 VID917631:VIE917631 VRZ917631:VSA917631 WBV917631:WBW917631 WLR917631:WLS917631 WVN917631:WVO917631 JB983167:JC983167 SX983167:SY983167 ACT983167:ACU983167 AMP983167:AMQ983167 AWL983167:AWM983167 BGH983167:BGI983167 BQD983167:BQE983167 BZZ983167:CAA983167 CJV983167:CJW983167 CTR983167:CTS983167 DDN983167:DDO983167 DNJ983167:DNK983167 DXF983167:DXG983167 EHB983167:EHC983167 EQX983167:EQY983167 FAT983167:FAU983167 FKP983167:FKQ983167 FUL983167:FUM983167 GEH983167:GEI983167 GOD983167:GOE983167 GXZ983167:GYA983167 HHV983167:HHW983167 HRR983167:HRS983167 IBN983167:IBO983167 ILJ983167:ILK983167 IVF983167:IVG983167 JFB983167:JFC983167 JOX983167:JOY983167 JYT983167:JYU983167 KIP983167:KIQ983167 KSL983167:KSM983167 LCH983167:LCI983167 LMD983167:LME983167 LVZ983167:LWA983167 MFV983167:MFW983167 MPR983167:MPS983167 MZN983167:MZO983167 NJJ983167:NJK983167 NTF983167:NTG983167 ODB983167:ODC983167 OMX983167:OMY983167 OWT983167:OWU983167 PGP983167:PGQ983167 PQL983167:PQM983167 QAH983167:QAI983167 QKD983167:QKE983167 QTZ983167:QUA983167 RDV983167:RDW983167 RNR983167:RNS983167 RXN983167:RXO983167 SHJ983167:SHK983167 SRF983167:SRG983167 TBB983167:TBC983167 TKX983167:TKY983167 TUT983167:TUU983167 UEP983167:UEQ983167 UOL983167:UOM983167 UYH983167:UYI983167 VID983167:VIE983167 VRZ983167:VSA983167 WBV983167:WBW983167 WLR983167:WLS983167 WVN983167:WVO983167" xr:uid="{AFB6CA00-2E6A-487B-942D-EAE3A39C2906}">
      <formula1>OR(IX139=0, IX139&gt;50)</formula1>
      <formula2>0</formula2>
    </dataValidation>
    <dataValidation type="custom" operator="greaterThan" showInputMessage="1" showErrorMessage="1" errorTitle="eee" sqref="JB117:JC126 SX117:SY126 ACT117:ACU126 AMP117:AMQ126 AWL117:AWM126 BGH117:BGI126 BQD117:BQE126 BZZ117:CAA126 CJV117:CJW126 CTR117:CTS126 DDN117:DDO126 DNJ117:DNK126 DXF117:DXG126 EHB117:EHC126 EQX117:EQY126 FAT117:FAU126 FKP117:FKQ126 FUL117:FUM126 GEH117:GEI126 GOD117:GOE126 GXZ117:GYA126 HHV117:HHW126 HRR117:HRS126 IBN117:IBO126 ILJ117:ILK126 IVF117:IVG126 JFB117:JFC126 JOX117:JOY126 JYT117:JYU126 KIP117:KIQ126 KSL117:KSM126 LCH117:LCI126 LMD117:LME126 LVZ117:LWA126 MFV117:MFW126 MPR117:MPS126 MZN117:MZO126 NJJ117:NJK126 NTF117:NTG126 ODB117:ODC126 OMX117:OMY126 OWT117:OWU126 PGP117:PGQ126 PQL117:PQM126 QAH117:QAI126 QKD117:QKE126 QTZ117:QUA126 RDV117:RDW126 RNR117:RNS126 RXN117:RXO126 SHJ117:SHK126 SRF117:SRG126 TBB117:TBC126 TKX117:TKY126 TUT117:TUU126 UEP117:UEQ126 UOL117:UOM126 UYH117:UYI126 VID117:VIE126 VRZ117:VSA126 WBV117:WBW126 WLR117:WLS126 WVN117:WVO126 JB65653:JC65662 SX65653:SY65662 ACT65653:ACU65662 AMP65653:AMQ65662 AWL65653:AWM65662 BGH65653:BGI65662 BQD65653:BQE65662 BZZ65653:CAA65662 CJV65653:CJW65662 CTR65653:CTS65662 DDN65653:DDO65662 DNJ65653:DNK65662 DXF65653:DXG65662 EHB65653:EHC65662 EQX65653:EQY65662 FAT65653:FAU65662 FKP65653:FKQ65662 FUL65653:FUM65662 GEH65653:GEI65662 GOD65653:GOE65662 GXZ65653:GYA65662 HHV65653:HHW65662 HRR65653:HRS65662 IBN65653:IBO65662 ILJ65653:ILK65662 IVF65653:IVG65662 JFB65653:JFC65662 JOX65653:JOY65662 JYT65653:JYU65662 KIP65653:KIQ65662 KSL65653:KSM65662 LCH65653:LCI65662 LMD65653:LME65662 LVZ65653:LWA65662 MFV65653:MFW65662 MPR65653:MPS65662 MZN65653:MZO65662 NJJ65653:NJK65662 NTF65653:NTG65662 ODB65653:ODC65662 OMX65653:OMY65662 OWT65653:OWU65662 PGP65653:PGQ65662 PQL65653:PQM65662 QAH65653:QAI65662 QKD65653:QKE65662 QTZ65653:QUA65662 RDV65653:RDW65662 RNR65653:RNS65662 RXN65653:RXO65662 SHJ65653:SHK65662 SRF65653:SRG65662 TBB65653:TBC65662 TKX65653:TKY65662 TUT65653:TUU65662 UEP65653:UEQ65662 UOL65653:UOM65662 UYH65653:UYI65662 VID65653:VIE65662 VRZ65653:VSA65662 WBV65653:WBW65662 WLR65653:WLS65662 WVN65653:WVO65662 JB131189:JC131198 SX131189:SY131198 ACT131189:ACU131198 AMP131189:AMQ131198 AWL131189:AWM131198 BGH131189:BGI131198 BQD131189:BQE131198 BZZ131189:CAA131198 CJV131189:CJW131198 CTR131189:CTS131198 DDN131189:DDO131198 DNJ131189:DNK131198 DXF131189:DXG131198 EHB131189:EHC131198 EQX131189:EQY131198 FAT131189:FAU131198 FKP131189:FKQ131198 FUL131189:FUM131198 GEH131189:GEI131198 GOD131189:GOE131198 GXZ131189:GYA131198 HHV131189:HHW131198 HRR131189:HRS131198 IBN131189:IBO131198 ILJ131189:ILK131198 IVF131189:IVG131198 JFB131189:JFC131198 JOX131189:JOY131198 JYT131189:JYU131198 KIP131189:KIQ131198 KSL131189:KSM131198 LCH131189:LCI131198 LMD131189:LME131198 LVZ131189:LWA131198 MFV131189:MFW131198 MPR131189:MPS131198 MZN131189:MZO131198 NJJ131189:NJK131198 NTF131189:NTG131198 ODB131189:ODC131198 OMX131189:OMY131198 OWT131189:OWU131198 PGP131189:PGQ131198 PQL131189:PQM131198 QAH131189:QAI131198 QKD131189:QKE131198 QTZ131189:QUA131198 RDV131189:RDW131198 RNR131189:RNS131198 RXN131189:RXO131198 SHJ131189:SHK131198 SRF131189:SRG131198 TBB131189:TBC131198 TKX131189:TKY131198 TUT131189:TUU131198 UEP131189:UEQ131198 UOL131189:UOM131198 UYH131189:UYI131198 VID131189:VIE131198 VRZ131189:VSA131198 WBV131189:WBW131198 WLR131189:WLS131198 WVN131189:WVO131198 JB196725:JC196734 SX196725:SY196734 ACT196725:ACU196734 AMP196725:AMQ196734 AWL196725:AWM196734 BGH196725:BGI196734 BQD196725:BQE196734 BZZ196725:CAA196734 CJV196725:CJW196734 CTR196725:CTS196734 DDN196725:DDO196734 DNJ196725:DNK196734 DXF196725:DXG196734 EHB196725:EHC196734 EQX196725:EQY196734 FAT196725:FAU196734 FKP196725:FKQ196734 FUL196725:FUM196734 GEH196725:GEI196734 GOD196725:GOE196734 GXZ196725:GYA196734 HHV196725:HHW196734 HRR196725:HRS196734 IBN196725:IBO196734 ILJ196725:ILK196734 IVF196725:IVG196734 JFB196725:JFC196734 JOX196725:JOY196734 JYT196725:JYU196734 KIP196725:KIQ196734 KSL196725:KSM196734 LCH196725:LCI196734 LMD196725:LME196734 LVZ196725:LWA196734 MFV196725:MFW196734 MPR196725:MPS196734 MZN196725:MZO196734 NJJ196725:NJK196734 NTF196725:NTG196734 ODB196725:ODC196734 OMX196725:OMY196734 OWT196725:OWU196734 PGP196725:PGQ196734 PQL196725:PQM196734 QAH196725:QAI196734 QKD196725:QKE196734 QTZ196725:QUA196734 RDV196725:RDW196734 RNR196725:RNS196734 RXN196725:RXO196734 SHJ196725:SHK196734 SRF196725:SRG196734 TBB196725:TBC196734 TKX196725:TKY196734 TUT196725:TUU196734 UEP196725:UEQ196734 UOL196725:UOM196734 UYH196725:UYI196734 VID196725:VIE196734 VRZ196725:VSA196734 WBV196725:WBW196734 WLR196725:WLS196734 WVN196725:WVO196734 JB262261:JC262270 SX262261:SY262270 ACT262261:ACU262270 AMP262261:AMQ262270 AWL262261:AWM262270 BGH262261:BGI262270 BQD262261:BQE262270 BZZ262261:CAA262270 CJV262261:CJW262270 CTR262261:CTS262270 DDN262261:DDO262270 DNJ262261:DNK262270 DXF262261:DXG262270 EHB262261:EHC262270 EQX262261:EQY262270 FAT262261:FAU262270 FKP262261:FKQ262270 FUL262261:FUM262270 GEH262261:GEI262270 GOD262261:GOE262270 GXZ262261:GYA262270 HHV262261:HHW262270 HRR262261:HRS262270 IBN262261:IBO262270 ILJ262261:ILK262270 IVF262261:IVG262270 JFB262261:JFC262270 JOX262261:JOY262270 JYT262261:JYU262270 KIP262261:KIQ262270 KSL262261:KSM262270 LCH262261:LCI262270 LMD262261:LME262270 LVZ262261:LWA262270 MFV262261:MFW262270 MPR262261:MPS262270 MZN262261:MZO262270 NJJ262261:NJK262270 NTF262261:NTG262270 ODB262261:ODC262270 OMX262261:OMY262270 OWT262261:OWU262270 PGP262261:PGQ262270 PQL262261:PQM262270 QAH262261:QAI262270 QKD262261:QKE262270 QTZ262261:QUA262270 RDV262261:RDW262270 RNR262261:RNS262270 RXN262261:RXO262270 SHJ262261:SHK262270 SRF262261:SRG262270 TBB262261:TBC262270 TKX262261:TKY262270 TUT262261:TUU262270 UEP262261:UEQ262270 UOL262261:UOM262270 UYH262261:UYI262270 VID262261:VIE262270 VRZ262261:VSA262270 WBV262261:WBW262270 WLR262261:WLS262270 WVN262261:WVO262270 JB327797:JC327806 SX327797:SY327806 ACT327797:ACU327806 AMP327797:AMQ327806 AWL327797:AWM327806 BGH327797:BGI327806 BQD327797:BQE327806 BZZ327797:CAA327806 CJV327797:CJW327806 CTR327797:CTS327806 DDN327797:DDO327806 DNJ327797:DNK327806 DXF327797:DXG327806 EHB327797:EHC327806 EQX327797:EQY327806 FAT327797:FAU327806 FKP327797:FKQ327806 FUL327797:FUM327806 GEH327797:GEI327806 GOD327797:GOE327806 GXZ327797:GYA327806 HHV327797:HHW327806 HRR327797:HRS327806 IBN327797:IBO327806 ILJ327797:ILK327806 IVF327797:IVG327806 JFB327797:JFC327806 JOX327797:JOY327806 JYT327797:JYU327806 KIP327797:KIQ327806 KSL327797:KSM327806 LCH327797:LCI327806 LMD327797:LME327806 LVZ327797:LWA327806 MFV327797:MFW327806 MPR327797:MPS327806 MZN327797:MZO327806 NJJ327797:NJK327806 NTF327797:NTG327806 ODB327797:ODC327806 OMX327797:OMY327806 OWT327797:OWU327806 PGP327797:PGQ327806 PQL327797:PQM327806 QAH327797:QAI327806 QKD327797:QKE327806 QTZ327797:QUA327806 RDV327797:RDW327806 RNR327797:RNS327806 RXN327797:RXO327806 SHJ327797:SHK327806 SRF327797:SRG327806 TBB327797:TBC327806 TKX327797:TKY327806 TUT327797:TUU327806 UEP327797:UEQ327806 UOL327797:UOM327806 UYH327797:UYI327806 VID327797:VIE327806 VRZ327797:VSA327806 WBV327797:WBW327806 WLR327797:WLS327806 WVN327797:WVO327806 JB393333:JC393342 SX393333:SY393342 ACT393333:ACU393342 AMP393333:AMQ393342 AWL393333:AWM393342 BGH393333:BGI393342 BQD393333:BQE393342 BZZ393333:CAA393342 CJV393333:CJW393342 CTR393333:CTS393342 DDN393333:DDO393342 DNJ393333:DNK393342 DXF393333:DXG393342 EHB393333:EHC393342 EQX393333:EQY393342 FAT393333:FAU393342 FKP393333:FKQ393342 FUL393333:FUM393342 GEH393333:GEI393342 GOD393333:GOE393342 GXZ393333:GYA393342 HHV393333:HHW393342 HRR393333:HRS393342 IBN393333:IBO393342 ILJ393333:ILK393342 IVF393333:IVG393342 JFB393333:JFC393342 JOX393333:JOY393342 JYT393333:JYU393342 KIP393333:KIQ393342 KSL393333:KSM393342 LCH393333:LCI393342 LMD393333:LME393342 LVZ393333:LWA393342 MFV393333:MFW393342 MPR393333:MPS393342 MZN393333:MZO393342 NJJ393333:NJK393342 NTF393333:NTG393342 ODB393333:ODC393342 OMX393333:OMY393342 OWT393333:OWU393342 PGP393333:PGQ393342 PQL393333:PQM393342 QAH393333:QAI393342 QKD393333:QKE393342 QTZ393333:QUA393342 RDV393333:RDW393342 RNR393333:RNS393342 RXN393333:RXO393342 SHJ393333:SHK393342 SRF393333:SRG393342 TBB393333:TBC393342 TKX393333:TKY393342 TUT393333:TUU393342 UEP393333:UEQ393342 UOL393333:UOM393342 UYH393333:UYI393342 VID393333:VIE393342 VRZ393333:VSA393342 WBV393333:WBW393342 WLR393333:WLS393342 WVN393333:WVO393342 JB458869:JC458878 SX458869:SY458878 ACT458869:ACU458878 AMP458869:AMQ458878 AWL458869:AWM458878 BGH458869:BGI458878 BQD458869:BQE458878 BZZ458869:CAA458878 CJV458869:CJW458878 CTR458869:CTS458878 DDN458869:DDO458878 DNJ458869:DNK458878 DXF458869:DXG458878 EHB458869:EHC458878 EQX458869:EQY458878 FAT458869:FAU458878 FKP458869:FKQ458878 FUL458869:FUM458878 GEH458869:GEI458878 GOD458869:GOE458878 GXZ458869:GYA458878 HHV458869:HHW458878 HRR458869:HRS458878 IBN458869:IBO458878 ILJ458869:ILK458878 IVF458869:IVG458878 JFB458869:JFC458878 JOX458869:JOY458878 JYT458869:JYU458878 KIP458869:KIQ458878 KSL458869:KSM458878 LCH458869:LCI458878 LMD458869:LME458878 LVZ458869:LWA458878 MFV458869:MFW458878 MPR458869:MPS458878 MZN458869:MZO458878 NJJ458869:NJK458878 NTF458869:NTG458878 ODB458869:ODC458878 OMX458869:OMY458878 OWT458869:OWU458878 PGP458869:PGQ458878 PQL458869:PQM458878 QAH458869:QAI458878 QKD458869:QKE458878 QTZ458869:QUA458878 RDV458869:RDW458878 RNR458869:RNS458878 RXN458869:RXO458878 SHJ458869:SHK458878 SRF458869:SRG458878 TBB458869:TBC458878 TKX458869:TKY458878 TUT458869:TUU458878 UEP458869:UEQ458878 UOL458869:UOM458878 UYH458869:UYI458878 VID458869:VIE458878 VRZ458869:VSA458878 WBV458869:WBW458878 WLR458869:WLS458878 WVN458869:WVO458878 JB524405:JC524414 SX524405:SY524414 ACT524405:ACU524414 AMP524405:AMQ524414 AWL524405:AWM524414 BGH524405:BGI524414 BQD524405:BQE524414 BZZ524405:CAA524414 CJV524405:CJW524414 CTR524405:CTS524414 DDN524405:DDO524414 DNJ524405:DNK524414 DXF524405:DXG524414 EHB524405:EHC524414 EQX524405:EQY524414 FAT524405:FAU524414 FKP524405:FKQ524414 FUL524405:FUM524414 GEH524405:GEI524414 GOD524405:GOE524414 GXZ524405:GYA524414 HHV524405:HHW524414 HRR524405:HRS524414 IBN524405:IBO524414 ILJ524405:ILK524414 IVF524405:IVG524414 JFB524405:JFC524414 JOX524405:JOY524414 JYT524405:JYU524414 KIP524405:KIQ524414 KSL524405:KSM524414 LCH524405:LCI524414 LMD524405:LME524414 LVZ524405:LWA524414 MFV524405:MFW524414 MPR524405:MPS524414 MZN524405:MZO524414 NJJ524405:NJK524414 NTF524405:NTG524414 ODB524405:ODC524414 OMX524405:OMY524414 OWT524405:OWU524414 PGP524405:PGQ524414 PQL524405:PQM524414 QAH524405:QAI524414 QKD524405:QKE524414 QTZ524405:QUA524414 RDV524405:RDW524414 RNR524405:RNS524414 RXN524405:RXO524414 SHJ524405:SHK524414 SRF524405:SRG524414 TBB524405:TBC524414 TKX524405:TKY524414 TUT524405:TUU524414 UEP524405:UEQ524414 UOL524405:UOM524414 UYH524405:UYI524414 VID524405:VIE524414 VRZ524405:VSA524414 WBV524405:WBW524414 WLR524405:WLS524414 WVN524405:WVO524414 JB589941:JC589950 SX589941:SY589950 ACT589941:ACU589950 AMP589941:AMQ589950 AWL589941:AWM589950 BGH589941:BGI589950 BQD589941:BQE589950 BZZ589941:CAA589950 CJV589941:CJW589950 CTR589941:CTS589950 DDN589941:DDO589950 DNJ589941:DNK589950 DXF589941:DXG589950 EHB589941:EHC589950 EQX589941:EQY589950 FAT589941:FAU589950 FKP589941:FKQ589950 FUL589941:FUM589950 GEH589941:GEI589950 GOD589941:GOE589950 GXZ589941:GYA589950 HHV589941:HHW589950 HRR589941:HRS589950 IBN589941:IBO589950 ILJ589941:ILK589950 IVF589941:IVG589950 JFB589941:JFC589950 JOX589941:JOY589950 JYT589941:JYU589950 KIP589941:KIQ589950 KSL589941:KSM589950 LCH589941:LCI589950 LMD589941:LME589950 LVZ589941:LWA589950 MFV589941:MFW589950 MPR589941:MPS589950 MZN589941:MZO589950 NJJ589941:NJK589950 NTF589941:NTG589950 ODB589941:ODC589950 OMX589941:OMY589950 OWT589941:OWU589950 PGP589941:PGQ589950 PQL589941:PQM589950 QAH589941:QAI589950 QKD589941:QKE589950 QTZ589941:QUA589950 RDV589941:RDW589950 RNR589941:RNS589950 RXN589941:RXO589950 SHJ589941:SHK589950 SRF589941:SRG589950 TBB589941:TBC589950 TKX589941:TKY589950 TUT589941:TUU589950 UEP589941:UEQ589950 UOL589941:UOM589950 UYH589941:UYI589950 VID589941:VIE589950 VRZ589941:VSA589950 WBV589941:WBW589950 WLR589941:WLS589950 WVN589941:WVO589950 JB655477:JC655486 SX655477:SY655486 ACT655477:ACU655486 AMP655477:AMQ655486 AWL655477:AWM655486 BGH655477:BGI655486 BQD655477:BQE655486 BZZ655477:CAA655486 CJV655477:CJW655486 CTR655477:CTS655486 DDN655477:DDO655486 DNJ655477:DNK655486 DXF655477:DXG655486 EHB655477:EHC655486 EQX655477:EQY655486 FAT655477:FAU655486 FKP655477:FKQ655486 FUL655477:FUM655486 GEH655477:GEI655486 GOD655477:GOE655486 GXZ655477:GYA655486 HHV655477:HHW655486 HRR655477:HRS655486 IBN655477:IBO655486 ILJ655477:ILK655486 IVF655477:IVG655486 JFB655477:JFC655486 JOX655477:JOY655486 JYT655477:JYU655486 KIP655477:KIQ655486 KSL655477:KSM655486 LCH655477:LCI655486 LMD655477:LME655486 LVZ655477:LWA655486 MFV655477:MFW655486 MPR655477:MPS655486 MZN655477:MZO655486 NJJ655477:NJK655486 NTF655477:NTG655486 ODB655477:ODC655486 OMX655477:OMY655486 OWT655477:OWU655486 PGP655477:PGQ655486 PQL655477:PQM655486 QAH655477:QAI655486 QKD655477:QKE655486 QTZ655477:QUA655486 RDV655477:RDW655486 RNR655477:RNS655486 RXN655477:RXO655486 SHJ655477:SHK655486 SRF655477:SRG655486 TBB655477:TBC655486 TKX655477:TKY655486 TUT655477:TUU655486 UEP655477:UEQ655486 UOL655477:UOM655486 UYH655477:UYI655486 VID655477:VIE655486 VRZ655477:VSA655486 WBV655477:WBW655486 WLR655477:WLS655486 WVN655477:WVO655486 JB721013:JC721022 SX721013:SY721022 ACT721013:ACU721022 AMP721013:AMQ721022 AWL721013:AWM721022 BGH721013:BGI721022 BQD721013:BQE721022 BZZ721013:CAA721022 CJV721013:CJW721022 CTR721013:CTS721022 DDN721013:DDO721022 DNJ721013:DNK721022 DXF721013:DXG721022 EHB721013:EHC721022 EQX721013:EQY721022 FAT721013:FAU721022 FKP721013:FKQ721022 FUL721013:FUM721022 GEH721013:GEI721022 GOD721013:GOE721022 GXZ721013:GYA721022 HHV721013:HHW721022 HRR721013:HRS721022 IBN721013:IBO721022 ILJ721013:ILK721022 IVF721013:IVG721022 JFB721013:JFC721022 JOX721013:JOY721022 JYT721013:JYU721022 KIP721013:KIQ721022 KSL721013:KSM721022 LCH721013:LCI721022 LMD721013:LME721022 LVZ721013:LWA721022 MFV721013:MFW721022 MPR721013:MPS721022 MZN721013:MZO721022 NJJ721013:NJK721022 NTF721013:NTG721022 ODB721013:ODC721022 OMX721013:OMY721022 OWT721013:OWU721022 PGP721013:PGQ721022 PQL721013:PQM721022 QAH721013:QAI721022 QKD721013:QKE721022 QTZ721013:QUA721022 RDV721013:RDW721022 RNR721013:RNS721022 RXN721013:RXO721022 SHJ721013:SHK721022 SRF721013:SRG721022 TBB721013:TBC721022 TKX721013:TKY721022 TUT721013:TUU721022 UEP721013:UEQ721022 UOL721013:UOM721022 UYH721013:UYI721022 VID721013:VIE721022 VRZ721013:VSA721022 WBV721013:WBW721022 WLR721013:WLS721022 WVN721013:WVO721022 JB786549:JC786558 SX786549:SY786558 ACT786549:ACU786558 AMP786549:AMQ786558 AWL786549:AWM786558 BGH786549:BGI786558 BQD786549:BQE786558 BZZ786549:CAA786558 CJV786549:CJW786558 CTR786549:CTS786558 DDN786549:DDO786558 DNJ786549:DNK786558 DXF786549:DXG786558 EHB786549:EHC786558 EQX786549:EQY786558 FAT786549:FAU786558 FKP786549:FKQ786558 FUL786549:FUM786558 GEH786549:GEI786558 GOD786549:GOE786558 GXZ786549:GYA786558 HHV786549:HHW786558 HRR786549:HRS786558 IBN786549:IBO786558 ILJ786549:ILK786558 IVF786549:IVG786558 JFB786549:JFC786558 JOX786549:JOY786558 JYT786549:JYU786558 KIP786549:KIQ786558 KSL786549:KSM786558 LCH786549:LCI786558 LMD786549:LME786558 LVZ786549:LWA786558 MFV786549:MFW786558 MPR786549:MPS786558 MZN786549:MZO786558 NJJ786549:NJK786558 NTF786549:NTG786558 ODB786549:ODC786558 OMX786549:OMY786558 OWT786549:OWU786558 PGP786549:PGQ786558 PQL786549:PQM786558 QAH786549:QAI786558 QKD786549:QKE786558 QTZ786549:QUA786558 RDV786549:RDW786558 RNR786549:RNS786558 RXN786549:RXO786558 SHJ786549:SHK786558 SRF786549:SRG786558 TBB786549:TBC786558 TKX786549:TKY786558 TUT786549:TUU786558 UEP786549:UEQ786558 UOL786549:UOM786558 UYH786549:UYI786558 VID786549:VIE786558 VRZ786549:VSA786558 WBV786549:WBW786558 WLR786549:WLS786558 WVN786549:WVO786558 JB852085:JC852094 SX852085:SY852094 ACT852085:ACU852094 AMP852085:AMQ852094 AWL852085:AWM852094 BGH852085:BGI852094 BQD852085:BQE852094 BZZ852085:CAA852094 CJV852085:CJW852094 CTR852085:CTS852094 DDN852085:DDO852094 DNJ852085:DNK852094 DXF852085:DXG852094 EHB852085:EHC852094 EQX852085:EQY852094 FAT852085:FAU852094 FKP852085:FKQ852094 FUL852085:FUM852094 GEH852085:GEI852094 GOD852085:GOE852094 GXZ852085:GYA852094 HHV852085:HHW852094 HRR852085:HRS852094 IBN852085:IBO852094 ILJ852085:ILK852094 IVF852085:IVG852094 JFB852085:JFC852094 JOX852085:JOY852094 JYT852085:JYU852094 KIP852085:KIQ852094 KSL852085:KSM852094 LCH852085:LCI852094 LMD852085:LME852094 LVZ852085:LWA852094 MFV852085:MFW852094 MPR852085:MPS852094 MZN852085:MZO852094 NJJ852085:NJK852094 NTF852085:NTG852094 ODB852085:ODC852094 OMX852085:OMY852094 OWT852085:OWU852094 PGP852085:PGQ852094 PQL852085:PQM852094 QAH852085:QAI852094 QKD852085:QKE852094 QTZ852085:QUA852094 RDV852085:RDW852094 RNR852085:RNS852094 RXN852085:RXO852094 SHJ852085:SHK852094 SRF852085:SRG852094 TBB852085:TBC852094 TKX852085:TKY852094 TUT852085:TUU852094 UEP852085:UEQ852094 UOL852085:UOM852094 UYH852085:UYI852094 VID852085:VIE852094 VRZ852085:VSA852094 WBV852085:WBW852094 WLR852085:WLS852094 WVN852085:WVO852094 JB917621:JC917630 SX917621:SY917630 ACT917621:ACU917630 AMP917621:AMQ917630 AWL917621:AWM917630 BGH917621:BGI917630 BQD917621:BQE917630 BZZ917621:CAA917630 CJV917621:CJW917630 CTR917621:CTS917630 DDN917621:DDO917630 DNJ917621:DNK917630 DXF917621:DXG917630 EHB917621:EHC917630 EQX917621:EQY917630 FAT917621:FAU917630 FKP917621:FKQ917630 FUL917621:FUM917630 GEH917621:GEI917630 GOD917621:GOE917630 GXZ917621:GYA917630 HHV917621:HHW917630 HRR917621:HRS917630 IBN917621:IBO917630 ILJ917621:ILK917630 IVF917621:IVG917630 JFB917621:JFC917630 JOX917621:JOY917630 JYT917621:JYU917630 KIP917621:KIQ917630 KSL917621:KSM917630 LCH917621:LCI917630 LMD917621:LME917630 LVZ917621:LWA917630 MFV917621:MFW917630 MPR917621:MPS917630 MZN917621:MZO917630 NJJ917621:NJK917630 NTF917621:NTG917630 ODB917621:ODC917630 OMX917621:OMY917630 OWT917621:OWU917630 PGP917621:PGQ917630 PQL917621:PQM917630 QAH917621:QAI917630 QKD917621:QKE917630 QTZ917621:QUA917630 RDV917621:RDW917630 RNR917621:RNS917630 RXN917621:RXO917630 SHJ917621:SHK917630 SRF917621:SRG917630 TBB917621:TBC917630 TKX917621:TKY917630 TUT917621:TUU917630 UEP917621:UEQ917630 UOL917621:UOM917630 UYH917621:UYI917630 VID917621:VIE917630 VRZ917621:VSA917630 WBV917621:WBW917630 WLR917621:WLS917630 WVN917621:WVO917630 JB983157:JC983166 SX983157:SY983166 ACT983157:ACU983166 AMP983157:AMQ983166 AWL983157:AWM983166 BGH983157:BGI983166 BQD983157:BQE983166 BZZ983157:CAA983166 CJV983157:CJW983166 CTR983157:CTS983166 DDN983157:DDO983166 DNJ983157:DNK983166 DXF983157:DXG983166 EHB983157:EHC983166 EQX983157:EQY983166 FAT983157:FAU983166 FKP983157:FKQ983166 FUL983157:FUM983166 GEH983157:GEI983166 GOD983157:GOE983166 GXZ983157:GYA983166 HHV983157:HHW983166 HRR983157:HRS983166 IBN983157:IBO983166 ILJ983157:ILK983166 IVF983157:IVG983166 JFB983157:JFC983166 JOX983157:JOY983166 JYT983157:JYU983166 KIP983157:KIQ983166 KSL983157:KSM983166 LCH983157:LCI983166 LMD983157:LME983166 LVZ983157:LWA983166 MFV983157:MFW983166 MPR983157:MPS983166 MZN983157:MZO983166 NJJ983157:NJK983166 NTF983157:NTG983166 ODB983157:ODC983166 OMX983157:OMY983166 OWT983157:OWU983166 PGP983157:PGQ983166 PQL983157:PQM983166 QAH983157:QAI983166 QKD983157:QKE983166 QTZ983157:QUA983166 RDV983157:RDW983166 RNR983157:RNS983166 RXN983157:RXO983166 SHJ983157:SHK983166 SRF983157:SRG983166 TBB983157:TBC983166 TKX983157:TKY983166 TUT983157:TUU983166 UEP983157:UEQ983166 UOL983157:UOM983166 UYH983157:UYI983166 VID983157:VIE983166 VRZ983157:VSA983166 WBV983157:WBW983166 WLR983157:WLS983166 WVN983157:WVO983166" xr:uid="{70C25092-FE6B-4A78-9DCA-C09C1CC1073C}">
      <formula1>OR(IX131=0, IX131&gt;50)</formula1>
      <formula2>0</formula2>
    </dataValidation>
    <dataValidation type="custom" operator="greaterThan" showInputMessage="1" showErrorMessage="1" errorTitle="eee" sqref="JB128:JC128 SX128:SY128 ACT128:ACU128 AMP128:AMQ128 AWL128:AWM128 BGH128:BGI128 BQD128:BQE128 BZZ128:CAA128 CJV128:CJW128 CTR128:CTS128 DDN128:DDO128 DNJ128:DNK128 DXF128:DXG128 EHB128:EHC128 EQX128:EQY128 FAT128:FAU128 FKP128:FKQ128 FUL128:FUM128 GEH128:GEI128 GOD128:GOE128 GXZ128:GYA128 HHV128:HHW128 HRR128:HRS128 IBN128:IBO128 ILJ128:ILK128 IVF128:IVG128 JFB128:JFC128 JOX128:JOY128 JYT128:JYU128 KIP128:KIQ128 KSL128:KSM128 LCH128:LCI128 LMD128:LME128 LVZ128:LWA128 MFV128:MFW128 MPR128:MPS128 MZN128:MZO128 NJJ128:NJK128 NTF128:NTG128 ODB128:ODC128 OMX128:OMY128 OWT128:OWU128 PGP128:PGQ128 PQL128:PQM128 QAH128:QAI128 QKD128:QKE128 QTZ128:QUA128 RDV128:RDW128 RNR128:RNS128 RXN128:RXO128 SHJ128:SHK128 SRF128:SRG128 TBB128:TBC128 TKX128:TKY128 TUT128:TUU128 UEP128:UEQ128 UOL128:UOM128 UYH128:UYI128 VID128:VIE128 VRZ128:VSA128 WBV128:WBW128 WLR128:WLS128 WVN128:WVO128 JB65664:JC65664 SX65664:SY65664 ACT65664:ACU65664 AMP65664:AMQ65664 AWL65664:AWM65664 BGH65664:BGI65664 BQD65664:BQE65664 BZZ65664:CAA65664 CJV65664:CJW65664 CTR65664:CTS65664 DDN65664:DDO65664 DNJ65664:DNK65664 DXF65664:DXG65664 EHB65664:EHC65664 EQX65664:EQY65664 FAT65664:FAU65664 FKP65664:FKQ65664 FUL65664:FUM65664 GEH65664:GEI65664 GOD65664:GOE65664 GXZ65664:GYA65664 HHV65664:HHW65664 HRR65664:HRS65664 IBN65664:IBO65664 ILJ65664:ILK65664 IVF65664:IVG65664 JFB65664:JFC65664 JOX65664:JOY65664 JYT65664:JYU65664 KIP65664:KIQ65664 KSL65664:KSM65664 LCH65664:LCI65664 LMD65664:LME65664 LVZ65664:LWA65664 MFV65664:MFW65664 MPR65664:MPS65664 MZN65664:MZO65664 NJJ65664:NJK65664 NTF65664:NTG65664 ODB65664:ODC65664 OMX65664:OMY65664 OWT65664:OWU65664 PGP65664:PGQ65664 PQL65664:PQM65664 QAH65664:QAI65664 QKD65664:QKE65664 QTZ65664:QUA65664 RDV65664:RDW65664 RNR65664:RNS65664 RXN65664:RXO65664 SHJ65664:SHK65664 SRF65664:SRG65664 TBB65664:TBC65664 TKX65664:TKY65664 TUT65664:TUU65664 UEP65664:UEQ65664 UOL65664:UOM65664 UYH65664:UYI65664 VID65664:VIE65664 VRZ65664:VSA65664 WBV65664:WBW65664 WLR65664:WLS65664 WVN65664:WVO65664 JB131200:JC131200 SX131200:SY131200 ACT131200:ACU131200 AMP131200:AMQ131200 AWL131200:AWM131200 BGH131200:BGI131200 BQD131200:BQE131200 BZZ131200:CAA131200 CJV131200:CJW131200 CTR131200:CTS131200 DDN131200:DDO131200 DNJ131200:DNK131200 DXF131200:DXG131200 EHB131200:EHC131200 EQX131200:EQY131200 FAT131200:FAU131200 FKP131200:FKQ131200 FUL131200:FUM131200 GEH131200:GEI131200 GOD131200:GOE131200 GXZ131200:GYA131200 HHV131200:HHW131200 HRR131200:HRS131200 IBN131200:IBO131200 ILJ131200:ILK131200 IVF131200:IVG131200 JFB131200:JFC131200 JOX131200:JOY131200 JYT131200:JYU131200 KIP131200:KIQ131200 KSL131200:KSM131200 LCH131200:LCI131200 LMD131200:LME131200 LVZ131200:LWA131200 MFV131200:MFW131200 MPR131200:MPS131200 MZN131200:MZO131200 NJJ131200:NJK131200 NTF131200:NTG131200 ODB131200:ODC131200 OMX131200:OMY131200 OWT131200:OWU131200 PGP131200:PGQ131200 PQL131200:PQM131200 QAH131200:QAI131200 QKD131200:QKE131200 QTZ131200:QUA131200 RDV131200:RDW131200 RNR131200:RNS131200 RXN131200:RXO131200 SHJ131200:SHK131200 SRF131200:SRG131200 TBB131200:TBC131200 TKX131200:TKY131200 TUT131200:TUU131200 UEP131200:UEQ131200 UOL131200:UOM131200 UYH131200:UYI131200 VID131200:VIE131200 VRZ131200:VSA131200 WBV131200:WBW131200 WLR131200:WLS131200 WVN131200:WVO131200 JB196736:JC196736 SX196736:SY196736 ACT196736:ACU196736 AMP196736:AMQ196736 AWL196736:AWM196736 BGH196736:BGI196736 BQD196736:BQE196736 BZZ196736:CAA196736 CJV196736:CJW196736 CTR196736:CTS196736 DDN196736:DDO196736 DNJ196736:DNK196736 DXF196736:DXG196736 EHB196736:EHC196736 EQX196736:EQY196736 FAT196736:FAU196736 FKP196736:FKQ196736 FUL196736:FUM196736 GEH196736:GEI196736 GOD196736:GOE196736 GXZ196736:GYA196736 HHV196736:HHW196736 HRR196736:HRS196736 IBN196736:IBO196736 ILJ196736:ILK196736 IVF196736:IVG196736 JFB196736:JFC196736 JOX196736:JOY196736 JYT196736:JYU196736 KIP196736:KIQ196736 KSL196736:KSM196736 LCH196736:LCI196736 LMD196736:LME196736 LVZ196736:LWA196736 MFV196736:MFW196736 MPR196736:MPS196736 MZN196736:MZO196736 NJJ196736:NJK196736 NTF196736:NTG196736 ODB196736:ODC196736 OMX196736:OMY196736 OWT196736:OWU196736 PGP196736:PGQ196736 PQL196736:PQM196736 QAH196736:QAI196736 QKD196736:QKE196736 QTZ196736:QUA196736 RDV196736:RDW196736 RNR196736:RNS196736 RXN196736:RXO196736 SHJ196736:SHK196736 SRF196736:SRG196736 TBB196736:TBC196736 TKX196736:TKY196736 TUT196736:TUU196736 UEP196736:UEQ196736 UOL196736:UOM196736 UYH196736:UYI196736 VID196736:VIE196736 VRZ196736:VSA196736 WBV196736:WBW196736 WLR196736:WLS196736 WVN196736:WVO196736 JB262272:JC262272 SX262272:SY262272 ACT262272:ACU262272 AMP262272:AMQ262272 AWL262272:AWM262272 BGH262272:BGI262272 BQD262272:BQE262272 BZZ262272:CAA262272 CJV262272:CJW262272 CTR262272:CTS262272 DDN262272:DDO262272 DNJ262272:DNK262272 DXF262272:DXG262272 EHB262272:EHC262272 EQX262272:EQY262272 FAT262272:FAU262272 FKP262272:FKQ262272 FUL262272:FUM262272 GEH262272:GEI262272 GOD262272:GOE262272 GXZ262272:GYA262272 HHV262272:HHW262272 HRR262272:HRS262272 IBN262272:IBO262272 ILJ262272:ILK262272 IVF262272:IVG262272 JFB262272:JFC262272 JOX262272:JOY262272 JYT262272:JYU262272 KIP262272:KIQ262272 KSL262272:KSM262272 LCH262272:LCI262272 LMD262272:LME262272 LVZ262272:LWA262272 MFV262272:MFW262272 MPR262272:MPS262272 MZN262272:MZO262272 NJJ262272:NJK262272 NTF262272:NTG262272 ODB262272:ODC262272 OMX262272:OMY262272 OWT262272:OWU262272 PGP262272:PGQ262272 PQL262272:PQM262272 QAH262272:QAI262272 QKD262272:QKE262272 QTZ262272:QUA262272 RDV262272:RDW262272 RNR262272:RNS262272 RXN262272:RXO262272 SHJ262272:SHK262272 SRF262272:SRG262272 TBB262272:TBC262272 TKX262272:TKY262272 TUT262272:TUU262272 UEP262272:UEQ262272 UOL262272:UOM262272 UYH262272:UYI262272 VID262272:VIE262272 VRZ262272:VSA262272 WBV262272:WBW262272 WLR262272:WLS262272 WVN262272:WVO262272 JB327808:JC327808 SX327808:SY327808 ACT327808:ACU327808 AMP327808:AMQ327808 AWL327808:AWM327808 BGH327808:BGI327808 BQD327808:BQE327808 BZZ327808:CAA327808 CJV327808:CJW327808 CTR327808:CTS327808 DDN327808:DDO327808 DNJ327808:DNK327808 DXF327808:DXG327808 EHB327808:EHC327808 EQX327808:EQY327808 FAT327808:FAU327808 FKP327808:FKQ327808 FUL327808:FUM327808 GEH327808:GEI327808 GOD327808:GOE327808 GXZ327808:GYA327808 HHV327808:HHW327808 HRR327808:HRS327808 IBN327808:IBO327808 ILJ327808:ILK327808 IVF327808:IVG327808 JFB327808:JFC327808 JOX327808:JOY327808 JYT327808:JYU327808 KIP327808:KIQ327808 KSL327808:KSM327808 LCH327808:LCI327808 LMD327808:LME327808 LVZ327808:LWA327808 MFV327808:MFW327808 MPR327808:MPS327808 MZN327808:MZO327808 NJJ327808:NJK327808 NTF327808:NTG327808 ODB327808:ODC327808 OMX327808:OMY327808 OWT327808:OWU327808 PGP327808:PGQ327808 PQL327808:PQM327808 QAH327808:QAI327808 QKD327808:QKE327808 QTZ327808:QUA327808 RDV327808:RDW327808 RNR327808:RNS327808 RXN327808:RXO327808 SHJ327808:SHK327808 SRF327808:SRG327808 TBB327808:TBC327808 TKX327808:TKY327808 TUT327808:TUU327808 UEP327808:UEQ327808 UOL327808:UOM327808 UYH327808:UYI327808 VID327808:VIE327808 VRZ327808:VSA327808 WBV327808:WBW327808 WLR327808:WLS327808 WVN327808:WVO327808 JB393344:JC393344 SX393344:SY393344 ACT393344:ACU393344 AMP393344:AMQ393344 AWL393344:AWM393344 BGH393344:BGI393344 BQD393344:BQE393344 BZZ393344:CAA393344 CJV393344:CJW393344 CTR393344:CTS393344 DDN393344:DDO393344 DNJ393344:DNK393344 DXF393344:DXG393344 EHB393344:EHC393344 EQX393344:EQY393344 FAT393344:FAU393344 FKP393344:FKQ393344 FUL393344:FUM393344 GEH393344:GEI393344 GOD393344:GOE393344 GXZ393344:GYA393344 HHV393344:HHW393344 HRR393344:HRS393344 IBN393344:IBO393344 ILJ393344:ILK393344 IVF393344:IVG393344 JFB393344:JFC393344 JOX393344:JOY393344 JYT393344:JYU393344 KIP393344:KIQ393344 KSL393344:KSM393344 LCH393344:LCI393344 LMD393344:LME393344 LVZ393344:LWA393344 MFV393344:MFW393344 MPR393344:MPS393344 MZN393344:MZO393344 NJJ393344:NJK393344 NTF393344:NTG393344 ODB393344:ODC393344 OMX393344:OMY393344 OWT393344:OWU393344 PGP393344:PGQ393344 PQL393344:PQM393344 QAH393344:QAI393344 QKD393344:QKE393344 QTZ393344:QUA393344 RDV393344:RDW393344 RNR393344:RNS393344 RXN393344:RXO393344 SHJ393344:SHK393344 SRF393344:SRG393344 TBB393344:TBC393344 TKX393344:TKY393344 TUT393344:TUU393344 UEP393344:UEQ393344 UOL393344:UOM393344 UYH393344:UYI393344 VID393344:VIE393344 VRZ393344:VSA393344 WBV393344:WBW393344 WLR393344:WLS393344 WVN393344:WVO393344 JB458880:JC458880 SX458880:SY458880 ACT458880:ACU458880 AMP458880:AMQ458880 AWL458880:AWM458880 BGH458880:BGI458880 BQD458880:BQE458880 BZZ458880:CAA458880 CJV458880:CJW458880 CTR458880:CTS458880 DDN458880:DDO458880 DNJ458880:DNK458880 DXF458880:DXG458880 EHB458880:EHC458880 EQX458880:EQY458880 FAT458880:FAU458880 FKP458880:FKQ458880 FUL458880:FUM458880 GEH458880:GEI458880 GOD458880:GOE458880 GXZ458880:GYA458880 HHV458880:HHW458880 HRR458880:HRS458880 IBN458880:IBO458880 ILJ458880:ILK458880 IVF458880:IVG458880 JFB458880:JFC458880 JOX458880:JOY458880 JYT458880:JYU458880 KIP458880:KIQ458880 KSL458880:KSM458880 LCH458880:LCI458880 LMD458880:LME458880 LVZ458880:LWA458880 MFV458880:MFW458880 MPR458880:MPS458880 MZN458880:MZO458880 NJJ458880:NJK458880 NTF458880:NTG458880 ODB458880:ODC458880 OMX458880:OMY458880 OWT458880:OWU458880 PGP458880:PGQ458880 PQL458880:PQM458880 QAH458880:QAI458880 QKD458880:QKE458880 QTZ458880:QUA458880 RDV458880:RDW458880 RNR458880:RNS458880 RXN458880:RXO458880 SHJ458880:SHK458880 SRF458880:SRG458880 TBB458880:TBC458880 TKX458880:TKY458880 TUT458880:TUU458880 UEP458880:UEQ458880 UOL458880:UOM458880 UYH458880:UYI458880 VID458880:VIE458880 VRZ458880:VSA458880 WBV458880:WBW458880 WLR458880:WLS458880 WVN458880:WVO458880 JB524416:JC524416 SX524416:SY524416 ACT524416:ACU524416 AMP524416:AMQ524416 AWL524416:AWM524416 BGH524416:BGI524416 BQD524416:BQE524416 BZZ524416:CAA524416 CJV524416:CJW524416 CTR524416:CTS524416 DDN524416:DDO524416 DNJ524416:DNK524416 DXF524416:DXG524416 EHB524416:EHC524416 EQX524416:EQY524416 FAT524416:FAU524416 FKP524416:FKQ524416 FUL524416:FUM524416 GEH524416:GEI524416 GOD524416:GOE524416 GXZ524416:GYA524416 HHV524416:HHW524416 HRR524416:HRS524416 IBN524416:IBO524416 ILJ524416:ILK524416 IVF524416:IVG524416 JFB524416:JFC524416 JOX524416:JOY524416 JYT524416:JYU524416 KIP524416:KIQ524416 KSL524416:KSM524416 LCH524416:LCI524416 LMD524416:LME524416 LVZ524416:LWA524416 MFV524416:MFW524416 MPR524416:MPS524416 MZN524416:MZO524416 NJJ524416:NJK524416 NTF524416:NTG524416 ODB524416:ODC524416 OMX524416:OMY524416 OWT524416:OWU524416 PGP524416:PGQ524416 PQL524416:PQM524416 QAH524416:QAI524416 QKD524416:QKE524416 QTZ524416:QUA524416 RDV524416:RDW524416 RNR524416:RNS524416 RXN524416:RXO524416 SHJ524416:SHK524416 SRF524416:SRG524416 TBB524416:TBC524416 TKX524416:TKY524416 TUT524416:TUU524416 UEP524416:UEQ524416 UOL524416:UOM524416 UYH524416:UYI524416 VID524416:VIE524416 VRZ524416:VSA524416 WBV524416:WBW524416 WLR524416:WLS524416 WVN524416:WVO524416 JB589952:JC589952 SX589952:SY589952 ACT589952:ACU589952 AMP589952:AMQ589952 AWL589952:AWM589952 BGH589952:BGI589952 BQD589952:BQE589952 BZZ589952:CAA589952 CJV589952:CJW589952 CTR589952:CTS589952 DDN589952:DDO589952 DNJ589952:DNK589952 DXF589952:DXG589952 EHB589952:EHC589952 EQX589952:EQY589952 FAT589952:FAU589952 FKP589952:FKQ589952 FUL589952:FUM589952 GEH589952:GEI589952 GOD589952:GOE589952 GXZ589952:GYA589952 HHV589952:HHW589952 HRR589952:HRS589952 IBN589952:IBO589952 ILJ589952:ILK589952 IVF589952:IVG589952 JFB589952:JFC589952 JOX589952:JOY589952 JYT589952:JYU589952 KIP589952:KIQ589952 KSL589952:KSM589952 LCH589952:LCI589952 LMD589952:LME589952 LVZ589952:LWA589952 MFV589952:MFW589952 MPR589952:MPS589952 MZN589952:MZO589952 NJJ589952:NJK589952 NTF589952:NTG589952 ODB589952:ODC589952 OMX589952:OMY589952 OWT589952:OWU589952 PGP589952:PGQ589952 PQL589952:PQM589952 QAH589952:QAI589952 QKD589952:QKE589952 QTZ589952:QUA589952 RDV589952:RDW589952 RNR589952:RNS589952 RXN589952:RXO589952 SHJ589952:SHK589952 SRF589952:SRG589952 TBB589952:TBC589952 TKX589952:TKY589952 TUT589952:TUU589952 UEP589952:UEQ589952 UOL589952:UOM589952 UYH589952:UYI589952 VID589952:VIE589952 VRZ589952:VSA589952 WBV589952:WBW589952 WLR589952:WLS589952 WVN589952:WVO589952 JB655488:JC655488 SX655488:SY655488 ACT655488:ACU655488 AMP655488:AMQ655488 AWL655488:AWM655488 BGH655488:BGI655488 BQD655488:BQE655488 BZZ655488:CAA655488 CJV655488:CJW655488 CTR655488:CTS655488 DDN655488:DDO655488 DNJ655488:DNK655488 DXF655488:DXG655488 EHB655488:EHC655488 EQX655488:EQY655488 FAT655488:FAU655488 FKP655488:FKQ655488 FUL655488:FUM655488 GEH655488:GEI655488 GOD655488:GOE655488 GXZ655488:GYA655488 HHV655488:HHW655488 HRR655488:HRS655488 IBN655488:IBO655488 ILJ655488:ILK655488 IVF655488:IVG655488 JFB655488:JFC655488 JOX655488:JOY655488 JYT655488:JYU655488 KIP655488:KIQ655488 KSL655488:KSM655488 LCH655488:LCI655488 LMD655488:LME655488 LVZ655488:LWA655488 MFV655488:MFW655488 MPR655488:MPS655488 MZN655488:MZO655488 NJJ655488:NJK655488 NTF655488:NTG655488 ODB655488:ODC655488 OMX655488:OMY655488 OWT655488:OWU655488 PGP655488:PGQ655488 PQL655488:PQM655488 QAH655488:QAI655488 QKD655488:QKE655488 QTZ655488:QUA655488 RDV655488:RDW655488 RNR655488:RNS655488 RXN655488:RXO655488 SHJ655488:SHK655488 SRF655488:SRG655488 TBB655488:TBC655488 TKX655488:TKY655488 TUT655488:TUU655488 UEP655488:UEQ655488 UOL655488:UOM655488 UYH655488:UYI655488 VID655488:VIE655488 VRZ655488:VSA655488 WBV655488:WBW655488 WLR655488:WLS655488 WVN655488:WVO655488 JB721024:JC721024 SX721024:SY721024 ACT721024:ACU721024 AMP721024:AMQ721024 AWL721024:AWM721024 BGH721024:BGI721024 BQD721024:BQE721024 BZZ721024:CAA721024 CJV721024:CJW721024 CTR721024:CTS721024 DDN721024:DDO721024 DNJ721024:DNK721024 DXF721024:DXG721024 EHB721024:EHC721024 EQX721024:EQY721024 FAT721024:FAU721024 FKP721024:FKQ721024 FUL721024:FUM721024 GEH721024:GEI721024 GOD721024:GOE721024 GXZ721024:GYA721024 HHV721024:HHW721024 HRR721024:HRS721024 IBN721024:IBO721024 ILJ721024:ILK721024 IVF721024:IVG721024 JFB721024:JFC721024 JOX721024:JOY721024 JYT721024:JYU721024 KIP721024:KIQ721024 KSL721024:KSM721024 LCH721024:LCI721024 LMD721024:LME721024 LVZ721024:LWA721024 MFV721024:MFW721024 MPR721024:MPS721024 MZN721024:MZO721024 NJJ721024:NJK721024 NTF721024:NTG721024 ODB721024:ODC721024 OMX721024:OMY721024 OWT721024:OWU721024 PGP721024:PGQ721024 PQL721024:PQM721024 QAH721024:QAI721024 QKD721024:QKE721024 QTZ721024:QUA721024 RDV721024:RDW721024 RNR721024:RNS721024 RXN721024:RXO721024 SHJ721024:SHK721024 SRF721024:SRG721024 TBB721024:TBC721024 TKX721024:TKY721024 TUT721024:TUU721024 UEP721024:UEQ721024 UOL721024:UOM721024 UYH721024:UYI721024 VID721024:VIE721024 VRZ721024:VSA721024 WBV721024:WBW721024 WLR721024:WLS721024 WVN721024:WVO721024 JB786560:JC786560 SX786560:SY786560 ACT786560:ACU786560 AMP786560:AMQ786560 AWL786560:AWM786560 BGH786560:BGI786560 BQD786560:BQE786560 BZZ786560:CAA786560 CJV786560:CJW786560 CTR786560:CTS786560 DDN786560:DDO786560 DNJ786560:DNK786560 DXF786560:DXG786560 EHB786560:EHC786560 EQX786560:EQY786560 FAT786560:FAU786560 FKP786560:FKQ786560 FUL786560:FUM786560 GEH786560:GEI786560 GOD786560:GOE786560 GXZ786560:GYA786560 HHV786560:HHW786560 HRR786560:HRS786560 IBN786560:IBO786560 ILJ786560:ILK786560 IVF786560:IVG786560 JFB786560:JFC786560 JOX786560:JOY786560 JYT786560:JYU786560 KIP786560:KIQ786560 KSL786560:KSM786560 LCH786560:LCI786560 LMD786560:LME786560 LVZ786560:LWA786560 MFV786560:MFW786560 MPR786560:MPS786560 MZN786560:MZO786560 NJJ786560:NJK786560 NTF786560:NTG786560 ODB786560:ODC786560 OMX786560:OMY786560 OWT786560:OWU786560 PGP786560:PGQ786560 PQL786560:PQM786560 QAH786560:QAI786560 QKD786560:QKE786560 QTZ786560:QUA786560 RDV786560:RDW786560 RNR786560:RNS786560 RXN786560:RXO786560 SHJ786560:SHK786560 SRF786560:SRG786560 TBB786560:TBC786560 TKX786560:TKY786560 TUT786560:TUU786560 UEP786560:UEQ786560 UOL786560:UOM786560 UYH786560:UYI786560 VID786560:VIE786560 VRZ786560:VSA786560 WBV786560:WBW786560 WLR786560:WLS786560 WVN786560:WVO786560 JB852096:JC852096 SX852096:SY852096 ACT852096:ACU852096 AMP852096:AMQ852096 AWL852096:AWM852096 BGH852096:BGI852096 BQD852096:BQE852096 BZZ852096:CAA852096 CJV852096:CJW852096 CTR852096:CTS852096 DDN852096:DDO852096 DNJ852096:DNK852096 DXF852096:DXG852096 EHB852096:EHC852096 EQX852096:EQY852096 FAT852096:FAU852096 FKP852096:FKQ852096 FUL852096:FUM852096 GEH852096:GEI852096 GOD852096:GOE852096 GXZ852096:GYA852096 HHV852096:HHW852096 HRR852096:HRS852096 IBN852096:IBO852096 ILJ852096:ILK852096 IVF852096:IVG852096 JFB852096:JFC852096 JOX852096:JOY852096 JYT852096:JYU852096 KIP852096:KIQ852096 KSL852096:KSM852096 LCH852096:LCI852096 LMD852096:LME852096 LVZ852096:LWA852096 MFV852096:MFW852096 MPR852096:MPS852096 MZN852096:MZO852096 NJJ852096:NJK852096 NTF852096:NTG852096 ODB852096:ODC852096 OMX852096:OMY852096 OWT852096:OWU852096 PGP852096:PGQ852096 PQL852096:PQM852096 QAH852096:QAI852096 QKD852096:QKE852096 QTZ852096:QUA852096 RDV852096:RDW852096 RNR852096:RNS852096 RXN852096:RXO852096 SHJ852096:SHK852096 SRF852096:SRG852096 TBB852096:TBC852096 TKX852096:TKY852096 TUT852096:TUU852096 UEP852096:UEQ852096 UOL852096:UOM852096 UYH852096:UYI852096 VID852096:VIE852096 VRZ852096:VSA852096 WBV852096:WBW852096 WLR852096:WLS852096 WVN852096:WVO852096 JB917632:JC917632 SX917632:SY917632 ACT917632:ACU917632 AMP917632:AMQ917632 AWL917632:AWM917632 BGH917632:BGI917632 BQD917632:BQE917632 BZZ917632:CAA917632 CJV917632:CJW917632 CTR917632:CTS917632 DDN917632:DDO917632 DNJ917632:DNK917632 DXF917632:DXG917632 EHB917632:EHC917632 EQX917632:EQY917632 FAT917632:FAU917632 FKP917632:FKQ917632 FUL917632:FUM917632 GEH917632:GEI917632 GOD917632:GOE917632 GXZ917632:GYA917632 HHV917632:HHW917632 HRR917632:HRS917632 IBN917632:IBO917632 ILJ917632:ILK917632 IVF917632:IVG917632 JFB917632:JFC917632 JOX917632:JOY917632 JYT917632:JYU917632 KIP917632:KIQ917632 KSL917632:KSM917632 LCH917632:LCI917632 LMD917632:LME917632 LVZ917632:LWA917632 MFV917632:MFW917632 MPR917632:MPS917632 MZN917632:MZO917632 NJJ917632:NJK917632 NTF917632:NTG917632 ODB917632:ODC917632 OMX917632:OMY917632 OWT917632:OWU917632 PGP917632:PGQ917632 PQL917632:PQM917632 QAH917632:QAI917632 QKD917632:QKE917632 QTZ917632:QUA917632 RDV917632:RDW917632 RNR917632:RNS917632 RXN917632:RXO917632 SHJ917632:SHK917632 SRF917632:SRG917632 TBB917632:TBC917632 TKX917632:TKY917632 TUT917632:TUU917632 UEP917632:UEQ917632 UOL917632:UOM917632 UYH917632:UYI917632 VID917632:VIE917632 VRZ917632:VSA917632 WBV917632:WBW917632 WLR917632:WLS917632 WVN917632:WVO917632 JB983168:JC983168 SX983168:SY983168 ACT983168:ACU983168 AMP983168:AMQ983168 AWL983168:AWM983168 BGH983168:BGI983168 BQD983168:BQE983168 BZZ983168:CAA983168 CJV983168:CJW983168 CTR983168:CTS983168 DDN983168:DDO983168 DNJ983168:DNK983168 DXF983168:DXG983168 EHB983168:EHC983168 EQX983168:EQY983168 FAT983168:FAU983168 FKP983168:FKQ983168 FUL983168:FUM983168 GEH983168:GEI983168 GOD983168:GOE983168 GXZ983168:GYA983168 HHV983168:HHW983168 HRR983168:HRS983168 IBN983168:IBO983168 ILJ983168:ILK983168 IVF983168:IVG983168 JFB983168:JFC983168 JOX983168:JOY983168 JYT983168:JYU983168 KIP983168:KIQ983168 KSL983168:KSM983168 LCH983168:LCI983168 LMD983168:LME983168 LVZ983168:LWA983168 MFV983168:MFW983168 MPR983168:MPS983168 MZN983168:MZO983168 NJJ983168:NJK983168 NTF983168:NTG983168 ODB983168:ODC983168 OMX983168:OMY983168 OWT983168:OWU983168 PGP983168:PGQ983168 PQL983168:PQM983168 QAH983168:QAI983168 QKD983168:QKE983168 QTZ983168:QUA983168 RDV983168:RDW983168 RNR983168:RNS983168 RXN983168:RXO983168 SHJ983168:SHK983168 SRF983168:SRG983168 TBB983168:TBC983168 TKX983168:TKY983168 TUT983168:TUU983168 UEP983168:UEQ983168 UOL983168:UOM983168 UYH983168:UYI983168 VID983168:VIE983168 VRZ983168:VSA983168 WBV983168:WBW983168 WLR983168:WLS983168 WVN983168:WVO983168" xr:uid="{2C7EE939-B9F8-4C1E-A190-0B9558F20B55}">
      <formula1>OR(IX136=0, IX136&gt;50)</formula1>
      <formula2>0</formula2>
    </dataValidation>
    <dataValidation type="custom" operator="greaterThan" showInputMessage="1" showErrorMessage="1" errorTitle="eee" sqref="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xr:uid="{40631A31-939A-47D3-900B-91BD6FA19216}">
      <formula1>OR(IX134=0, IX134&gt;50)</formula1>
      <formula2>0</formula2>
    </dataValidation>
    <dataValidation type="custom" operator="greaterThan" showInputMessage="1" showErrorMessage="1" errorTitle="eee" sqref="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xr:uid="{EE0EE55B-BEE5-40BF-83FE-86C506BAFD56}">
      <formula1>OR(IX132=0, IX132&gt;50)</formula1>
      <formula2>0</formula2>
    </dataValidation>
    <dataValidation type="custom" operator="greaterThan" showInputMessage="1" showErrorMessage="1" errorTitle="eee" sqref="JB161:JC161 SX161:SY161 ACT161:ACU161 AMP161:AMQ161 AWL161:AWM161 BGH161:BGI161 BQD161:BQE161 BZZ161:CAA161 CJV161:CJW161 CTR161:CTS161 DDN161:DDO161 DNJ161:DNK161 DXF161:DXG161 EHB161:EHC161 EQX161:EQY161 FAT161:FAU161 FKP161:FKQ161 FUL161:FUM161 GEH161:GEI161 GOD161:GOE161 GXZ161:GYA161 HHV161:HHW161 HRR161:HRS161 IBN161:IBO161 ILJ161:ILK161 IVF161:IVG161 JFB161:JFC161 JOX161:JOY161 JYT161:JYU161 KIP161:KIQ161 KSL161:KSM161 LCH161:LCI161 LMD161:LME161 LVZ161:LWA161 MFV161:MFW161 MPR161:MPS161 MZN161:MZO161 NJJ161:NJK161 NTF161:NTG161 ODB161:ODC161 OMX161:OMY161 OWT161:OWU161 PGP161:PGQ161 PQL161:PQM161 QAH161:QAI161 QKD161:QKE161 QTZ161:QUA161 RDV161:RDW161 RNR161:RNS161 RXN161:RXO161 SHJ161:SHK161 SRF161:SRG161 TBB161:TBC161 TKX161:TKY161 TUT161:TUU161 UEP161:UEQ161 UOL161:UOM161 UYH161:UYI161 VID161:VIE161 VRZ161:VSA161 WBV161:WBW161 WLR161:WLS161 WVN161:WVO161 JB65697:JC65697 SX65697:SY65697 ACT65697:ACU65697 AMP65697:AMQ65697 AWL65697:AWM65697 BGH65697:BGI65697 BQD65697:BQE65697 BZZ65697:CAA65697 CJV65697:CJW65697 CTR65697:CTS65697 DDN65697:DDO65697 DNJ65697:DNK65697 DXF65697:DXG65697 EHB65697:EHC65697 EQX65697:EQY65697 FAT65697:FAU65697 FKP65697:FKQ65697 FUL65697:FUM65697 GEH65697:GEI65697 GOD65697:GOE65697 GXZ65697:GYA65697 HHV65697:HHW65697 HRR65697:HRS65697 IBN65697:IBO65697 ILJ65697:ILK65697 IVF65697:IVG65697 JFB65697:JFC65697 JOX65697:JOY65697 JYT65697:JYU65697 KIP65697:KIQ65697 KSL65697:KSM65697 LCH65697:LCI65697 LMD65697:LME65697 LVZ65697:LWA65697 MFV65697:MFW65697 MPR65697:MPS65697 MZN65697:MZO65697 NJJ65697:NJK65697 NTF65697:NTG65697 ODB65697:ODC65697 OMX65697:OMY65697 OWT65697:OWU65697 PGP65697:PGQ65697 PQL65697:PQM65697 QAH65697:QAI65697 QKD65697:QKE65697 QTZ65697:QUA65697 RDV65697:RDW65697 RNR65697:RNS65697 RXN65697:RXO65697 SHJ65697:SHK65697 SRF65697:SRG65697 TBB65697:TBC65697 TKX65697:TKY65697 TUT65697:TUU65697 UEP65697:UEQ65697 UOL65697:UOM65697 UYH65697:UYI65697 VID65697:VIE65697 VRZ65697:VSA65697 WBV65697:WBW65697 WLR65697:WLS65697 WVN65697:WVO65697 JB131233:JC131233 SX131233:SY131233 ACT131233:ACU131233 AMP131233:AMQ131233 AWL131233:AWM131233 BGH131233:BGI131233 BQD131233:BQE131233 BZZ131233:CAA131233 CJV131233:CJW131233 CTR131233:CTS131233 DDN131233:DDO131233 DNJ131233:DNK131233 DXF131233:DXG131233 EHB131233:EHC131233 EQX131233:EQY131233 FAT131233:FAU131233 FKP131233:FKQ131233 FUL131233:FUM131233 GEH131233:GEI131233 GOD131233:GOE131233 GXZ131233:GYA131233 HHV131233:HHW131233 HRR131233:HRS131233 IBN131233:IBO131233 ILJ131233:ILK131233 IVF131233:IVG131233 JFB131233:JFC131233 JOX131233:JOY131233 JYT131233:JYU131233 KIP131233:KIQ131233 KSL131233:KSM131233 LCH131233:LCI131233 LMD131233:LME131233 LVZ131233:LWA131233 MFV131233:MFW131233 MPR131233:MPS131233 MZN131233:MZO131233 NJJ131233:NJK131233 NTF131233:NTG131233 ODB131233:ODC131233 OMX131233:OMY131233 OWT131233:OWU131233 PGP131233:PGQ131233 PQL131233:PQM131233 QAH131233:QAI131233 QKD131233:QKE131233 QTZ131233:QUA131233 RDV131233:RDW131233 RNR131233:RNS131233 RXN131233:RXO131233 SHJ131233:SHK131233 SRF131233:SRG131233 TBB131233:TBC131233 TKX131233:TKY131233 TUT131233:TUU131233 UEP131233:UEQ131233 UOL131233:UOM131233 UYH131233:UYI131233 VID131233:VIE131233 VRZ131233:VSA131233 WBV131233:WBW131233 WLR131233:WLS131233 WVN131233:WVO131233 JB196769:JC196769 SX196769:SY196769 ACT196769:ACU196769 AMP196769:AMQ196769 AWL196769:AWM196769 BGH196769:BGI196769 BQD196769:BQE196769 BZZ196769:CAA196769 CJV196769:CJW196769 CTR196769:CTS196769 DDN196769:DDO196769 DNJ196769:DNK196769 DXF196769:DXG196769 EHB196769:EHC196769 EQX196769:EQY196769 FAT196769:FAU196769 FKP196769:FKQ196769 FUL196769:FUM196769 GEH196769:GEI196769 GOD196769:GOE196769 GXZ196769:GYA196769 HHV196769:HHW196769 HRR196769:HRS196769 IBN196769:IBO196769 ILJ196769:ILK196769 IVF196769:IVG196769 JFB196769:JFC196769 JOX196769:JOY196769 JYT196769:JYU196769 KIP196769:KIQ196769 KSL196769:KSM196769 LCH196769:LCI196769 LMD196769:LME196769 LVZ196769:LWA196769 MFV196769:MFW196769 MPR196769:MPS196769 MZN196769:MZO196769 NJJ196769:NJK196769 NTF196769:NTG196769 ODB196769:ODC196769 OMX196769:OMY196769 OWT196769:OWU196769 PGP196769:PGQ196769 PQL196769:PQM196769 QAH196769:QAI196769 QKD196769:QKE196769 QTZ196769:QUA196769 RDV196769:RDW196769 RNR196769:RNS196769 RXN196769:RXO196769 SHJ196769:SHK196769 SRF196769:SRG196769 TBB196769:TBC196769 TKX196769:TKY196769 TUT196769:TUU196769 UEP196769:UEQ196769 UOL196769:UOM196769 UYH196769:UYI196769 VID196769:VIE196769 VRZ196769:VSA196769 WBV196769:WBW196769 WLR196769:WLS196769 WVN196769:WVO196769 JB262305:JC262305 SX262305:SY262305 ACT262305:ACU262305 AMP262305:AMQ262305 AWL262305:AWM262305 BGH262305:BGI262305 BQD262305:BQE262305 BZZ262305:CAA262305 CJV262305:CJW262305 CTR262305:CTS262305 DDN262305:DDO262305 DNJ262305:DNK262305 DXF262305:DXG262305 EHB262305:EHC262305 EQX262305:EQY262305 FAT262305:FAU262305 FKP262305:FKQ262305 FUL262305:FUM262305 GEH262305:GEI262305 GOD262305:GOE262305 GXZ262305:GYA262305 HHV262305:HHW262305 HRR262305:HRS262305 IBN262305:IBO262305 ILJ262305:ILK262305 IVF262305:IVG262305 JFB262305:JFC262305 JOX262305:JOY262305 JYT262305:JYU262305 KIP262305:KIQ262305 KSL262305:KSM262305 LCH262305:LCI262305 LMD262305:LME262305 LVZ262305:LWA262305 MFV262305:MFW262305 MPR262305:MPS262305 MZN262305:MZO262305 NJJ262305:NJK262305 NTF262305:NTG262305 ODB262305:ODC262305 OMX262305:OMY262305 OWT262305:OWU262305 PGP262305:PGQ262305 PQL262305:PQM262305 QAH262305:QAI262305 QKD262305:QKE262305 QTZ262305:QUA262305 RDV262305:RDW262305 RNR262305:RNS262305 RXN262305:RXO262305 SHJ262305:SHK262305 SRF262305:SRG262305 TBB262305:TBC262305 TKX262305:TKY262305 TUT262305:TUU262305 UEP262305:UEQ262305 UOL262305:UOM262305 UYH262305:UYI262305 VID262305:VIE262305 VRZ262305:VSA262305 WBV262305:WBW262305 WLR262305:WLS262305 WVN262305:WVO262305 JB327841:JC327841 SX327841:SY327841 ACT327841:ACU327841 AMP327841:AMQ327841 AWL327841:AWM327841 BGH327841:BGI327841 BQD327841:BQE327841 BZZ327841:CAA327841 CJV327841:CJW327841 CTR327841:CTS327841 DDN327841:DDO327841 DNJ327841:DNK327841 DXF327841:DXG327841 EHB327841:EHC327841 EQX327841:EQY327841 FAT327841:FAU327841 FKP327841:FKQ327841 FUL327841:FUM327841 GEH327841:GEI327841 GOD327841:GOE327841 GXZ327841:GYA327841 HHV327841:HHW327841 HRR327841:HRS327841 IBN327841:IBO327841 ILJ327841:ILK327841 IVF327841:IVG327841 JFB327841:JFC327841 JOX327841:JOY327841 JYT327841:JYU327841 KIP327841:KIQ327841 KSL327841:KSM327841 LCH327841:LCI327841 LMD327841:LME327841 LVZ327841:LWA327841 MFV327841:MFW327841 MPR327841:MPS327841 MZN327841:MZO327841 NJJ327841:NJK327841 NTF327841:NTG327841 ODB327841:ODC327841 OMX327841:OMY327841 OWT327841:OWU327841 PGP327841:PGQ327841 PQL327841:PQM327841 QAH327841:QAI327841 QKD327841:QKE327841 QTZ327841:QUA327841 RDV327841:RDW327841 RNR327841:RNS327841 RXN327841:RXO327841 SHJ327841:SHK327841 SRF327841:SRG327841 TBB327841:TBC327841 TKX327841:TKY327841 TUT327841:TUU327841 UEP327841:UEQ327841 UOL327841:UOM327841 UYH327841:UYI327841 VID327841:VIE327841 VRZ327841:VSA327841 WBV327841:WBW327841 WLR327841:WLS327841 WVN327841:WVO327841 JB393377:JC393377 SX393377:SY393377 ACT393377:ACU393377 AMP393377:AMQ393377 AWL393377:AWM393377 BGH393377:BGI393377 BQD393377:BQE393377 BZZ393377:CAA393377 CJV393377:CJW393377 CTR393377:CTS393377 DDN393377:DDO393377 DNJ393377:DNK393377 DXF393377:DXG393377 EHB393377:EHC393377 EQX393377:EQY393377 FAT393377:FAU393377 FKP393377:FKQ393377 FUL393377:FUM393377 GEH393377:GEI393377 GOD393377:GOE393377 GXZ393377:GYA393377 HHV393377:HHW393377 HRR393377:HRS393377 IBN393377:IBO393377 ILJ393377:ILK393377 IVF393377:IVG393377 JFB393377:JFC393377 JOX393377:JOY393377 JYT393377:JYU393377 KIP393377:KIQ393377 KSL393377:KSM393377 LCH393377:LCI393377 LMD393377:LME393377 LVZ393377:LWA393377 MFV393377:MFW393377 MPR393377:MPS393377 MZN393377:MZO393377 NJJ393377:NJK393377 NTF393377:NTG393377 ODB393377:ODC393377 OMX393377:OMY393377 OWT393377:OWU393377 PGP393377:PGQ393377 PQL393377:PQM393377 QAH393377:QAI393377 QKD393377:QKE393377 QTZ393377:QUA393377 RDV393377:RDW393377 RNR393377:RNS393377 RXN393377:RXO393377 SHJ393377:SHK393377 SRF393377:SRG393377 TBB393377:TBC393377 TKX393377:TKY393377 TUT393377:TUU393377 UEP393377:UEQ393377 UOL393377:UOM393377 UYH393377:UYI393377 VID393377:VIE393377 VRZ393377:VSA393377 WBV393377:WBW393377 WLR393377:WLS393377 WVN393377:WVO393377 JB458913:JC458913 SX458913:SY458913 ACT458913:ACU458913 AMP458913:AMQ458913 AWL458913:AWM458913 BGH458913:BGI458913 BQD458913:BQE458913 BZZ458913:CAA458913 CJV458913:CJW458913 CTR458913:CTS458913 DDN458913:DDO458913 DNJ458913:DNK458913 DXF458913:DXG458913 EHB458913:EHC458913 EQX458913:EQY458913 FAT458913:FAU458913 FKP458913:FKQ458913 FUL458913:FUM458913 GEH458913:GEI458913 GOD458913:GOE458913 GXZ458913:GYA458913 HHV458913:HHW458913 HRR458913:HRS458913 IBN458913:IBO458913 ILJ458913:ILK458913 IVF458913:IVG458913 JFB458913:JFC458913 JOX458913:JOY458913 JYT458913:JYU458913 KIP458913:KIQ458913 KSL458913:KSM458913 LCH458913:LCI458913 LMD458913:LME458913 LVZ458913:LWA458913 MFV458913:MFW458913 MPR458913:MPS458913 MZN458913:MZO458913 NJJ458913:NJK458913 NTF458913:NTG458913 ODB458913:ODC458913 OMX458913:OMY458913 OWT458913:OWU458913 PGP458913:PGQ458913 PQL458913:PQM458913 QAH458913:QAI458913 QKD458913:QKE458913 QTZ458913:QUA458913 RDV458913:RDW458913 RNR458913:RNS458913 RXN458913:RXO458913 SHJ458913:SHK458913 SRF458913:SRG458913 TBB458913:TBC458913 TKX458913:TKY458913 TUT458913:TUU458913 UEP458913:UEQ458913 UOL458913:UOM458913 UYH458913:UYI458913 VID458913:VIE458913 VRZ458913:VSA458913 WBV458913:WBW458913 WLR458913:WLS458913 WVN458913:WVO458913 JB524449:JC524449 SX524449:SY524449 ACT524449:ACU524449 AMP524449:AMQ524449 AWL524449:AWM524449 BGH524449:BGI524449 BQD524449:BQE524449 BZZ524449:CAA524449 CJV524449:CJW524449 CTR524449:CTS524449 DDN524449:DDO524449 DNJ524449:DNK524449 DXF524449:DXG524449 EHB524449:EHC524449 EQX524449:EQY524449 FAT524449:FAU524449 FKP524449:FKQ524449 FUL524449:FUM524449 GEH524449:GEI524449 GOD524449:GOE524449 GXZ524449:GYA524449 HHV524449:HHW524449 HRR524449:HRS524449 IBN524449:IBO524449 ILJ524449:ILK524449 IVF524449:IVG524449 JFB524449:JFC524449 JOX524449:JOY524449 JYT524449:JYU524449 KIP524449:KIQ524449 KSL524449:KSM524449 LCH524449:LCI524449 LMD524449:LME524449 LVZ524449:LWA524449 MFV524449:MFW524449 MPR524449:MPS524449 MZN524449:MZO524449 NJJ524449:NJK524449 NTF524449:NTG524449 ODB524449:ODC524449 OMX524449:OMY524449 OWT524449:OWU524449 PGP524449:PGQ524449 PQL524449:PQM524449 QAH524449:QAI524449 QKD524449:QKE524449 QTZ524449:QUA524449 RDV524449:RDW524449 RNR524449:RNS524449 RXN524449:RXO524449 SHJ524449:SHK524449 SRF524449:SRG524449 TBB524449:TBC524449 TKX524449:TKY524449 TUT524449:TUU524449 UEP524449:UEQ524449 UOL524449:UOM524449 UYH524449:UYI524449 VID524449:VIE524449 VRZ524449:VSA524449 WBV524449:WBW524449 WLR524449:WLS524449 WVN524449:WVO524449 JB589985:JC589985 SX589985:SY589985 ACT589985:ACU589985 AMP589985:AMQ589985 AWL589985:AWM589985 BGH589985:BGI589985 BQD589985:BQE589985 BZZ589985:CAA589985 CJV589985:CJW589985 CTR589985:CTS589985 DDN589985:DDO589985 DNJ589985:DNK589985 DXF589985:DXG589985 EHB589985:EHC589985 EQX589985:EQY589985 FAT589985:FAU589985 FKP589985:FKQ589985 FUL589985:FUM589985 GEH589985:GEI589985 GOD589985:GOE589985 GXZ589985:GYA589985 HHV589985:HHW589985 HRR589985:HRS589985 IBN589985:IBO589985 ILJ589985:ILK589985 IVF589985:IVG589985 JFB589985:JFC589985 JOX589985:JOY589985 JYT589985:JYU589985 KIP589985:KIQ589985 KSL589985:KSM589985 LCH589985:LCI589985 LMD589985:LME589985 LVZ589985:LWA589985 MFV589985:MFW589985 MPR589985:MPS589985 MZN589985:MZO589985 NJJ589985:NJK589985 NTF589985:NTG589985 ODB589985:ODC589985 OMX589985:OMY589985 OWT589985:OWU589985 PGP589985:PGQ589985 PQL589985:PQM589985 QAH589985:QAI589985 QKD589985:QKE589985 QTZ589985:QUA589985 RDV589985:RDW589985 RNR589985:RNS589985 RXN589985:RXO589985 SHJ589985:SHK589985 SRF589985:SRG589985 TBB589985:TBC589985 TKX589985:TKY589985 TUT589985:TUU589985 UEP589985:UEQ589985 UOL589985:UOM589985 UYH589985:UYI589985 VID589985:VIE589985 VRZ589985:VSA589985 WBV589985:WBW589985 WLR589985:WLS589985 WVN589985:WVO589985 JB655521:JC655521 SX655521:SY655521 ACT655521:ACU655521 AMP655521:AMQ655521 AWL655521:AWM655521 BGH655521:BGI655521 BQD655521:BQE655521 BZZ655521:CAA655521 CJV655521:CJW655521 CTR655521:CTS655521 DDN655521:DDO655521 DNJ655521:DNK655521 DXF655521:DXG655521 EHB655521:EHC655521 EQX655521:EQY655521 FAT655521:FAU655521 FKP655521:FKQ655521 FUL655521:FUM655521 GEH655521:GEI655521 GOD655521:GOE655521 GXZ655521:GYA655521 HHV655521:HHW655521 HRR655521:HRS655521 IBN655521:IBO655521 ILJ655521:ILK655521 IVF655521:IVG655521 JFB655521:JFC655521 JOX655521:JOY655521 JYT655521:JYU655521 KIP655521:KIQ655521 KSL655521:KSM655521 LCH655521:LCI655521 LMD655521:LME655521 LVZ655521:LWA655521 MFV655521:MFW655521 MPR655521:MPS655521 MZN655521:MZO655521 NJJ655521:NJK655521 NTF655521:NTG655521 ODB655521:ODC655521 OMX655521:OMY655521 OWT655521:OWU655521 PGP655521:PGQ655521 PQL655521:PQM655521 QAH655521:QAI655521 QKD655521:QKE655521 QTZ655521:QUA655521 RDV655521:RDW655521 RNR655521:RNS655521 RXN655521:RXO655521 SHJ655521:SHK655521 SRF655521:SRG655521 TBB655521:TBC655521 TKX655521:TKY655521 TUT655521:TUU655521 UEP655521:UEQ655521 UOL655521:UOM655521 UYH655521:UYI655521 VID655521:VIE655521 VRZ655521:VSA655521 WBV655521:WBW655521 WLR655521:WLS655521 WVN655521:WVO655521 JB721057:JC721057 SX721057:SY721057 ACT721057:ACU721057 AMP721057:AMQ721057 AWL721057:AWM721057 BGH721057:BGI721057 BQD721057:BQE721057 BZZ721057:CAA721057 CJV721057:CJW721057 CTR721057:CTS721057 DDN721057:DDO721057 DNJ721057:DNK721057 DXF721057:DXG721057 EHB721057:EHC721057 EQX721057:EQY721057 FAT721057:FAU721057 FKP721057:FKQ721057 FUL721057:FUM721057 GEH721057:GEI721057 GOD721057:GOE721057 GXZ721057:GYA721057 HHV721057:HHW721057 HRR721057:HRS721057 IBN721057:IBO721057 ILJ721057:ILK721057 IVF721057:IVG721057 JFB721057:JFC721057 JOX721057:JOY721057 JYT721057:JYU721057 KIP721057:KIQ721057 KSL721057:KSM721057 LCH721057:LCI721057 LMD721057:LME721057 LVZ721057:LWA721057 MFV721057:MFW721057 MPR721057:MPS721057 MZN721057:MZO721057 NJJ721057:NJK721057 NTF721057:NTG721057 ODB721057:ODC721057 OMX721057:OMY721057 OWT721057:OWU721057 PGP721057:PGQ721057 PQL721057:PQM721057 QAH721057:QAI721057 QKD721057:QKE721057 QTZ721057:QUA721057 RDV721057:RDW721057 RNR721057:RNS721057 RXN721057:RXO721057 SHJ721057:SHK721057 SRF721057:SRG721057 TBB721057:TBC721057 TKX721057:TKY721057 TUT721057:TUU721057 UEP721057:UEQ721057 UOL721057:UOM721057 UYH721057:UYI721057 VID721057:VIE721057 VRZ721057:VSA721057 WBV721057:WBW721057 WLR721057:WLS721057 WVN721057:WVO721057 JB786593:JC786593 SX786593:SY786593 ACT786593:ACU786593 AMP786593:AMQ786593 AWL786593:AWM786593 BGH786593:BGI786593 BQD786593:BQE786593 BZZ786593:CAA786593 CJV786593:CJW786593 CTR786593:CTS786593 DDN786593:DDO786593 DNJ786593:DNK786593 DXF786593:DXG786593 EHB786593:EHC786593 EQX786593:EQY786593 FAT786593:FAU786593 FKP786593:FKQ786593 FUL786593:FUM786593 GEH786593:GEI786593 GOD786593:GOE786593 GXZ786593:GYA786593 HHV786593:HHW786593 HRR786593:HRS786593 IBN786593:IBO786593 ILJ786593:ILK786593 IVF786593:IVG786593 JFB786593:JFC786593 JOX786593:JOY786593 JYT786593:JYU786593 KIP786593:KIQ786593 KSL786593:KSM786593 LCH786593:LCI786593 LMD786593:LME786593 LVZ786593:LWA786593 MFV786593:MFW786593 MPR786593:MPS786593 MZN786593:MZO786593 NJJ786593:NJK786593 NTF786593:NTG786593 ODB786593:ODC786593 OMX786593:OMY786593 OWT786593:OWU786593 PGP786593:PGQ786593 PQL786593:PQM786593 QAH786593:QAI786593 QKD786593:QKE786593 QTZ786593:QUA786593 RDV786593:RDW786593 RNR786593:RNS786593 RXN786593:RXO786593 SHJ786593:SHK786593 SRF786593:SRG786593 TBB786593:TBC786593 TKX786593:TKY786593 TUT786593:TUU786593 UEP786593:UEQ786593 UOL786593:UOM786593 UYH786593:UYI786593 VID786593:VIE786593 VRZ786593:VSA786593 WBV786593:WBW786593 WLR786593:WLS786593 WVN786593:WVO786593 JB852129:JC852129 SX852129:SY852129 ACT852129:ACU852129 AMP852129:AMQ852129 AWL852129:AWM852129 BGH852129:BGI852129 BQD852129:BQE852129 BZZ852129:CAA852129 CJV852129:CJW852129 CTR852129:CTS852129 DDN852129:DDO852129 DNJ852129:DNK852129 DXF852129:DXG852129 EHB852129:EHC852129 EQX852129:EQY852129 FAT852129:FAU852129 FKP852129:FKQ852129 FUL852129:FUM852129 GEH852129:GEI852129 GOD852129:GOE852129 GXZ852129:GYA852129 HHV852129:HHW852129 HRR852129:HRS852129 IBN852129:IBO852129 ILJ852129:ILK852129 IVF852129:IVG852129 JFB852129:JFC852129 JOX852129:JOY852129 JYT852129:JYU852129 KIP852129:KIQ852129 KSL852129:KSM852129 LCH852129:LCI852129 LMD852129:LME852129 LVZ852129:LWA852129 MFV852129:MFW852129 MPR852129:MPS852129 MZN852129:MZO852129 NJJ852129:NJK852129 NTF852129:NTG852129 ODB852129:ODC852129 OMX852129:OMY852129 OWT852129:OWU852129 PGP852129:PGQ852129 PQL852129:PQM852129 QAH852129:QAI852129 QKD852129:QKE852129 QTZ852129:QUA852129 RDV852129:RDW852129 RNR852129:RNS852129 RXN852129:RXO852129 SHJ852129:SHK852129 SRF852129:SRG852129 TBB852129:TBC852129 TKX852129:TKY852129 TUT852129:TUU852129 UEP852129:UEQ852129 UOL852129:UOM852129 UYH852129:UYI852129 VID852129:VIE852129 VRZ852129:VSA852129 WBV852129:WBW852129 WLR852129:WLS852129 WVN852129:WVO852129 JB917665:JC917665 SX917665:SY917665 ACT917665:ACU917665 AMP917665:AMQ917665 AWL917665:AWM917665 BGH917665:BGI917665 BQD917665:BQE917665 BZZ917665:CAA917665 CJV917665:CJW917665 CTR917665:CTS917665 DDN917665:DDO917665 DNJ917665:DNK917665 DXF917665:DXG917665 EHB917665:EHC917665 EQX917665:EQY917665 FAT917665:FAU917665 FKP917665:FKQ917665 FUL917665:FUM917665 GEH917665:GEI917665 GOD917665:GOE917665 GXZ917665:GYA917665 HHV917665:HHW917665 HRR917665:HRS917665 IBN917665:IBO917665 ILJ917665:ILK917665 IVF917665:IVG917665 JFB917665:JFC917665 JOX917665:JOY917665 JYT917665:JYU917665 KIP917665:KIQ917665 KSL917665:KSM917665 LCH917665:LCI917665 LMD917665:LME917665 LVZ917665:LWA917665 MFV917665:MFW917665 MPR917665:MPS917665 MZN917665:MZO917665 NJJ917665:NJK917665 NTF917665:NTG917665 ODB917665:ODC917665 OMX917665:OMY917665 OWT917665:OWU917665 PGP917665:PGQ917665 PQL917665:PQM917665 QAH917665:QAI917665 QKD917665:QKE917665 QTZ917665:QUA917665 RDV917665:RDW917665 RNR917665:RNS917665 RXN917665:RXO917665 SHJ917665:SHK917665 SRF917665:SRG917665 TBB917665:TBC917665 TKX917665:TKY917665 TUT917665:TUU917665 UEP917665:UEQ917665 UOL917665:UOM917665 UYH917665:UYI917665 VID917665:VIE917665 VRZ917665:VSA917665 WBV917665:WBW917665 WLR917665:WLS917665 WVN917665:WVO917665 JB983201:JC983201 SX983201:SY983201 ACT983201:ACU983201 AMP983201:AMQ983201 AWL983201:AWM983201 BGH983201:BGI983201 BQD983201:BQE983201 BZZ983201:CAA983201 CJV983201:CJW983201 CTR983201:CTS983201 DDN983201:DDO983201 DNJ983201:DNK983201 DXF983201:DXG983201 EHB983201:EHC983201 EQX983201:EQY983201 FAT983201:FAU983201 FKP983201:FKQ983201 FUL983201:FUM983201 GEH983201:GEI983201 GOD983201:GOE983201 GXZ983201:GYA983201 HHV983201:HHW983201 HRR983201:HRS983201 IBN983201:IBO983201 ILJ983201:ILK983201 IVF983201:IVG983201 JFB983201:JFC983201 JOX983201:JOY983201 JYT983201:JYU983201 KIP983201:KIQ983201 KSL983201:KSM983201 LCH983201:LCI983201 LMD983201:LME983201 LVZ983201:LWA983201 MFV983201:MFW983201 MPR983201:MPS983201 MZN983201:MZO983201 NJJ983201:NJK983201 NTF983201:NTG983201 ODB983201:ODC983201 OMX983201:OMY983201 OWT983201:OWU983201 PGP983201:PGQ983201 PQL983201:PQM983201 QAH983201:QAI983201 QKD983201:QKE983201 QTZ983201:QUA983201 RDV983201:RDW983201 RNR983201:RNS983201 RXN983201:RXO983201 SHJ983201:SHK983201 SRF983201:SRG983201 TBB983201:TBC983201 TKX983201:TKY983201 TUT983201:TUU983201 UEP983201:UEQ983201 UOL983201:UOM983201 UYH983201:UYI983201 VID983201:VIE983201 VRZ983201:VSA983201 WBV983201:WBW983201 WLR983201:WLS983201 WVN983201:WVO983201 JB166:JC166 SX166:SY166 ACT166:ACU166 AMP166:AMQ166 AWL166:AWM166 BGH166:BGI166 BQD166:BQE166 BZZ166:CAA166 CJV166:CJW166 CTR166:CTS166 DDN166:DDO166 DNJ166:DNK166 DXF166:DXG166 EHB166:EHC166 EQX166:EQY166 FAT166:FAU166 FKP166:FKQ166 FUL166:FUM166 GEH166:GEI166 GOD166:GOE166 GXZ166:GYA166 HHV166:HHW166 HRR166:HRS166 IBN166:IBO166 ILJ166:ILK166 IVF166:IVG166 JFB166:JFC166 JOX166:JOY166 JYT166:JYU166 KIP166:KIQ166 KSL166:KSM166 LCH166:LCI166 LMD166:LME166 LVZ166:LWA166 MFV166:MFW166 MPR166:MPS166 MZN166:MZO166 NJJ166:NJK166 NTF166:NTG166 ODB166:ODC166 OMX166:OMY166 OWT166:OWU166 PGP166:PGQ166 PQL166:PQM166 QAH166:QAI166 QKD166:QKE166 QTZ166:QUA166 RDV166:RDW166 RNR166:RNS166 RXN166:RXO166 SHJ166:SHK166 SRF166:SRG166 TBB166:TBC166 TKX166:TKY166 TUT166:TUU166 UEP166:UEQ166 UOL166:UOM166 UYH166:UYI166 VID166:VIE166 VRZ166:VSA166 WBV166:WBW166 WLR166:WLS166 WVN166:WVO166 JB65702:JC65702 SX65702:SY65702 ACT65702:ACU65702 AMP65702:AMQ65702 AWL65702:AWM65702 BGH65702:BGI65702 BQD65702:BQE65702 BZZ65702:CAA65702 CJV65702:CJW65702 CTR65702:CTS65702 DDN65702:DDO65702 DNJ65702:DNK65702 DXF65702:DXG65702 EHB65702:EHC65702 EQX65702:EQY65702 FAT65702:FAU65702 FKP65702:FKQ65702 FUL65702:FUM65702 GEH65702:GEI65702 GOD65702:GOE65702 GXZ65702:GYA65702 HHV65702:HHW65702 HRR65702:HRS65702 IBN65702:IBO65702 ILJ65702:ILK65702 IVF65702:IVG65702 JFB65702:JFC65702 JOX65702:JOY65702 JYT65702:JYU65702 KIP65702:KIQ65702 KSL65702:KSM65702 LCH65702:LCI65702 LMD65702:LME65702 LVZ65702:LWA65702 MFV65702:MFW65702 MPR65702:MPS65702 MZN65702:MZO65702 NJJ65702:NJK65702 NTF65702:NTG65702 ODB65702:ODC65702 OMX65702:OMY65702 OWT65702:OWU65702 PGP65702:PGQ65702 PQL65702:PQM65702 QAH65702:QAI65702 QKD65702:QKE65702 QTZ65702:QUA65702 RDV65702:RDW65702 RNR65702:RNS65702 RXN65702:RXO65702 SHJ65702:SHK65702 SRF65702:SRG65702 TBB65702:TBC65702 TKX65702:TKY65702 TUT65702:TUU65702 UEP65702:UEQ65702 UOL65702:UOM65702 UYH65702:UYI65702 VID65702:VIE65702 VRZ65702:VSA65702 WBV65702:WBW65702 WLR65702:WLS65702 WVN65702:WVO65702 JB131238:JC131238 SX131238:SY131238 ACT131238:ACU131238 AMP131238:AMQ131238 AWL131238:AWM131238 BGH131238:BGI131238 BQD131238:BQE131238 BZZ131238:CAA131238 CJV131238:CJW131238 CTR131238:CTS131238 DDN131238:DDO131238 DNJ131238:DNK131238 DXF131238:DXG131238 EHB131238:EHC131238 EQX131238:EQY131238 FAT131238:FAU131238 FKP131238:FKQ131238 FUL131238:FUM131238 GEH131238:GEI131238 GOD131238:GOE131238 GXZ131238:GYA131238 HHV131238:HHW131238 HRR131238:HRS131238 IBN131238:IBO131238 ILJ131238:ILK131238 IVF131238:IVG131238 JFB131238:JFC131238 JOX131238:JOY131238 JYT131238:JYU131238 KIP131238:KIQ131238 KSL131238:KSM131238 LCH131238:LCI131238 LMD131238:LME131238 LVZ131238:LWA131238 MFV131238:MFW131238 MPR131238:MPS131238 MZN131238:MZO131238 NJJ131238:NJK131238 NTF131238:NTG131238 ODB131238:ODC131238 OMX131238:OMY131238 OWT131238:OWU131238 PGP131238:PGQ131238 PQL131238:PQM131238 QAH131238:QAI131238 QKD131238:QKE131238 QTZ131238:QUA131238 RDV131238:RDW131238 RNR131238:RNS131238 RXN131238:RXO131238 SHJ131238:SHK131238 SRF131238:SRG131238 TBB131238:TBC131238 TKX131238:TKY131238 TUT131238:TUU131238 UEP131238:UEQ131238 UOL131238:UOM131238 UYH131238:UYI131238 VID131238:VIE131238 VRZ131238:VSA131238 WBV131238:WBW131238 WLR131238:WLS131238 WVN131238:WVO131238 JB196774:JC196774 SX196774:SY196774 ACT196774:ACU196774 AMP196774:AMQ196774 AWL196774:AWM196774 BGH196774:BGI196774 BQD196774:BQE196774 BZZ196774:CAA196774 CJV196774:CJW196774 CTR196774:CTS196774 DDN196774:DDO196774 DNJ196774:DNK196774 DXF196774:DXG196774 EHB196774:EHC196774 EQX196774:EQY196774 FAT196774:FAU196774 FKP196774:FKQ196774 FUL196774:FUM196774 GEH196774:GEI196774 GOD196774:GOE196774 GXZ196774:GYA196774 HHV196774:HHW196774 HRR196774:HRS196774 IBN196774:IBO196774 ILJ196774:ILK196774 IVF196774:IVG196774 JFB196774:JFC196774 JOX196774:JOY196774 JYT196774:JYU196774 KIP196774:KIQ196774 KSL196774:KSM196774 LCH196774:LCI196774 LMD196774:LME196774 LVZ196774:LWA196774 MFV196774:MFW196774 MPR196774:MPS196774 MZN196774:MZO196774 NJJ196774:NJK196774 NTF196774:NTG196774 ODB196774:ODC196774 OMX196774:OMY196774 OWT196774:OWU196774 PGP196774:PGQ196774 PQL196774:PQM196774 QAH196774:QAI196774 QKD196774:QKE196774 QTZ196774:QUA196774 RDV196774:RDW196774 RNR196774:RNS196774 RXN196774:RXO196774 SHJ196774:SHK196774 SRF196774:SRG196774 TBB196774:TBC196774 TKX196774:TKY196774 TUT196774:TUU196774 UEP196774:UEQ196774 UOL196774:UOM196774 UYH196774:UYI196774 VID196774:VIE196774 VRZ196774:VSA196774 WBV196774:WBW196774 WLR196774:WLS196774 WVN196774:WVO196774 JB262310:JC262310 SX262310:SY262310 ACT262310:ACU262310 AMP262310:AMQ262310 AWL262310:AWM262310 BGH262310:BGI262310 BQD262310:BQE262310 BZZ262310:CAA262310 CJV262310:CJW262310 CTR262310:CTS262310 DDN262310:DDO262310 DNJ262310:DNK262310 DXF262310:DXG262310 EHB262310:EHC262310 EQX262310:EQY262310 FAT262310:FAU262310 FKP262310:FKQ262310 FUL262310:FUM262310 GEH262310:GEI262310 GOD262310:GOE262310 GXZ262310:GYA262310 HHV262310:HHW262310 HRR262310:HRS262310 IBN262310:IBO262310 ILJ262310:ILK262310 IVF262310:IVG262310 JFB262310:JFC262310 JOX262310:JOY262310 JYT262310:JYU262310 KIP262310:KIQ262310 KSL262310:KSM262310 LCH262310:LCI262310 LMD262310:LME262310 LVZ262310:LWA262310 MFV262310:MFW262310 MPR262310:MPS262310 MZN262310:MZO262310 NJJ262310:NJK262310 NTF262310:NTG262310 ODB262310:ODC262310 OMX262310:OMY262310 OWT262310:OWU262310 PGP262310:PGQ262310 PQL262310:PQM262310 QAH262310:QAI262310 QKD262310:QKE262310 QTZ262310:QUA262310 RDV262310:RDW262310 RNR262310:RNS262310 RXN262310:RXO262310 SHJ262310:SHK262310 SRF262310:SRG262310 TBB262310:TBC262310 TKX262310:TKY262310 TUT262310:TUU262310 UEP262310:UEQ262310 UOL262310:UOM262310 UYH262310:UYI262310 VID262310:VIE262310 VRZ262310:VSA262310 WBV262310:WBW262310 WLR262310:WLS262310 WVN262310:WVO262310 JB327846:JC327846 SX327846:SY327846 ACT327846:ACU327846 AMP327846:AMQ327846 AWL327846:AWM327846 BGH327846:BGI327846 BQD327846:BQE327846 BZZ327846:CAA327846 CJV327846:CJW327846 CTR327846:CTS327846 DDN327846:DDO327846 DNJ327846:DNK327846 DXF327846:DXG327846 EHB327846:EHC327846 EQX327846:EQY327846 FAT327846:FAU327846 FKP327846:FKQ327846 FUL327846:FUM327846 GEH327846:GEI327846 GOD327846:GOE327846 GXZ327846:GYA327846 HHV327846:HHW327846 HRR327846:HRS327846 IBN327846:IBO327846 ILJ327846:ILK327846 IVF327846:IVG327846 JFB327846:JFC327846 JOX327846:JOY327846 JYT327846:JYU327846 KIP327846:KIQ327846 KSL327846:KSM327846 LCH327846:LCI327846 LMD327846:LME327846 LVZ327846:LWA327846 MFV327846:MFW327846 MPR327846:MPS327846 MZN327846:MZO327846 NJJ327846:NJK327846 NTF327846:NTG327846 ODB327846:ODC327846 OMX327846:OMY327846 OWT327846:OWU327846 PGP327846:PGQ327846 PQL327846:PQM327846 QAH327846:QAI327846 QKD327846:QKE327846 QTZ327846:QUA327846 RDV327846:RDW327846 RNR327846:RNS327846 RXN327846:RXO327846 SHJ327846:SHK327846 SRF327846:SRG327846 TBB327846:TBC327846 TKX327846:TKY327846 TUT327846:TUU327846 UEP327846:UEQ327846 UOL327846:UOM327846 UYH327846:UYI327846 VID327846:VIE327846 VRZ327846:VSA327846 WBV327846:WBW327846 WLR327846:WLS327846 WVN327846:WVO327846 JB393382:JC393382 SX393382:SY393382 ACT393382:ACU393382 AMP393382:AMQ393382 AWL393382:AWM393382 BGH393382:BGI393382 BQD393382:BQE393382 BZZ393382:CAA393382 CJV393382:CJW393382 CTR393382:CTS393382 DDN393382:DDO393382 DNJ393382:DNK393382 DXF393382:DXG393382 EHB393382:EHC393382 EQX393382:EQY393382 FAT393382:FAU393382 FKP393382:FKQ393382 FUL393382:FUM393382 GEH393382:GEI393382 GOD393382:GOE393382 GXZ393382:GYA393382 HHV393382:HHW393382 HRR393382:HRS393382 IBN393382:IBO393382 ILJ393382:ILK393382 IVF393382:IVG393382 JFB393382:JFC393382 JOX393382:JOY393382 JYT393382:JYU393382 KIP393382:KIQ393382 KSL393382:KSM393382 LCH393382:LCI393382 LMD393382:LME393382 LVZ393382:LWA393382 MFV393382:MFW393382 MPR393382:MPS393382 MZN393382:MZO393382 NJJ393382:NJK393382 NTF393382:NTG393382 ODB393382:ODC393382 OMX393382:OMY393382 OWT393382:OWU393382 PGP393382:PGQ393382 PQL393382:PQM393382 QAH393382:QAI393382 QKD393382:QKE393382 QTZ393382:QUA393382 RDV393382:RDW393382 RNR393382:RNS393382 RXN393382:RXO393382 SHJ393382:SHK393382 SRF393382:SRG393382 TBB393382:TBC393382 TKX393382:TKY393382 TUT393382:TUU393382 UEP393382:UEQ393382 UOL393382:UOM393382 UYH393382:UYI393382 VID393382:VIE393382 VRZ393382:VSA393382 WBV393382:WBW393382 WLR393382:WLS393382 WVN393382:WVO393382 JB458918:JC458918 SX458918:SY458918 ACT458918:ACU458918 AMP458918:AMQ458918 AWL458918:AWM458918 BGH458918:BGI458918 BQD458918:BQE458918 BZZ458918:CAA458918 CJV458918:CJW458918 CTR458918:CTS458918 DDN458918:DDO458918 DNJ458918:DNK458918 DXF458918:DXG458918 EHB458918:EHC458918 EQX458918:EQY458918 FAT458918:FAU458918 FKP458918:FKQ458918 FUL458918:FUM458918 GEH458918:GEI458918 GOD458918:GOE458918 GXZ458918:GYA458918 HHV458918:HHW458918 HRR458918:HRS458918 IBN458918:IBO458918 ILJ458918:ILK458918 IVF458918:IVG458918 JFB458918:JFC458918 JOX458918:JOY458918 JYT458918:JYU458918 KIP458918:KIQ458918 KSL458918:KSM458918 LCH458918:LCI458918 LMD458918:LME458918 LVZ458918:LWA458918 MFV458918:MFW458918 MPR458918:MPS458918 MZN458918:MZO458918 NJJ458918:NJK458918 NTF458918:NTG458918 ODB458918:ODC458918 OMX458918:OMY458918 OWT458918:OWU458918 PGP458918:PGQ458918 PQL458918:PQM458918 QAH458918:QAI458918 QKD458918:QKE458918 QTZ458918:QUA458918 RDV458918:RDW458918 RNR458918:RNS458918 RXN458918:RXO458918 SHJ458918:SHK458918 SRF458918:SRG458918 TBB458918:TBC458918 TKX458918:TKY458918 TUT458918:TUU458918 UEP458918:UEQ458918 UOL458918:UOM458918 UYH458918:UYI458918 VID458918:VIE458918 VRZ458918:VSA458918 WBV458918:WBW458918 WLR458918:WLS458918 WVN458918:WVO458918 JB524454:JC524454 SX524454:SY524454 ACT524454:ACU524454 AMP524454:AMQ524454 AWL524454:AWM524454 BGH524454:BGI524454 BQD524454:BQE524454 BZZ524454:CAA524454 CJV524454:CJW524454 CTR524454:CTS524454 DDN524454:DDO524454 DNJ524454:DNK524454 DXF524454:DXG524454 EHB524454:EHC524454 EQX524454:EQY524454 FAT524454:FAU524454 FKP524454:FKQ524454 FUL524454:FUM524454 GEH524454:GEI524454 GOD524454:GOE524454 GXZ524454:GYA524454 HHV524454:HHW524454 HRR524454:HRS524454 IBN524454:IBO524454 ILJ524454:ILK524454 IVF524454:IVG524454 JFB524454:JFC524454 JOX524454:JOY524454 JYT524454:JYU524454 KIP524454:KIQ524454 KSL524454:KSM524454 LCH524454:LCI524454 LMD524454:LME524454 LVZ524454:LWA524454 MFV524454:MFW524454 MPR524454:MPS524454 MZN524454:MZO524454 NJJ524454:NJK524454 NTF524454:NTG524454 ODB524454:ODC524454 OMX524454:OMY524454 OWT524454:OWU524454 PGP524454:PGQ524454 PQL524454:PQM524454 QAH524454:QAI524454 QKD524454:QKE524454 QTZ524454:QUA524454 RDV524454:RDW524454 RNR524454:RNS524454 RXN524454:RXO524454 SHJ524454:SHK524454 SRF524454:SRG524454 TBB524454:TBC524454 TKX524454:TKY524454 TUT524454:TUU524454 UEP524454:UEQ524454 UOL524454:UOM524454 UYH524454:UYI524454 VID524454:VIE524454 VRZ524454:VSA524454 WBV524454:WBW524454 WLR524454:WLS524454 WVN524454:WVO524454 JB589990:JC589990 SX589990:SY589990 ACT589990:ACU589990 AMP589990:AMQ589990 AWL589990:AWM589990 BGH589990:BGI589990 BQD589990:BQE589990 BZZ589990:CAA589990 CJV589990:CJW589990 CTR589990:CTS589990 DDN589990:DDO589990 DNJ589990:DNK589990 DXF589990:DXG589990 EHB589990:EHC589990 EQX589990:EQY589990 FAT589990:FAU589990 FKP589990:FKQ589990 FUL589990:FUM589990 GEH589990:GEI589990 GOD589990:GOE589990 GXZ589990:GYA589990 HHV589990:HHW589990 HRR589990:HRS589990 IBN589990:IBO589990 ILJ589990:ILK589990 IVF589990:IVG589990 JFB589990:JFC589990 JOX589990:JOY589990 JYT589990:JYU589990 KIP589990:KIQ589990 KSL589990:KSM589990 LCH589990:LCI589990 LMD589990:LME589990 LVZ589990:LWA589990 MFV589990:MFW589990 MPR589990:MPS589990 MZN589990:MZO589990 NJJ589990:NJK589990 NTF589990:NTG589990 ODB589990:ODC589990 OMX589990:OMY589990 OWT589990:OWU589990 PGP589990:PGQ589990 PQL589990:PQM589990 QAH589990:QAI589990 QKD589990:QKE589990 QTZ589990:QUA589990 RDV589990:RDW589990 RNR589990:RNS589990 RXN589990:RXO589990 SHJ589990:SHK589990 SRF589990:SRG589990 TBB589990:TBC589990 TKX589990:TKY589990 TUT589990:TUU589990 UEP589990:UEQ589990 UOL589990:UOM589990 UYH589990:UYI589990 VID589990:VIE589990 VRZ589990:VSA589990 WBV589990:WBW589990 WLR589990:WLS589990 WVN589990:WVO589990 JB655526:JC655526 SX655526:SY655526 ACT655526:ACU655526 AMP655526:AMQ655526 AWL655526:AWM655526 BGH655526:BGI655526 BQD655526:BQE655526 BZZ655526:CAA655526 CJV655526:CJW655526 CTR655526:CTS655526 DDN655526:DDO655526 DNJ655526:DNK655526 DXF655526:DXG655526 EHB655526:EHC655526 EQX655526:EQY655526 FAT655526:FAU655526 FKP655526:FKQ655526 FUL655526:FUM655526 GEH655526:GEI655526 GOD655526:GOE655526 GXZ655526:GYA655526 HHV655526:HHW655526 HRR655526:HRS655526 IBN655526:IBO655526 ILJ655526:ILK655526 IVF655526:IVG655526 JFB655526:JFC655526 JOX655526:JOY655526 JYT655526:JYU655526 KIP655526:KIQ655526 KSL655526:KSM655526 LCH655526:LCI655526 LMD655526:LME655526 LVZ655526:LWA655526 MFV655526:MFW655526 MPR655526:MPS655526 MZN655526:MZO655526 NJJ655526:NJK655526 NTF655526:NTG655526 ODB655526:ODC655526 OMX655526:OMY655526 OWT655526:OWU655526 PGP655526:PGQ655526 PQL655526:PQM655526 QAH655526:QAI655526 QKD655526:QKE655526 QTZ655526:QUA655526 RDV655526:RDW655526 RNR655526:RNS655526 RXN655526:RXO655526 SHJ655526:SHK655526 SRF655526:SRG655526 TBB655526:TBC655526 TKX655526:TKY655526 TUT655526:TUU655526 UEP655526:UEQ655526 UOL655526:UOM655526 UYH655526:UYI655526 VID655526:VIE655526 VRZ655526:VSA655526 WBV655526:WBW655526 WLR655526:WLS655526 WVN655526:WVO655526 JB721062:JC721062 SX721062:SY721062 ACT721062:ACU721062 AMP721062:AMQ721062 AWL721062:AWM721062 BGH721062:BGI721062 BQD721062:BQE721062 BZZ721062:CAA721062 CJV721062:CJW721062 CTR721062:CTS721062 DDN721062:DDO721062 DNJ721062:DNK721062 DXF721062:DXG721062 EHB721062:EHC721062 EQX721062:EQY721062 FAT721062:FAU721062 FKP721062:FKQ721062 FUL721062:FUM721062 GEH721062:GEI721062 GOD721062:GOE721062 GXZ721062:GYA721062 HHV721062:HHW721062 HRR721062:HRS721062 IBN721062:IBO721062 ILJ721062:ILK721062 IVF721062:IVG721062 JFB721062:JFC721062 JOX721062:JOY721062 JYT721062:JYU721062 KIP721062:KIQ721062 KSL721062:KSM721062 LCH721062:LCI721062 LMD721062:LME721062 LVZ721062:LWA721062 MFV721062:MFW721062 MPR721062:MPS721062 MZN721062:MZO721062 NJJ721062:NJK721062 NTF721062:NTG721062 ODB721062:ODC721062 OMX721062:OMY721062 OWT721062:OWU721062 PGP721062:PGQ721062 PQL721062:PQM721062 QAH721062:QAI721062 QKD721062:QKE721062 QTZ721062:QUA721062 RDV721062:RDW721062 RNR721062:RNS721062 RXN721062:RXO721062 SHJ721062:SHK721062 SRF721062:SRG721062 TBB721062:TBC721062 TKX721062:TKY721062 TUT721062:TUU721062 UEP721062:UEQ721062 UOL721062:UOM721062 UYH721062:UYI721062 VID721062:VIE721062 VRZ721062:VSA721062 WBV721062:WBW721062 WLR721062:WLS721062 WVN721062:WVO721062 JB786598:JC786598 SX786598:SY786598 ACT786598:ACU786598 AMP786598:AMQ786598 AWL786598:AWM786598 BGH786598:BGI786598 BQD786598:BQE786598 BZZ786598:CAA786598 CJV786598:CJW786598 CTR786598:CTS786598 DDN786598:DDO786598 DNJ786598:DNK786598 DXF786598:DXG786598 EHB786598:EHC786598 EQX786598:EQY786598 FAT786598:FAU786598 FKP786598:FKQ786598 FUL786598:FUM786598 GEH786598:GEI786598 GOD786598:GOE786598 GXZ786598:GYA786598 HHV786598:HHW786598 HRR786598:HRS786598 IBN786598:IBO786598 ILJ786598:ILK786598 IVF786598:IVG786598 JFB786598:JFC786598 JOX786598:JOY786598 JYT786598:JYU786598 KIP786598:KIQ786598 KSL786598:KSM786598 LCH786598:LCI786598 LMD786598:LME786598 LVZ786598:LWA786598 MFV786598:MFW786598 MPR786598:MPS786598 MZN786598:MZO786598 NJJ786598:NJK786598 NTF786598:NTG786598 ODB786598:ODC786598 OMX786598:OMY786598 OWT786598:OWU786598 PGP786598:PGQ786598 PQL786598:PQM786598 QAH786598:QAI786598 QKD786598:QKE786598 QTZ786598:QUA786598 RDV786598:RDW786598 RNR786598:RNS786598 RXN786598:RXO786598 SHJ786598:SHK786598 SRF786598:SRG786598 TBB786598:TBC786598 TKX786598:TKY786598 TUT786598:TUU786598 UEP786598:UEQ786598 UOL786598:UOM786598 UYH786598:UYI786598 VID786598:VIE786598 VRZ786598:VSA786598 WBV786598:WBW786598 WLR786598:WLS786598 WVN786598:WVO786598 JB852134:JC852134 SX852134:SY852134 ACT852134:ACU852134 AMP852134:AMQ852134 AWL852134:AWM852134 BGH852134:BGI852134 BQD852134:BQE852134 BZZ852134:CAA852134 CJV852134:CJW852134 CTR852134:CTS852134 DDN852134:DDO852134 DNJ852134:DNK852134 DXF852134:DXG852134 EHB852134:EHC852134 EQX852134:EQY852134 FAT852134:FAU852134 FKP852134:FKQ852134 FUL852134:FUM852134 GEH852134:GEI852134 GOD852134:GOE852134 GXZ852134:GYA852134 HHV852134:HHW852134 HRR852134:HRS852134 IBN852134:IBO852134 ILJ852134:ILK852134 IVF852134:IVG852134 JFB852134:JFC852134 JOX852134:JOY852134 JYT852134:JYU852134 KIP852134:KIQ852134 KSL852134:KSM852134 LCH852134:LCI852134 LMD852134:LME852134 LVZ852134:LWA852134 MFV852134:MFW852134 MPR852134:MPS852134 MZN852134:MZO852134 NJJ852134:NJK852134 NTF852134:NTG852134 ODB852134:ODC852134 OMX852134:OMY852134 OWT852134:OWU852134 PGP852134:PGQ852134 PQL852134:PQM852134 QAH852134:QAI852134 QKD852134:QKE852134 QTZ852134:QUA852134 RDV852134:RDW852134 RNR852134:RNS852134 RXN852134:RXO852134 SHJ852134:SHK852134 SRF852134:SRG852134 TBB852134:TBC852134 TKX852134:TKY852134 TUT852134:TUU852134 UEP852134:UEQ852134 UOL852134:UOM852134 UYH852134:UYI852134 VID852134:VIE852134 VRZ852134:VSA852134 WBV852134:WBW852134 WLR852134:WLS852134 WVN852134:WVO852134 JB917670:JC917670 SX917670:SY917670 ACT917670:ACU917670 AMP917670:AMQ917670 AWL917670:AWM917670 BGH917670:BGI917670 BQD917670:BQE917670 BZZ917670:CAA917670 CJV917670:CJW917670 CTR917670:CTS917670 DDN917670:DDO917670 DNJ917670:DNK917670 DXF917670:DXG917670 EHB917670:EHC917670 EQX917670:EQY917670 FAT917670:FAU917670 FKP917670:FKQ917670 FUL917670:FUM917670 GEH917670:GEI917670 GOD917670:GOE917670 GXZ917670:GYA917670 HHV917670:HHW917670 HRR917670:HRS917670 IBN917670:IBO917670 ILJ917670:ILK917670 IVF917670:IVG917670 JFB917670:JFC917670 JOX917670:JOY917670 JYT917670:JYU917670 KIP917670:KIQ917670 KSL917670:KSM917670 LCH917670:LCI917670 LMD917670:LME917670 LVZ917670:LWA917670 MFV917670:MFW917670 MPR917670:MPS917670 MZN917670:MZO917670 NJJ917670:NJK917670 NTF917670:NTG917670 ODB917670:ODC917670 OMX917670:OMY917670 OWT917670:OWU917670 PGP917670:PGQ917670 PQL917670:PQM917670 QAH917670:QAI917670 QKD917670:QKE917670 QTZ917670:QUA917670 RDV917670:RDW917670 RNR917670:RNS917670 RXN917670:RXO917670 SHJ917670:SHK917670 SRF917670:SRG917670 TBB917670:TBC917670 TKX917670:TKY917670 TUT917670:TUU917670 UEP917670:UEQ917670 UOL917670:UOM917670 UYH917670:UYI917670 VID917670:VIE917670 VRZ917670:VSA917670 WBV917670:WBW917670 WLR917670:WLS917670 WVN917670:WVO917670 JB983206:JC983206 SX983206:SY983206 ACT983206:ACU983206 AMP983206:AMQ983206 AWL983206:AWM983206 BGH983206:BGI983206 BQD983206:BQE983206 BZZ983206:CAA983206 CJV983206:CJW983206 CTR983206:CTS983206 DDN983206:DDO983206 DNJ983206:DNK983206 DXF983206:DXG983206 EHB983206:EHC983206 EQX983206:EQY983206 FAT983206:FAU983206 FKP983206:FKQ983206 FUL983206:FUM983206 GEH983206:GEI983206 GOD983206:GOE983206 GXZ983206:GYA983206 HHV983206:HHW983206 HRR983206:HRS983206 IBN983206:IBO983206 ILJ983206:ILK983206 IVF983206:IVG983206 JFB983206:JFC983206 JOX983206:JOY983206 JYT983206:JYU983206 KIP983206:KIQ983206 KSL983206:KSM983206 LCH983206:LCI983206 LMD983206:LME983206 LVZ983206:LWA983206 MFV983206:MFW983206 MPR983206:MPS983206 MZN983206:MZO983206 NJJ983206:NJK983206 NTF983206:NTG983206 ODB983206:ODC983206 OMX983206:OMY983206 OWT983206:OWU983206 PGP983206:PGQ983206 PQL983206:PQM983206 QAH983206:QAI983206 QKD983206:QKE983206 QTZ983206:QUA983206 RDV983206:RDW983206 RNR983206:RNS983206 RXN983206:RXO983206 SHJ983206:SHK983206 SRF983206:SRG983206 TBB983206:TBC983206 TKX983206:TKY983206 TUT983206:TUU983206 UEP983206:UEQ983206 UOL983206:UOM983206 UYH983206:UYI983206 VID983206:VIE983206 VRZ983206:VSA983206 WBV983206:WBW983206 WLR983206:WLS983206 WVN983206:WVO983206" xr:uid="{C47BA847-C45A-4863-8DB6-B145E5B86E4A}">
      <formula1>OR(IX200=0, IX200&gt;50)</formula1>
      <formula2>0</formula2>
    </dataValidation>
    <dataValidation type="custom" allowBlank="1" showInputMessage="1" showErrorMessage="1" sqref="RDV983196:RDW983196 IX62:IY62 ST62:SU62 ACP62:ACQ62 AML62:AMM62 AWH62:AWI62 BGD62:BGE62 BPZ62:BQA62 BZV62:BZW62 CJR62:CJS62 CTN62:CTO62 DDJ62:DDK62 DNF62:DNG62 DXB62:DXC62 EGX62:EGY62 EQT62:EQU62 FAP62:FAQ62 FKL62:FKM62 FUH62:FUI62 GED62:GEE62 GNZ62:GOA62 GXV62:GXW62 HHR62:HHS62 HRN62:HRO62 IBJ62:IBK62 ILF62:ILG62 IVB62:IVC62 JEX62:JEY62 JOT62:JOU62 JYP62:JYQ62 KIL62:KIM62 KSH62:KSI62 LCD62:LCE62 LLZ62:LMA62 LVV62:LVW62 MFR62:MFS62 MPN62:MPO62 MZJ62:MZK62 NJF62:NJG62 NTB62:NTC62 OCX62:OCY62 OMT62:OMU62 OWP62:OWQ62 PGL62:PGM62 PQH62:PQI62 QAD62:QAE62 QJZ62:QKA62 QTV62:QTW62 RDR62:RDS62 RNN62:RNO62 RXJ62:RXK62 SHF62:SHG62 SRB62:SRC62 TAX62:TAY62 TKT62:TKU62 TUP62:TUQ62 UEL62:UEM62 UOH62:UOI62 UYD62:UYE62 VHZ62:VIA62 VRV62:VRW62 WBR62:WBS62 WLN62:WLO62 WVJ62:WVK62 RNR983196:RNS983196 IX65598:IY65598 ST65598:SU65598 ACP65598:ACQ65598 AML65598:AMM65598 AWH65598:AWI65598 BGD65598:BGE65598 BPZ65598:BQA65598 BZV65598:BZW65598 CJR65598:CJS65598 CTN65598:CTO65598 DDJ65598:DDK65598 DNF65598:DNG65598 DXB65598:DXC65598 EGX65598:EGY65598 EQT65598:EQU65598 FAP65598:FAQ65598 FKL65598:FKM65598 FUH65598:FUI65598 GED65598:GEE65598 GNZ65598:GOA65598 GXV65598:GXW65598 HHR65598:HHS65598 HRN65598:HRO65598 IBJ65598:IBK65598 ILF65598:ILG65598 IVB65598:IVC65598 JEX65598:JEY65598 JOT65598:JOU65598 JYP65598:JYQ65598 KIL65598:KIM65598 KSH65598:KSI65598 LCD65598:LCE65598 LLZ65598:LMA65598 LVV65598:LVW65598 MFR65598:MFS65598 MPN65598:MPO65598 MZJ65598:MZK65598 NJF65598:NJG65598 NTB65598:NTC65598 OCX65598:OCY65598 OMT65598:OMU65598 OWP65598:OWQ65598 PGL65598:PGM65598 PQH65598:PQI65598 QAD65598:QAE65598 QJZ65598:QKA65598 QTV65598:QTW65598 RDR65598:RDS65598 RNN65598:RNO65598 RXJ65598:RXK65598 SHF65598:SHG65598 SRB65598:SRC65598 TAX65598:TAY65598 TKT65598:TKU65598 TUP65598:TUQ65598 UEL65598:UEM65598 UOH65598:UOI65598 UYD65598:UYE65598 VHZ65598:VIA65598 VRV65598:VRW65598 WBR65598:WBS65598 WLN65598:WLO65598 WVJ65598:WVK65598 RXN983196:RXO983196 IX131134:IY131134 ST131134:SU131134 ACP131134:ACQ131134 AML131134:AMM131134 AWH131134:AWI131134 BGD131134:BGE131134 BPZ131134:BQA131134 BZV131134:BZW131134 CJR131134:CJS131134 CTN131134:CTO131134 DDJ131134:DDK131134 DNF131134:DNG131134 DXB131134:DXC131134 EGX131134:EGY131134 EQT131134:EQU131134 FAP131134:FAQ131134 FKL131134:FKM131134 FUH131134:FUI131134 GED131134:GEE131134 GNZ131134:GOA131134 GXV131134:GXW131134 HHR131134:HHS131134 HRN131134:HRO131134 IBJ131134:IBK131134 ILF131134:ILG131134 IVB131134:IVC131134 JEX131134:JEY131134 JOT131134:JOU131134 JYP131134:JYQ131134 KIL131134:KIM131134 KSH131134:KSI131134 LCD131134:LCE131134 LLZ131134:LMA131134 LVV131134:LVW131134 MFR131134:MFS131134 MPN131134:MPO131134 MZJ131134:MZK131134 NJF131134:NJG131134 NTB131134:NTC131134 OCX131134:OCY131134 OMT131134:OMU131134 OWP131134:OWQ131134 PGL131134:PGM131134 PQH131134:PQI131134 QAD131134:QAE131134 QJZ131134:QKA131134 QTV131134:QTW131134 RDR131134:RDS131134 RNN131134:RNO131134 RXJ131134:RXK131134 SHF131134:SHG131134 SRB131134:SRC131134 TAX131134:TAY131134 TKT131134:TKU131134 TUP131134:TUQ131134 UEL131134:UEM131134 UOH131134:UOI131134 UYD131134:UYE131134 VHZ131134:VIA131134 VRV131134:VRW131134 WBR131134:WBS131134 WLN131134:WLO131134 WVJ131134:WVK131134 SHJ983196:SHK983196 IX196670:IY196670 ST196670:SU196670 ACP196670:ACQ196670 AML196670:AMM196670 AWH196670:AWI196670 BGD196670:BGE196670 BPZ196670:BQA196670 BZV196670:BZW196670 CJR196670:CJS196670 CTN196670:CTO196670 DDJ196670:DDK196670 DNF196670:DNG196670 DXB196670:DXC196670 EGX196670:EGY196670 EQT196670:EQU196670 FAP196670:FAQ196670 FKL196670:FKM196670 FUH196670:FUI196670 GED196670:GEE196670 GNZ196670:GOA196670 GXV196670:GXW196670 HHR196670:HHS196670 HRN196670:HRO196670 IBJ196670:IBK196670 ILF196670:ILG196670 IVB196670:IVC196670 JEX196670:JEY196670 JOT196670:JOU196670 JYP196670:JYQ196670 KIL196670:KIM196670 KSH196670:KSI196670 LCD196670:LCE196670 LLZ196670:LMA196670 LVV196670:LVW196670 MFR196670:MFS196670 MPN196670:MPO196670 MZJ196670:MZK196670 NJF196670:NJG196670 NTB196670:NTC196670 OCX196670:OCY196670 OMT196670:OMU196670 OWP196670:OWQ196670 PGL196670:PGM196670 PQH196670:PQI196670 QAD196670:QAE196670 QJZ196670:QKA196670 QTV196670:QTW196670 RDR196670:RDS196670 RNN196670:RNO196670 RXJ196670:RXK196670 SHF196670:SHG196670 SRB196670:SRC196670 TAX196670:TAY196670 TKT196670:TKU196670 TUP196670:TUQ196670 UEL196670:UEM196670 UOH196670:UOI196670 UYD196670:UYE196670 VHZ196670:VIA196670 VRV196670:VRW196670 WBR196670:WBS196670 WLN196670:WLO196670 WVJ196670:WVK196670 SRF983196:SRG983196 IX262206:IY262206 ST262206:SU262206 ACP262206:ACQ262206 AML262206:AMM262206 AWH262206:AWI262206 BGD262206:BGE262206 BPZ262206:BQA262206 BZV262206:BZW262206 CJR262206:CJS262206 CTN262206:CTO262206 DDJ262206:DDK262206 DNF262206:DNG262206 DXB262206:DXC262206 EGX262206:EGY262206 EQT262206:EQU262206 FAP262206:FAQ262206 FKL262206:FKM262206 FUH262206:FUI262206 GED262206:GEE262206 GNZ262206:GOA262206 GXV262206:GXW262206 HHR262206:HHS262206 HRN262206:HRO262206 IBJ262206:IBK262206 ILF262206:ILG262206 IVB262206:IVC262206 JEX262206:JEY262206 JOT262206:JOU262206 JYP262206:JYQ262206 KIL262206:KIM262206 KSH262206:KSI262206 LCD262206:LCE262206 LLZ262206:LMA262206 LVV262206:LVW262206 MFR262206:MFS262206 MPN262206:MPO262206 MZJ262206:MZK262206 NJF262206:NJG262206 NTB262206:NTC262206 OCX262206:OCY262206 OMT262206:OMU262206 OWP262206:OWQ262206 PGL262206:PGM262206 PQH262206:PQI262206 QAD262206:QAE262206 QJZ262206:QKA262206 QTV262206:QTW262206 RDR262206:RDS262206 RNN262206:RNO262206 RXJ262206:RXK262206 SHF262206:SHG262206 SRB262206:SRC262206 TAX262206:TAY262206 TKT262206:TKU262206 TUP262206:TUQ262206 UEL262206:UEM262206 UOH262206:UOI262206 UYD262206:UYE262206 VHZ262206:VIA262206 VRV262206:VRW262206 WBR262206:WBS262206 WLN262206:WLO262206 WVJ262206:WVK262206 TBB983196:TBC983196 IX327742:IY327742 ST327742:SU327742 ACP327742:ACQ327742 AML327742:AMM327742 AWH327742:AWI327742 BGD327742:BGE327742 BPZ327742:BQA327742 BZV327742:BZW327742 CJR327742:CJS327742 CTN327742:CTO327742 DDJ327742:DDK327742 DNF327742:DNG327742 DXB327742:DXC327742 EGX327742:EGY327742 EQT327742:EQU327742 FAP327742:FAQ327742 FKL327742:FKM327742 FUH327742:FUI327742 GED327742:GEE327742 GNZ327742:GOA327742 GXV327742:GXW327742 HHR327742:HHS327742 HRN327742:HRO327742 IBJ327742:IBK327742 ILF327742:ILG327742 IVB327742:IVC327742 JEX327742:JEY327742 JOT327742:JOU327742 JYP327742:JYQ327742 KIL327742:KIM327742 KSH327742:KSI327742 LCD327742:LCE327742 LLZ327742:LMA327742 LVV327742:LVW327742 MFR327742:MFS327742 MPN327742:MPO327742 MZJ327742:MZK327742 NJF327742:NJG327742 NTB327742:NTC327742 OCX327742:OCY327742 OMT327742:OMU327742 OWP327742:OWQ327742 PGL327742:PGM327742 PQH327742:PQI327742 QAD327742:QAE327742 QJZ327742:QKA327742 QTV327742:QTW327742 RDR327742:RDS327742 RNN327742:RNO327742 RXJ327742:RXK327742 SHF327742:SHG327742 SRB327742:SRC327742 TAX327742:TAY327742 TKT327742:TKU327742 TUP327742:TUQ327742 UEL327742:UEM327742 UOH327742:UOI327742 UYD327742:UYE327742 VHZ327742:VIA327742 VRV327742:VRW327742 WBR327742:WBS327742 WLN327742:WLO327742 WVJ327742:WVK327742 TKX983196:TKY983196 IX393278:IY393278 ST393278:SU393278 ACP393278:ACQ393278 AML393278:AMM393278 AWH393278:AWI393278 BGD393278:BGE393278 BPZ393278:BQA393278 BZV393278:BZW393278 CJR393278:CJS393278 CTN393278:CTO393278 DDJ393278:DDK393278 DNF393278:DNG393278 DXB393278:DXC393278 EGX393278:EGY393278 EQT393278:EQU393278 FAP393278:FAQ393278 FKL393278:FKM393278 FUH393278:FUI393278 GED393278:GEE393278 GNZ393278:GOA393278 GXV393278:GXW393278 HHR393278:HHS393278 HRN393278:HRO393278 IBJ393278:IBK393278 ILF393278:ILG393278 IVB393278:IVC393278 JEX393278:JEY393278 JOT393278:JOU393278 JYP393278:JYQ393278 KIL393278:KIM393278 KSH393278:KSI393278 LCD393278:LCE393278 LLZ393278:LMA393278 LVV393278:LVW393278 MFR393278:MFS393278 MPN393278:MPO393278 MZJ393278:MZK393278 NJF393278:NJG393278 NTB393278:NTC393278 OCX393278:OCY393278 OMT393278:OMU393278 OWP393278:OWQ393278 PGL393278:PGM393278 PQH393278:PQI393278 QAD393278:QAE393278 QJZ393278:QKA393278 QTV393278:QTW393278 RDR393278:RDS393278 RNN393278:RNO393278 RXJ393278:RXK393278 SHF393278:SHG393278 SRB393278:SRC393278 TAX393278:TAY393278 TKT393278:TKU393278 TUP393278:TUQ393278 UEL393278:UEM393278 UOH393278:UOI393278 UYD393278:UYE393278 VHZ393278:VIA393278 VRV393278:VRW393278 WBR393278:WBS393278 WLN393278:WLO393278 WVJ393278:WVK393278 TUT983196:TUU983196 IX458814:IY458814 ST458814:SU458814 ACP458814:ACQ458814 AML458814:AMM458814 AWH458814:AWI458814 BGD458814:BGE458814 BPZ458814:BQA458814 BZV458814:BZW458814 CJR458814:CJS458814 CTN458814:CTO458814 DDJ458814:DDK458814 DNF458814:DNG458814 DXB458814:DXC458814 EGX458814:EGY458814 EQT458814:EQU458814 FAP458814:FAQ458814 FKL458814:FKM458814 FUH458814:FUI458814 GED458814:GEE458814 GNZ458814:GOA458814 GXV458814:GXW458814 HHR458814:HHS458814 HRN458814:HRO458814 IBJ458814:IBK458814 ILF458814:ILG458814 IVB458814:IVC458814 JEX458814:JEY458814 JOT458814:JOU458814 JYP458814:JYQ458814 KIL458814:KIM458814 KSH458814:KSI458814 LCD458814:LCE458814 LLZ458814:LMA458814 LVV458814:LVW458814 MFR458814:MFS458814 MPN458814:MPO458814 MZJ458814:MZK458814 NJF458814:NJG458814 NTB458814:NTC458814 OCX458814:OCY458814 OMT458814:OMU458814 OWP458814:OWQ458814 PGL458814:PGM458814 PQH458814:PQI458814 QAD458814:QAE458814 QJZ458814:QKA458814 QTV458814:QTW458814 RDR458814:RDS458814 RNN458814:RNO458814 RXJ458814:RXK458814 SHF458814:SHG458814 SRB458814:SRC458814 TAX458814:TAY458814 TKT458814:TKU458814 TUP458814:TUQ458814 UEL458814:UEM458814 UOH458814:UOI458814 UYD458814:UYE458814 VHZ458814:VIA458814 VRV458814:VRW458814 WBR458814:WBS458814 WLN458814:WLO458814 WVJ458814:WVK458814 UEP983196:UEQ983196 IX524350:IY524350 ST524350:SU524350 ACP524350:ACQ524350 AML524350:AMM524350 AWH524350:AWI524350 BGD524350:BGE524350 BPZ524350:BQA524350 BZV524350:BZW524350 CJR524350:CJS524350 CTN524350:CTO524350 DDJ524350:DDK524350 DNF524350:DNG524350 DXB524350:DXC524350 EGX524350:EGY524350 EQT524350:EQU524350 FAP524350:FAQ524350 FKL524350:FKM524350 FUH524350:FUI524350 GED524350:GEE524350 GNZ524350:GOA524350 GXV524350:GXW524350 HHR524350:HHS524350 HRN524350:HRO524350 IBJ524350:IBK524350 ILF524350:ILG524350 IVB524350:IVC524350 JEX524350:JEY524350 JOT524350:JOU524350 JYP524350:JYQ524350 KIL524350:KIM524350 KSH524350:KSI524350 LCD524350:LCE524350 LLZ524350:LMA524350 LVV524350:LVW524350 MFR524350:MFS524350 MPN524350:MPO524350 MZJ524350:MZK524350 NJF524350:NJG524350 NTB524350:NTC524350 OCX524350:OCY524350 OMT524350:OMU524350 OWP524350:OWQ524350 PGL524350:PGM524350 PQH524350:PQI524350 QAD524350:QAE524350 QJZ524350:QKA524350 QTV524350:QTW524350 RDR524350:RDS524350 RNN524350:RNO524350 RXJ524350:RXK524350 SHF524350:SHG524350 SRB524350:SRC524350 TAX524350:TAY524350 TKT524350:TKU524350 TUP524350:TUQ524350 UEL524350:UEM524350 UOH524350:UOI524350 UYD524350:UYE524350 VHZ524350:VIA524350 VRV524350:VRW524350 WBR524350:WBS524350 WLN524350:WLO524350 WVJ524350:WVK524350 UOL983196:UOM983196 IX589886:IY589886 ST589886:SU589886 ACP589886:ACQ589886 AML589886:AMM589886 AWH589886:AWI589886 BGD589886:BGE589886 BPZ589886:BQA589886 BZV589886:BZW589886 CJR589886:CJS589886 CTN589886:CTO589886 DDJ589886:DDK589886 DNF589886:DNG589886 DXB589886:DXC589886 EGX589886:EGY589886 EQT589886:EQU589886 FAP589886:FAQ589886 FKL589886:FKM589886 FUH589886:FUI589886 GED589886:GEE589886 GNZ589886:GOA589886 GXV589886:GXW589886 HHR589886:HHS589886 HRN589886:HRO589886 IBJ589886:IBK589886 ILF589886:ILG589886 IVB589886:IVC589886 JEX589886:JEY589886 JOT589886:JOU589886 JYP589886:JYQ589886 KIL589886:KIM589886 KSH589886:KSI589886 LCD589886:LCE589886 LLZ589886:LMA589886 LVV589886:LVW589886 MFR589886:MFS589886 MPN589886:MPO589886 MZJ589886:MZK589886 NJF589886:NJG589886 NTB589886:NTC589886 OCX589886:OCY589886 OMT589886:OMU589886 OWP589886:OWQ589886 PGL589886:PGM589886 PQH589886:PQI589886 QAD589886:QAE589886 QJZ589886:QKA589886 QTV589886:QTW589886 RDR589886:RDS589886 RNN589886:RNO589886 RXJ589886:RXK589886 SHF589886:SHG589886 SRB589886:SRC589886 TAX589886:TAY589886 TKT589886:TKU589886 TUP589886:TUQ589886 UEL589886:UEM589886 UOH589886:UOI589886 UYD589886:UYE589886 VHZ589886:VIA589886 VRV589886:VRW589886 WBR589886:WBS589886 WLN589886:WLO589886 WVJ589886:WVK589886 UYH983196:UYI983196 IX655422:IY655422 ST655422:SU655422 ACP655422:ACQ655422 AML655422:AMM655422 AWH655422:AWI655422 BGD655422:BGE655422 BPZ655422:BQA655422 BZV655422:BZW655422 CJR655422:CJS655422 CTN655422:CTO655422 DDJ655422:DDK655422 DNF655422:DNG655422 DXB655422:DXC655422 EGX655422:EGY655422 EQT655422:EQU655422 FAP655422:FAQ655422 FKL655422:FKM655422 FUH655422:FUI655422 GED655422:GEE655422 GNZ655422:GOA655422 GXV655422:GXW655422 HHR655422:HHS655422 HRN655422:HRO655422 IBJ655422:IBK655422 ILF655422:ILG655422 IVB655422:IVC655422 JEX655422:JEY655422 JOT655422:JOU655422 JYP655422:JYQ655422 KIL655422:KIM655422 KSH655422:KSI655422 LCD655422:LCE655422 LLZ655422:LMA655422 LVV655422:LVW655422 MFR655422:MFS655422 MPN655422:MPO655422 MZJ655422:MZK655422 NJF655422:NJG655422 NTB655422:NTC655422 OCX655422:OCY655422 OMT655422:OMU655422 OWP655422:OWQ655422 PGL655422:PGM655422 PQH655422:PQI655422 QAD655422:QAE655422 QJZ655422:QKA655422 QTV655422:QTW655422 RDR655422:RDS655422 RNN655422:RNO655422 RXJ655422:RXK655422 SHF655422:SHG655422 SRB655422:SRC655422 TAX655422:TAY655422 TKT655422:TKU655422 TUP655422:TUQ655422 UEL655422:UEM655422 UOH655422:UOI655422 UYD655422:UYE655422 VHZ655422:VIA655422 VRV655422:VRW655422 WBR655422:WBS655422 WLN655422:WLO655422 WVJ655422:WVK655422 VID983196:VIE983196 IX720958:IY720958 ST720958:SU720958 ACP720958:ACQ720958 AML720958:AMM720958 AWH720958:AWI720958 BGD720958:BGE720958 BPZ720958:BQA720958 BZV720958:BZW720958 CJR720958:CJS720958 CTN720958:CTO720958 DDJ720958:DDK720958 DNF720958:DNG720958 DXB720958:DXC720958 EGX720958:EGY720958 EQT720958:EQU720958 FAP720958:FAQ720958 FKL720958:FKM720958 FUH720958:FUI720958 GED720958:GEE720958 GNZ720958:GOA720958 GXV720958:GXW720958 HHR720958:HHS720958 HRN720958:HRO720958 IBJ720958:IBK720958 ILF720958:ILG720958 IVB720958:IVC720958 JEX720958:JEY720958 JOT720958:JOU720958 JYP720958:JYQ720958 KIL720958:KIM720958 KSH720958:KSI720958 LCD720958:LCE720958 LLZ720958:LMA720958 LVV720958:LVW720958 MFR720958:MFS720958 MPN720958:MPO720958 MZJ720958:MZK720958 NJF720958:NJG720958 NTB720958:NTC720958 OCX720958:OCY720958 OMT720958:OMU720958 OWP720958:OWQ720958 PGL720958:PGM720958 PQH720958:PQI720958 QAD720958:QAE720958 QJZ720958:QKA720958 QTV720958:QTW720958 RDR720958:RDS720958 RNN720958:RNO720958 RXJ720958:RXK720958 SHF720958:SHG720958 SRB720958:SRC720958 TAX720958:TAY720958 TKT720958:TKU720958 TUP720958:TUQ720958 UEL720958:UEM720958 UOH720958:UOI720958 UYD720958:UYE720958 VHZ720958:VIA720958 VRV720958:VRW720958 WBR720958:WBS720958 WLN720958:WLO720958 WVJ720958:WVK720958 VRZ983196:VSA983196 IX786494:IY786494 ST786494:SU786494 ACP786494:ACQ786494 AML786494:AMM786494 AWH786494:AWI786494 BGD786494:BGE786494 BPZ786494:BQA786494 BZV786494:BZW786494 CJR786494:CJS786494 CTN786494:CTO786494 DDJ786494:DDK786494 DNF786494:DNG786494 DXB786494:DXC786494 EGX786494:EGY786494 EQT786494:EQU786494 FAP786494:FAQ786494 FKL786494:FKM786494 FUH786494:FUI786494 GED786494:GEE786494 GNZ786494:GOA786494 GXV786494:GXW786494 HHR786494:HHS786494 HRN786494:HRO786494 IBJ786494:IBK786494 ILF786494:ILG786494 IVB786494:IVC786494 JEX786494:JEY786494 JOT786494:JOU786494 JYP786494:JYQ786494 KIL786494:KIM786494 KSH786494:KSI786494 LCD786494:LCE786494 LLZ786494:LMA786494 LVV786494:LVW786494 MFR786494:MFS786494 MPN786494:MPO786494 MZJ786494:MZK786494 NJF786494:NJG786494 NTB786494:NTC786494 OCX786494:OCY786494 OMT786494:OMU786494 OWP786494:OWQ786494 PGL786494:PGM786494 PQH786494:PQI786494 QAD786494:QAE786494 QJZ786494:QKA786494 QTV786494:QTW786494 RDR786494:RDS786494 RNN786494:RNO786494 RXJ786494:RXK786494 SHF786494:SHG786494 SRB786494:SRC786494 TAX786494:TAY786494 TKT786494:TKU786494 TUP786494:TUQ786494 UEL786494:UEM786494 UOH786494:UOI786494 UYD786494:UYE786494 VHZ786494:VIA786494 VRV786494:VRW786494 WBR786494:WBS786494 WLN786494:WLO786494 WVJ786494:WVK786494 WBV983196:WBW983196 IX852030:IY852030 ST852030:SU852030 ACP852030:ACQ852030 AML852030:AMM852030 AWH852030:AWI852030 BGD852030:BGE852030 BPZ852030:BQA852030 BZV852030:BZW852030 CJR852030:CJS852030 CTN852030:CTO852030 DDJ852030:DDK852030 DNF852030:DNG852030 DXB852030:DXC852030 EGX852030:EGY852030 EQT852030:EQU852030 FAP852030:FAQ852030 FKL852030:FKM852030 FUH852030:FUI852030 GED852030:GEE852030 GNZ852030:GOA852030 GXV852030:GXW852030 HHR852030:HHS852030 HRN852030:HRO852030 IBJ852030:IBK852030 ILF852030:ILG852030 IVB852030:IVC852030 JEX852030:JEY852030 JOT852030:JOU852030 JYP852030:JYQ852030 KIL852030:KIM852030 KSH852030:KSI852030 LCD852030:LCE852030 LLZ852030:LMA852030 LVV852030:LVW852030 MFR852030:MFS852030 MPN852030:MPO852030 MZJ852030:MZK852030 NJF852030:NJG852030 NTB852030:NTC852030 OCX852030:OCY852030 OMT852030:OMU852030 OWP852030:OWQ852030 PGL852030:PGM852030 PQH852030:PQI852030 QAD852030:QAE852030 QJZ852030:QKA852030 QTV852030:QTW852030 RDR852030:RDS852030 RNN852030:RNO852030 RXJ852030:RXK852030 SHF852030:SHG852030 SRB852030:SRC852030 TAX852030:TAY852030 TKT852030:TKU852030 TUP852030:TUQ852030 UEL852030:UEM852030 UOH852030:UOI852030 UYD852030:UYE852030 VHZ852030:VIA852030 VRV852030:VRW852030 WBR852030:WBS852030 WLN852030:WLO852030 WVJ852030:WVK852030 WLR983196:WLS983196 IX917566:IY917566 ST917566:SU917566 ACP917566:ACQ917566 AML917566:AMM917566 AWH917566:AWI917566 BGD917566:BGE917566 BPZ917566:BQA917566 BZV917566:BZW917566 CJR917566:CJS917566 CTN917566:CTO917566 DDJ917566:DDK917566 DNF917566:DNG917566 DXB917566:DXC917566 EGX917566:EGY917566 EQT917566:EQU917566 FAP917566:FAQ917566 FKL917566:FKM917566 FUH917566:FUI917566 GED917566:GEE917566 GNZ917566:GOA917566 GXV917566:GXW917566 HHR917566:HHS917566 HRN917566:HRO917566 IBJ917566:IBK917566 ILF917566:ILG917566 IVB917566:IVC917566 JEX917566:JEY917566 JOT917566:JOU917566 JYP917566:JYQ917566 KIL917566:KIM917566 KSH917566:KSI917566 LCD917566:LCE917566 LLZ917566:LMA917566 LVV917566:LVW917566 MFR917566:MFS917566 MPN917566:MPO917566 MZJ917566:MZK917566 NJF917566:NJG917566 NTB917566:NTC917566 OCX917566:OCY917566 OMT917566:OMU917566 OWP917566:OWQ917566 PGL917566:PGM917566 PQH917566:PQI917566 QAD917566:QAE917566 QJZ917566:QKA917566 QTV917566:QTW917566 RDR917566:RDS917566 RNN917566:RNO917566 RXJ917566:RXK917566 SHF917566:SHG917566 SRB917566:SRC917566 TAX917566:TAY917566 TKT917566:TKU917566 TUP917566:TUQ917566 UEL917566:UEM917566 UOH917566:UOI917566 UYD917566:UYE917566 VHZ917566:VIA917566 VRV917566:VRW917566 WBR917566:WBS917566 WLN917566:WLO917566 WVJ917566:WVK917566 WVN983196:WVO983196 IX983102:IY983102 ST983102:SU983102 ACP983102:ACQ983102 AML983102:AMM983102 AWH983102:AWI983102 BGD983102:BGE983102 BPZ983102:BQA983102 BZV983102:BZW983102 CJR983102:CJS983102 CTN983102:CTO983102 DDJ983102:DDK983102 DNF983102:DNG983102 DXB983102:DXC983102 EGX983102:EGY983102 EQT983102:EQU983102 FAP983102:FAQ983102 FKL983102:FKM983102 FUH983102:FUI983102 GED983102:GEE983102 GNZ983102:GOA983102 GXV983102:GXW983102 HHR983102:HHS983102 HRN983102:HRO983102 IBJ983102:IBK983102 ILF983102:ILG983102 IVB983102:IVC983102 JEX983102:JEY983102 JOT983102:JOU983102 JYP983102:JYQ983102 KIL983102:KIM983102 KSH983102:KSI983102 LCD983102:LCE983102 LLZ983102:LMA983102 LVV983102:LVW983102 MFR983102:MFS983102 MPN983102:MPO983102 MZJ983102:MZK983102 NJF983102:NJG983102 NTB983102:NTC983102 OCX983102:OCY983102 OMT983102:OMU983102 OWP983102:OWQ983102 PGL983102:PGM983102 PQH983102:PQI983102 QAD983102:QAE983102 QJZ983102:QKA983102 QTV983102:QTW983102 RDR983102:RDS983102 RNN983102:RNO983102 RXJ983102:RXK983102 SHF983102:SHG983102 SRB983102:SRC983102 TAX983102:TAY983102 TKT983102:TKU983102 TUP983102:TUQ983102 UEL983102:UEM983102 UOH983102:UOI983102 UYD983102:UYE983102 VHZ983102:VIA983102 VRV983102:VRW983102 WBR983102:WBS983102 WLN983102:WLO983102 WVJ983102:WVK983102 LCH983196:LCI983196 JB156:JC156 SX156:SY156 ACT156:ACU156 AMP156:AMQ156 AWL156:AWM156 BGH156:BGI156 BQD156:BQE156 BZZ156:CAA156 CJV156:CJW156 CTR156:CTS156 DDN156:DDO156 DNJ156:DNK156 DXF156:DXG156 EHB156:EHC156 EQX156:EQY156 FAT156:FAU156 FKP156:FKQ156 FUL156:FUM156 GEH156:GEI156 GOD156:GOE156 GXZ156:GYA156 HHV156:HHW156 HRR156:HRS156 IBN156:IBO156 ILJ156:ILK156 IVF156:IVG156 JFB156:JFC156 JOX156:JOY156 JYT156:JYU156 KIP156:KIQ156 KSL156:KSM156 LCH156:LCI156 LMD156:LME156 LVZ156:LWA156 MFV156:MFW156 MPR156:MPS156 MZN156:MZO156 NJJ156:NJK156 NTF156:NTG156 ODB156:ODC156 OMX156:OMY156 OWT156:OWU156 PGP156:PGQ156 PQL156:PQM156 QAH156:QAI156 QKD156:QKE156 QTZ156:QUA156 RDV156:RDW156 RNR156:RNS156 RXN156:RXO156 SHJ156:SHK156 SRF156:SRG156 TBB156:TBC156 TKX156:TKY156 TUT156:TUU156 UEP156:UEQ156 UOL156:UOM156 UYH156:UYI156 VID156:VIE156 VRZ156:VSA156 WBV156:WBW156 WLR156:WLS156 WVN156:WVO156 LMD983196:LME983196 JB65692:JC65692 SX65692:SY65692 ACT65692:ACU65692 AMP65692:AMQ65692 AWL65692:AWM65692 BGH65692:BGI65692 BQD65692:BQE65692 BZZ65692:CAA65692 CJV65692:CJW65692 CTR65692:CTS65692 DDN65692:DDO65692 DNJ65692:DNK65692 DXF65692:DXG65692 EHB65692:EHC65692 EQX65692:EQY65692 FAT65692:FAU65692 FKP65692:FKQ65692 FUL65692:FUM65692 GEH65692:GEI65692 GOD65692:GOE65692 GXZ65692:GYA65692 HHV65692:HHW65692 HRR65692:HRS65692 IBN65692:IBO65692 ILJ65692:ILK65692 IVF65692:IVG65692 JFB65692:JFC65692 JOX65692:JOY65692 JYT65692:JYU65692 KIP65692:KIQ65692 KSL65692:KSM65692 LCH65692:LCI65692 LMD65692:LME65692 LVZ65692:LWA65692 MFV65692:MFW65692 MPR65692:MPS65692 MZN65692:MZO65692 NJJ65692:NJK65692 NTF65692:NTG65692 ODB65692:ODC65692 OMX65692:OMY65692 OWT65692:OWU65692 PGP65692:PGQ65692 PQL65692:PQM65692 QAH65692:QAI65692 QKD65692:QKE65692 QTZ65692:QUA65692 RDV65692:RDW65692 RNR65692:RNS65692 RXN65692:RXO65692 SHJ65692:SHK65692 SRF65692:SRG65692 TBB65692:TBC65692 TKX65692:TKY65692 TUT65692:TUU65692 UEP65692:UEQ65692 UOL65692:UOM65692 UYH65692:UYI65692 VID65692:VIE65692 VRZ65692:VSA65692 WBV65692:WBW65692 WLR65692:WLS65692 WVN65692:WVO65692 LVZ983196:LWA983196 JB131228:JC131228 SX131228:SY131228 ACT131228:ACU131228 AMP131228:AMQ131228 AWL131228:AWM131228 BGH131228:BGI131228 BQD131228:BQE131228 BZZ131228:CAA131228 CJV131228:CJW131228 CTR131228:CTS131228 DDN131228:DDO131228 DNJ131228:DNK131228 DXF131228:DXG131228 EHB131228:EHC131228 EQX131228:EQY131228 FAT131228:FAU131228 FKP131228:FKQ131228 FUL131228:FUM131228 GEH131228:GEI131228 GOD131228:GOE131228 GXZ131228:GYA131228 HHV131228:HHW131228 HRR131228:HRS131228 IBN131228:IBO131228 ILJ131228:ILK131228 IVF131228:IVG131228 JFB131228:JFC131228 JOX131228:JOY131228 JYT131228:JYU131228 KIP131228:KIQ131228 KSL131228:KSM131228 LCH131228:LCI131228 LMD131228:LME131228 LVZ131228:LWA131228 MFV131228:MFW131228 MPR131228:MPS131228 MZN131228:MZO131228 NJJ131228:NJK131228 NTF131228:NTG131228 ODB131228:ODC131228 OMX131228:OMY131228 OWT131228:OWU131228 PGP131228:PGQ131228 PQL131228:PQM131228 QAH131228:QAI131228 QKD131228:QKE131228 QTZ131228:QUA131228 RDV131228:RDW131228 RNR131228:RNS131228 RXN131228:RXO131228 SHJ131228:SHK131228 SRF131228:SRG131228 TBB131228:TBC131228 TKX131228:TKY131228 TUT131228:TUU131228 UEP131228:UEQ131228 UOL131228:UOM131228 UYH131228:UYI131228 VID131228:VIE131228 VRZ131228:VSA131228 WBV131228:WBW131228 WLR131228:WLS131228 WVN131228:WVO131228 MFV983196:MFW983196 JB196764:JC196764 SX196764:SY196764 ACT196764:ACU196764 AMP196764:AMQ196764 AWL196764:AWM196764 BGH196764:BGI196764 BQD196764:BQE196764 BZZ196764:CAA196764 CJV196764:CJW196764 CTR196764:CTS196764 DDN196764:DDO196764 DNJ196764:DNK196764 DXF196764:DXG196764 EHB196764:EHC196764 EQX196764:EQY196764 FAT196764:FAU196764 FKP196764:FKQ196764 FUL196764:FUM196764 GEH196764:GEI196764 GOD196764:GOE196764 GXZ196764:GYA196764 HHV196764:HHW196764 HRR196764:HRS196764 IBN196764:IBO196764 ILJ196764:ILK196764 IVF196764:IVG196764 JFB196764:JFC196764 JOX196764:JOY196764 JYT196764:JYU196764 KIP196764:KIQ196764 KSL196764:KSM196764 LCH196764:LCI196764 LMD196764:LME196764 LVZ196764:LWA196764 MFV196764:MFW196764 MPR196764:MPS196764 MZN196764:MZO196764 NJJ196764:NJK196764 NTF196764:NTG196764 ODB196764:ODC196764 OMX196764:OMY196764 OWT196764:OWU196764 PGP196764:PGQ196764 PQL196764:PQM196764 QAH196764:QAI196764 QKD196764:QKE196764 QTZ196764:QUA196764 RDV196764:RDW196764 RNR196764:RNS196764 RXN196764:RXO196764 SHJ196764:SHK196764 SRF196764:SRG196764 TBB196764:TBC196764 TKX196764:TKY196764 TUT196764:TUU196764 UEP196764:UEQ196764 UOL196764:UOM196764 UYH196764:UYI196764 VID196764:VIE196764 VRZ196764:VSA196764 WBV196764:WBW196764 WLR196764:WLS196764 WVN196764:WVO196764 MPR983196:MPS983196 JB262300:JC262300 SX262300:SY262300 ACT262300:ACU262300 AMP262300:AMQ262300 AWL262300:AWM262300 BGH262300:BGI262300 BQD262300:BQE262300 BZZ262300:CAA262300 CJV262300:CJW262300 CTR262300:CTS262300 DDN262300:DDO262300 DNJ262300:DNK262300 DXF262300:DXG262300 EHB262300:EHC262300 EQX262300:EQY262300 FAT262300:FAU262300 FKP262300:FKQ262300 FUL262300:FUM262300 GEH262300:GEI262300 GOD262300:GOE262300 GXZ262300:GYA262300 HHV262300:HHW262300 HRR262300:HRS262300 IBN262300:IBO262300 ILJ262300:ILK262300 IVF262300:IVG262300 JFB262300:JFC262300 JOX262300:JOY262300 JYT262300:JYU262300 KIP262300:KIQ262300 KSL262300:KSM262300 LCH262300:LCI262300 LMD262300:LME262300 LVZ262300:LWA262300 MFV262300:MFW262300 MPR262300:MPS262300 MZN262300:MZO262300 NJJ262300:NJK262300 NTF262300:NTG262300 ODB262300:ODC262300 OMX262300:OMY262300 OWT262300:OWU262300 PGP262300:PGQ262300 PQL262300:PQM262300 QAH262300:QAI262300 QKD262300:QKE262300 QTZ262300:QUA262300 RDV262300:RDW262300 RNR262300:RNS262300 RXN262300:RXO262300 SHJ262300:SHK262300 SRF262300:SRG262300 TBB262300:TBC262300 TKX262300:TKY262300 TUT262300:TUU262300 UEP262300:UEQ262300 UOL262300:UOM262300 UYH262300:UYI262300 VID262300:VIE262300 VRZ262300:VSA262300 WBV262300:WBW262300 WLR262300:WLS262300 WVN262300:WVO262300 MZN983196:MZO983196 JB327836:JC327836 SX327836:SY327836 ACT327836:ACU327836 AMP327836:AMQ327836 AWL327836:AWM327836 BGH327836:BGI327836 BQD327836:BQE327836 BZZ327836:CAA327836 CJV327836:CJW327836 CTR327836:CTS327836 DDN327836:DDO327836 DNJ327836:DNK327836 DXF327836:DXG327836 EHB327836:EHC327836 EQX327836:EQY327836 FAT327836:FAU327836 FKP327836:FKQ327836 FUL327836:FUM327836 GEH327836:GEI327836 GOD327836:GOE327836 GXZ327836:GYA327836 HHV327836:HHW327836 HRR327836:HRS327836 IBN327836:IBO327836 ILJ327836:ILK327836 IVF327836:IVG327836 JFB327836:JFC327836 JOX327836:JOY327836 JYT327836:JYU327836 KIP327836:KIQ327836 KSL327836:KSM327836 LCH327836:LCI327836 LMD327836:LME327836 LVZ327836:LWA327836 MFV327836:MFW327836 MPR327836:MPS327836 MZN327836:MZO327836 NJJ327836:NJK327836 NTF327836:NTG327836 ODB327836:ODC327836 OMX327836:OMY327836 OWT327836:OWU327836 PGP327836:PGQ327836 PQL327836:PQM327836 QAH327836:QAI327836 QKD327836:QKE327836 QTZ327836:QUA327836 RDV327836:RDW327836 RNR327836:RNS327836 RXN327836:RXO327836 SHJ327836:SHK327836 SRF327836:SRG327836 TBB327836:TBC327836 TKX327836:TKY327836 TUT327836:TUU327836 UEP327836:UEQ327836 UOL327836:UOM327836 UYH327836:UYI327836 VID327836:VIE327836 VRZ327836:VSA327836 WBV327836:WBW327836 WLR327836:WLS327836 WVN327836:WVO327836 NJJ983196:NJK983196 JB393372:JC393372 SX393372:SY393372 ACT393372:ACU393372 AMP393372:AMQ393372 AWL393372:AWM393372 BGH393372:BGI393372 BQD393372:BQE393372 BZZ393372:CAA393372 CJV393372:CJW393372 CTR393372:CTS393372 DDN393372:DDO393372 DNJ393372:DNK393372 DXF393372:DXG393372 EHB393372:EHC393372 EQX393372:EQY393372 FAT393372:FAU393372 FKP393372:FKQ393372 FUL393372:FUM393372 GEH393372:GEI393372 GOD393372:GOE393372 GXZ393372:GYA393372 HHV393372:HHW393372 HRR393372:HRS393372 IBN393372:IBO393372 ILJ393372:ILK393372 IVF393372:IVG393372 JFB393372:JFC393372 JOX393372:JOY393372 JYT393372:JYU393372 KIP393372:KIQ393372 KSL393372:KSM393372 LCH393372:LCI393372 LMD393372:LME393372 LVZ393372:LWA393372 MFV393372:MFW393372 MPR393372:MPS393372 MZN393372:MZO393372 NJJ393372:NJK393372 NTF393372:NTG393372 ODB393372:ODC393372 OMX393372:OMY393372 OWT393372:OWU393372 PGP393372:PGQ393372 PQL393372:PQM393372 QAH393372:QAI393372 QKD393372:QKE393372 QTZ393372:QUA393372 RDV393372:RDW393372 RNR393372:RNS393372 RXN393372:RXO393372 SHJ393372:SHK393372 SRF393372:SRG393372 TBB393372:TBC393372 TKX393372:TKY393372 TUT393372:TUU393372 UEP393372:UEQ393372 UOL393372:UOM393372 UYH393372:UYI393372 VID393372:VIE393372 VRZ393372:VSA393372 WBV393372:WBW393372 WLR393372:WLS393372 WVN393372:WVO393372 NTF983196:NTG983196 JB458908:JC458908 SX458908:SY458908 ACT458908:ACU458908 AMP458908:AMQ458908 AWL458908:AWM458908 BGH458908:BGI458908 BQD458908:BQE458908 BZZ458908:CAA458908 CJV458908:CJW458908 CTR458908:CTS458908 DDN458908:DDO458908 DNJ458908:DNK458908 DXF458908:DXG458908 EHB458908:EHC458908 EQX458908:EQY458908 FAT458908:FAU458908 FKP458908:FKQ458908 FUL458908:FUM458908 GEH458908:GEI458908 GOD458908:GOE458908 GXZ458908:GYA458908 HHV458908:HHW458908 HRR458908:HRS458908 IBN458908:IBO458908 ILJ458908:ILK458908 IVF458908:IVG458908 JFB458908:JFC458908 JOX458908:JOY458908 JYT458908:JYU458908 KIP458908:KIQ458908 KSL458908:KSM458908 LCH458908:LCI458908 LMD458908:LME458908 LVZ458908:LWA458908 MFV458908:MFW458908 MPR458908:MPS458908 MZN458908:MZO458908 NJJ458908:NJK458908 NTF458908:NTG458908 ODB458908:ODC458908 OMX458908:OMY458908 OWT458908:OWU458908 PGP458908:PGQ458908 PQL458908:PQM458908 QAH458908:QAI458908 QKD458908:QKE458908 QTZ458908:QUA458908 RDV458908:RDW458908 RNR458908:RNS458908 RXN458908:RXO458908 SHJ458908:SHK458908 SRF458908:SRG458908 TBB458908:TBC458908 TKX458908:TKY458908 TUT458908:TUU458908 UEP458908:UEQ458908 UOL458908:UOM458908 UYH458908:UYI458908 VID458908:VIE458908 VRZ458908:VSA458908 WBV458908:WBW458908 WLR458908:WLS458908 WVN458908:WVO458908 ODB983196:ODC983196 JB524444:JC524444 SX524444:SY524444 ACT524444:ACU524444 AMP524444:AMQ524444 AWL524444:AWM524444 BGH524444:BGI524444 BQD524444:BQE524444 BZZ524444:CAA524444 CJV524444:CJW524444 CTR524444:CTS524444 DDN524444:DDO524444 DNJ524444:DNK524444 DXF524444:DXG524444 EHB524444:EHC524444 EQX524444:EQY524444 FAT524444:FAU524444 FKP524444:FKQ524444 FUL524444:FUM524444 GEH524444:GEI524444 GOD524444:GOE524444 GXZ524444:GYA524444 HHV524444:HHW524444 HRR524444:HRS524444 IBN524444:IBO524444 ILJ524444:ILK524444 IVF524444:IVG524444 JFB524444:JFC524444 JOX524444:JOY524444 JYT524444:JYU524444 KIP524444:KIQ524444 KSL524444:KSM524444 LCH524444:LCI524444 LMD524444:LME524444 LVZ524444:LWA524444 MFV524444:MFW524444 MPR524444:MPS524444 MZN524444:MZO524444 NJJ524444:NJK524444 NTF524444:NTG524444 ODB524444:ODC524444 OMX524444:OMY524444 OWT524444:OWU524444 PGP524444:PGQ524444 PQL524444:PQM524444 QAH524444:QAI524444 QKD524444:QKE524444 QTZ524444:QUA524444 RDV524444:RDW524444 RNR524444:RNS524444 RXN524444:RXO524444 SHJ524444:SHK524444 SRF524444:SRG524444 TBB524444:TBC524444 TKX524444:TKY524444 TUT524444:TUU524444 UEP524444:UEQ524444 UOL524444:UOM524444 UYH524444:UYI524444 VID524444:VIE524444 VRZ524444:VSA524444 WBV524444:WBW524444 WLR524444:WLS524444 WVN524444:WVO524444 OMX983196:OMY983196 JB589980:JC589980 SX589980:SY589980 ACT589980:ACU589980 AMP589980:AMQ589980 AWL589980:AWM589980 BGH589980:BGI589980 BQD589980:BQE589980 BZZ589980:CAA589980 CJV589980:CJW589980 CTR589980:CTS589980 DDN589980:DDO589980 DNJ589980:DNK589980 DXF589980:DXG589980 EHB589980:EHC589980 EQX589980:EQY589980 FAT589980:FAU589980 FKP589980:FKQ589980 FUL589980:FUM589980 GEH589980:GEI589980 GOD589980:GOE589980 GXZ589980:GYA589980 HHV589980:HHW589980 HRR589980:HRS589980 IBN589980:IBO589980 ILJ589980:ILK589980 IVF589980:IVG589980 JFB589980:JFC589980 JOX589980:JOY589980 JYT589980:JYU589980 KIP589980:KIQ589980 KSL589980:KSM589980 LCH589980:LCI589980 LMD589980:LME589980 LVZ589980:LWA589980 MFV589980:MFW589980 MPR589980:MPS589980 MZN589980:MZO589980 NJJ589980:NJK589980 NTF589980:NTG589980 ODB589980:ODC589980 OMX589980:OMY589980 OWT589980:OWU589980 PGP589980:PGQ589980 PQL589980:PQM589980 QAH589980:QAI589980 QKD589980:QKE589980 QTZ589980:QUA589980 RDV589980:RDW589980 RNR589980:RNS589980 RXN589980:RXO589980 SHJ589980:SHK589980 SRF589980:SRG589980 TBB589980:TBC589980 TKX589980:TKY589980 TUT589980:TUU589980 UEP589980:UEQ589980 UOL589980:UOM589980 UYH589980:UYI589980 VID589980:VIE589980 VRZ589980:VSA589980 WBV589980:WBW589980 WLR589980:WLS589980 WVN589980:WVO589980 OWT983196:OWU983196 JB655516:JC655516 SX655516:SY655516 ACT655516:ACU655516 AMP655516:AMQ655516 AWL655516:AWM655516 BGH655516:BGI655516 BQD655516:BQE655516 BZZ655516:CAA655516 CJV655516:CJW655516 CTR655516:CTS655516 DDN655516:DDO655516 DNJ655516:DNK655516 DXF655516:DXG655516 EHB655516:EHC655516 EQX655516:EQY655516 FAT655516:FAU655516 FKP655516:FKQ655516 FUL655516:FUM655516 GEH655516:GEI655516 GOD655516:GOE655516 GXZ655516:GYA655516 HHV655516:HHW655516 HRR655516:HRS655516 IBN655516:IBO655516 ILJ655516:ILK655516 IVF655516:IVG655516 JFB655516:JFC655516 JOX655516:JOY655516 JYT655516:JYU655516 KIP655516:KIQ655516 KSL655516:KSM655516 LCH655516:LCI655516 LMD655516:LME655516 LVZ655516:LWA655516 MFV655516:MFW655516 MPR655516:MPS655516 MZN655516:MZO655516 NJJ655516:NJK655516 NTF655516:NTG655516 ODB655516:ODC655516 OMX655516:OMY655516 OWT655516:OWU655516 PGP655516:PGQ655516 PQL655516:PQM655516 QAH655516:QAI655516 QKD655516:QKE655516 QTZ655516:QUA655516 RDV655516:RDW655516 RNR655516:RNS655516 RXN655516:RXO655516 SHJ655516:SHK655516 SRF655516:SRG655516 TBB655516:TBC655516 TKX655516:TKY655516 TUT655516:TUU655516 UEP655516:UEQ655516 UOL655516:UOM655516 UYH655516:UYI655516 VID655516:VIE655516 VRZ655516:VSA655516 WBV655516:WBW655516 WLR655516:WLS655516 WVN655516:WVO655516 PGP983196:PGQ983196 JB721052:JC721052 SX721052:SY721052 ACT721052:ACU721052 AMP721052:AMQ721052 AWL721052:AWM721052 BGH721052:BGI721052 BQD721052:BQE721052 BZZ721052:CAA721052 CJV721052:CJW721052 CTR721052:CTS721052 DDN721052:DDO721052 DNJ721052:DNK721052 DXF721052:DXG721052 EHB721052:EHC721052 EQX721052:EQY721052 FAT721052:FAU721052 FKP721052:FKQ721052 FUL721052:FUM721052 GEH721052:GEI721052 GOD721052:GOE721052 GXZ721052:GYA721052 HHV721052:HHW721052 HRR721052:HRS721052 IBN721052:IBO721052 ILJ721052:ILK721052 IVF721052:IVG721052 JFB721052:JFC721052 JOX721052:JOY721052 JYT721052:JYU721052 KIP721052:KIQ721052 KSL721052:KSM721052 LCH721052:LCI721052 LMD721052:LME721052 LVZ721052:LWA721052 MFV721052:MFW721052 MPR721052:MPS721052 MZN721052:MZO721052 NJJ721052:NJK721052 NTF721052:NTG721052 ODB721052:ODC721052 OMX721052:OMY721052 OWT721052:OWU721052 PGP721052:PGQ721052 PQL721052:PQM721052 QAH721052:QAI721052 QKD721052:QKE721052 QTZ721052:QUA721052 RDV721052:RDW721052 RNR721052:RNS721052 RXN721052:RXO721052 SHJ721052:SHK721052 SRF721052:SRG721052 TBB721052:TBC721052 TKX721052:TKY721052 TUT721052:TUU721052 UEP721052:UEQ721052 UOL721052:UOM721052 UYH721052:UYI721052 VID721052:VIE721052 VRZ721052:VSA721052 WBV721052:WBW721052 WLR721052:WLS721052 WVN721052:WVO721052 PQL983196:PQM983196 JB786588:JC786588 SX786588:SY786588 ACT786588:ACU786588 AMP786588:AMQ786588 AWL786588:AWM786588 BGH786588:BGI786588 BQD786588:BQE786588 BZZ786588:CAA786588 CJV786588:CJW786588 CTR786588:CTS786588 DDN786588:DDO786588 DNJ786588:DNK786588 DXF786588:DXG786588 EHB786588:EHC786588 EQX786588:EQY786588 FAT786588:FAU786588 FKP786588:FKQ786588 FUL786588:FUM786588 GEH786588:GEI786588 GOD786588:GOE786588 GXZ786588:GYA786588 HHV786588:HHW786588 HRR786588:HRS786588 IBN786588:IBO786588 ILJ786588:ILK786588 IVF786588:IVG786588 JFB786588:JFC786588 JOX786588:JOY786588 JYT786588:JYU786588 KIP786588:KIQ786588 KSL786588:KSM786588 LCH786588:LCI786588 LMD786588:LME786588 LVZ786588:LWA786588 MFV786588:MFW786588 MPR786588:MPS786588 MZN786588:MZO786588 NJJ786588:NJK786588 NTF786588:NTG786588 ODB786588:ODC786588 OMX786588:OMY786588 OWT786588:OWU786588 PGP786588:PGQ786588 PQL786588:PQM786588 QAH786588:QAI786588 QKD786588:QKE786588 QTZ786588:QUA786588 RDV786588:RDW786588 RNR786588:RNS786588 RXN786588:RXO786588 SHJ786588:SHK786588 SRF786588:SRG786588 TBB786588:TBC786588 TKX786588:TKY786588 TUT786588:TUU786588 UEP786588:UEQ786588 UOL786588:UOM786588 UYH786588:UYI786588 VID786588:VIE786588 VRZ786588:VSA786588 WBV786588:WBW786588 WLR786588:WLS786588 WVN786588:WVO786588 QAH983196:QAI983196 JB852124:JC852124 SX852124:SY852124 ACT852124:ACU852124 AMP852124:AMQ852124 AWL852124:AWM852124 BGH852124:BGI852124 BQD852124:BQE852124 BZZ852124:CAA852124 CJV852124:CJW852124 CTR852124:CTS852124 DDN852124:DDO852124 DNJ852124:DNK852124 DXF852124:DXG852124 EHB852124:EHC852124 EQX852124:EQY852124 FAT852124:FAU852124 FKP852124:FKQ852124 FUL852124:FUM852124 GEH852124:GEI852124 GOD852124:GOE852124 GXZ852124:GYA852124 HHV852124:HHW852124 HRR852124:HRS852124 IBN852124:IBO852124 ILJ852124:ILK852124 IVF852124:IVG852124 JFB852124:JFC852124 JOX852124:JOY852124 JYT852124:JYU852124 KIP852124:KIQ852124 KSL852124:KSM852124 LCH852124:LCI852124 LMD852124:LME852124 LVZ852124:LWA852124 MFV852124:MFW852124 MPR852124:MPS852124 MZN852124:MZO852124 NJJ852124:NJK852124 NTF852124:NTG852124 ODB852124:ODC852124 OMX852124:OMY852124 OWT852124:OWU852124 PGP852124:PGQ852124 PQL852124:PQM852124 QAH852124:QAI852124 QKD852124:QKE852124 QTZ852124:QUA852124 RDV852124:RDW852124 RNR852124:RNS852124 RXN852124:RXO852124 SHJ852124:SHK852124 SRF852124:SRG852124 TBB852124:TBC852124 TKX852124:TKY852124 TUT852124:TUU852124 UEP852124:UEQ852124 UOL852124:UOM852124 UYH852124:UYI852124 VID852124:VIE852124 VRZ852124:VSA852124 WBV852124:WBW852124 WLR852124:WLS852124 WVN852124:WVO852124 QKD983196:QKE983196 JB917660:JC917660 SX917660:SY917660 ACT917660:ACU917660 AMP917660:AMQ917660 AWL917660:AWM917660 BGH917660:BGI917660 BQD917660:BQE917660 BZZ917660:CAA917660 CJV917660:CJW917660 CTR917660:CTS917660 DDN917660:DDO917660 DNJ917660:DNK917660 DXF917660:DXG917660 EHB917660:EHC917660 EQX917660:EQY917660 FAT917660:FAU917660 FKP917660:FKQ917660 FUL917660:FUM917660 GEH917660:GEI917660 GOD917660:GOE917660 GXZ917660:GYA917660 HHV917660:HHW917660 HRR917660:HRS917660 IBN917660:IBO917660 ILJ917660:ILK917660 IVF917660:IVG917660 JFB917660:JFC917660 JOX917660:JOY917660 JYT917660:JYU917660 KIP917660:KIQ917660 KSL917660:KSM917660 LCH917660:LCI917660 LMD917660:LME917660 LVZ917660:LWA917660 MFV917660:MFW917660 MPR917660:MPS917660 MZN917660:MZO917660 NJJ917660:NJK917660 NTF917660:NTG917660 ODB917660:ODC917660 OMX917660:OMY917660 OWT917660:OWU917660 PGP917660:PGQ917660 PQL917660:PQM917660 QAH917660:QAI917660 QKD917660:QKE917660 QTZ917660:QUA917660 RDV917660:RDW917660 RNR917660:RNS917660 RXN917660:RXO917660 SHJ917660:SHK917660 SRF917660:SRG917660 TBB917660:TBC917660 TKX917660:TKY917660 TUT917660:TUU917660 UEP917660:UEQ917660 UOL917660:UOM917660 UYH917660:UYI917660 VID917660:VIE917660 VRZ917660:VSA917660 WBV917660:WBW917660 WLR917660:WLS917660 WVN917660:WVO917660 QTZ983196:QUA983196 JB983196:JC983196 SX983196:SY983196 ACT983196:ACU983196 AMP983196:AMQ983196 AWL983196:AWM983196 BGH983196:BGI983196 BQD983196:BQE983196 BZZ983196:CAA983196 CJV983196:CJW983196 CTR983196:CTS983196 DDN983196:DDO983196 DNJ983196:DNK983196 DXF983196:DXG983196 EHB983196:EHC983196 EQX983196:EQY983196 FAT983196:FAU983196 FKP983196:FKQ983196 FUL983196:FUM983196 GEH983196:GEI983196 GOD983196:GOE983196 GXZ983196:GYA983196 HHV983196:HHW983196 HRR983196:HRS983196 IBN983196:IBO983196 ILJ983196:ILK983196 IVF983196:IVG983196 JFB983196:JFC983196 JOX983196:JOY983196 JYT983196:JYU983196 KIP983196:KIQ983196 KSL983196:KSM983196" xr:uid="{7F6E0FB7-611E-4C46-B3E7-2CD0FEDB0A92}">
      <formula1>OR(IX62=0, IX62&gt;50)</formula1>
    </dataValidation>
    <dataValidation type="custom" operator="greaterThan" showInputMessage="1" showErrorMessage="1" errorTitle="eee" sqref="IY57:IY60 SU57:SU60 ACQ57:ACQ60 AMM57:AMM60 AWI57:AWI60 BGE57:BGE60 BQA57:BQA60 BZW57:BZW60 CJS57:CJS60 CTO57:CTO60 DDK57:DDK60 DNG57:DNG60 DXC57:DXC60 EGY57:EGY60 EQU57:EQU60 FAQ57:FAQ60 FKM57:FKM60 FUI57:FUI60 GEE57:GEE60 GOA57:GOA60 GXW57:GXW60 HHS57:HHS60 HRO57:HRO60 IBK57:IBK60 ILG57:ILG60 IVC57:IVC60 JEY57:JEY60 JOU57:JOU60 JYQ57:JYQ60 KIM57:KIM60 KSI57:KSI60 LCE57:LCE60 LMA57:LMA60 LVW57:LVW60 MFS57:MFS60 MPO57:MPO60 MZK57:MZK60 NJG57:NJG60 NTC57:NTC60 OCY57:OCY60 OMU57:OMU60 OWQ57:OWQ60 PGM57:PGM60 PQI57:PQI60 QAE57:QAE60 QKA57:QKA60 QTW57:QTW60 RDS57:RDS60 RNO57:RNO60 RXK57:RXK60 SHG57:SHG60 SRC57:SRC60 TAY57:TAY60 TKU57:TKU60 TUQ57:TUQ60 UEM57:UEM60 UOI57:UOI60 UYE57:UYE60 VIA57:VIA60 VRW57:VRW60 WBS57:WBS60 WLO57:WLO60 WVK57:WVK60 IY65593:IY65596 SU65593:SU65596 ACQ65593:ACQ65596 AMM65593:AMM65596 AWI65593:AWI65596 BGE65593:BGE65596 BQA65593:BQA65596 BZW65593:BZW65596 CJS65593:CJS65596 CTO65593:CTO65596 DDK65593:DDK65596 DNG65593:DNG65596 DXC65593:DXC65596 EGY65593:EGY65596 EQU65593:EQU65596 FAQ65593:FAQ65596 FKM65593:FKM65596 FUI65593:FUI65596 GEE65593:GEE65596 GOA65593:GOA65596 GXW65593:GXW65596 HHS65593:HHS65596 HRO65593:HRO65596 IBK65593:IBK65596 ILG65593:ILG65596 IVC65593:IVC65596 JEY65593:JEY65596 JOU65593:JOU65596 JYQ65593:JYQ65596 KIM65593:KIM65596 KSI65593:KSI65596 LCE65593:LCE65596 LMA65593:LMA65596 LVW65593:LVW65596 MFS65593:MFS65596 MPO65593:MPO65596 MZK65593:MZK65596 NJG65593:NJG65596 NTC65593:NTC65596 OCY65593:OCY65596 OMU65593:OMU65596 OWQ65593:OWQ65596 PGM65593:PGM65596 PQI65593:PQI65596 QAE65593:QAE65596 QKA65593:QKA65596 QTW65593:QTW65596 RDS65593:RDS65596 RNO65593:RNO65596 RXK65593:RXK65596 SHG65593:SHG65596 SRC65593:SRC65596 TAY65593:TAY65596 TKU65593:TKU65596 TUQ65593:TUQ65596 UEM65593:UEM65596 UOI65593:UOI65596 UYE65593:UYE65596 VIA65593:VIA65596 VRW65593:VRW65596 WBS65593:WBS65596 WLO65593:WLO65596 WVK65593:WVK65596 IY131129:IY131132 SU131129:SU131132 ACQ131129:ACQ131132 AMM131129:AMM131132 AWI131129:AWI131132 BGE131129:BGE131132 BQA131129:BQA131132 BZW131129:BZW131132 CJS131129:CJS131132 CTO131129:CTO131132 DDK131129:DDK131132 DNG131129:DNG131132 DXC131129:DXC131132 EGY131129:EGY131132 EQU131129:EQU131132 FAQ131129:FAQ131132 FKM131129:FKM131132 FUI131129:FUI131132 GEE131129:GEE131132 GOA131129:GOA131132 GXW131129:GXW131132 HHS131129:HHS131132 HRO131129:HRO131132 IBK131129:IBK131132 ILG131129:ILG131132 IVC131129:IVC131132 JEY131129:JEY131132 JOU131129:JOU131132 JYQ131129:JYQ131132 KIM131129:KIM131132 KSI131129:KSI131132 LCE131129:LCE131132 LMA131129:LMA131132 LVW131129:LVW131132 MFS131129:MFS131132 MPO131129:MPO131132 MZK131129:MZK131132 NJG131129:NJG131132 NTC131129:NTC131132 OCY131129:OCY131132 OMU131129:OMU131132 OWQ131129:OWQ131132 PGM131129:PGM131132 PQI131129:PQI131132 QAE131129:QAE131132 QKA131129:QKA131132 QTW131129:QTW131132 RDS131129:RDS131132 RNO131129:RNO131132 RXK131129:RXK131132 SHG131129:SHG131132 SRC131129:SRC131132 TAY131129:TAY131132 TKU131129:TKU131132 TUQ131129:TUQ131132 UEM131129:UEM131132 UOI131129:UOI131132 UYE131129:UYE131132 VIA131129:VIA131132 VRW131129:VRW131132 WBS131129:WBS131132 WLO131129:WLO131132 WVK131129:WVK131132 IY196665:IY196668 SU196665:SU196668 ACQ196665:ACQ196668 AMM196665:AMM196668 AWI196665:AWI196668 BGE196665:BGE196668 BQA196665:BQA196668 BZW196665:BZW196668 CJS196665:CJS196668 CTO196665:CTO196668 DDK196665:DDK196668 DNG196665:DNG196668 DXC196665:DXC196668 EGY196665:EGY196668 EQU196665:EQU196668 FAQ196665:FAQ196668 FKM196665:FKM196668 FUI196665:FUI196668 GEE196665:GEE196668 GOA196665:GOA196668 GXW196665:GXW196668 HHS196665:HHS196668 HRO196665:HRO196668 IBK196665:IBK196668 ILG196665:ILG196668 IVC196665:IVC196668 JEY196665:JEY196668 JOU196665:JOU196668 JYQ196665:JYQ196668 KIM196665:KIM196668 KSI196665:KSI196668 LCE196665:LCE196668 LMA196665:LMA196668 LVW196665:LVW196668 MFS196665:MFS196668 MPO196665:MPO196668 MZK196665:MZK196668 NJG196665:NJG196668 NTC196665:NTC196668 OCY196665:OCY196668 OMU196665:OMU196668 OWQ196665:OWQ196668 PGM196665:PGM196668 PQI196665:PQI196668 QAE196665:QAE196668 QKA196665:QKA196668 QTW196665:QTW196668 RDS196665:RDS196668 RNO196665:RNO196668 RXK196665:RXK196668 SHG196665:SHG196668 SRC196665:SRC196668 TAY196665:TAY196668 TKU196665:TKU196668 TUQ196665:TUQ196668 UEM196665:UEM196668 UOI196665:UOI196668 UYE196665:UYE196668 VIA196665:VIA196668 VRW196665:VRW196668 WBS196665:WBS196668 WLO196665:WLO196668 WVK196665:WVK196668 IY262201:IY262204 SU262201:SU262204 ACQ262201:ACQ262204 AMM262201:AMM262204 AWI262201:AWI262204 BGE262201:BGE262204 BQA262201:BQA262204 BZW262201:BZW262204 CJS262201:CJS262204 CTO262201:CTO262204 DDK262201:DDK262204 DNG262201:DNG262204 DXC262201:DXC262204 EGY262201:EGY262204 EQU262201:EQU262204 FAQ262201:FAQ262204 FKM262201:FKM262204 FUI262201:FUI262204 GEE262201:GEE262204 GOA262201:GOA262204 GXW262201:GXW262204 HHS262201:HHS262204 HRO262201:HRO262204 IBK262201:IBK262204 ILG262201:ILG262204 IVC262201:IVC262204 JEY262201:JEY262204 JOU262201:JOU262204 JYQ262201:JYQ262204 KIM262201:KIM262204 KSI262201:KSI262204 LCE262201:LCE262204 LMA262201:LMA262204 LVW262201:LVW262204 MFS262201:MFS262204 MPO262201:MPO262204 MZK262201:MZK262204 NJG262201:NJG262204 NTC262201:NTC262204 OCY262201:OCY262204 OMU262201:OMU262204 OWQ262201:OWQ262204 PGM262201:PGM262204 PQI262201:PQI262204 QAE262201:QAE262204 QKA262201:QKA262204 QTW262201:QTW262204 RDS262201:RDS262204 RNO262201:RNO262204 RXK262201:RXK262204 SHG262201:SHG262204 SRC262201:SRC262204 TAY262201:TAY262204 TKU262201:TKU262204 TUQ262201:TUQ262204 UEM262201:UEM262204 UOI262201:UOI262204 UYE262201:UYE262204 VIA262201:VIA262204 VRW262201:VRW262204 WBS262201:WBS262204 WLO262201:WLO262204 WVK262201:WVK262204 IY327737:IY327740 SU327737:SU327740 ACQ327737:ACQ327740 AMM327737:AMM327740 AWI327737:AWI327740 BGE327737:BGE327740 BQA327737:BQA327740 BZW327737:BZW327740 CJS327737:CJS327740 CTO327737:CTO327740 DDK327737:DDK327740 DNG327737:DNG327740 DXC327737:DXC327740 EGY327737:EGY327740 EQU327737:EQU327740 FAQ327737:FAQ327740 FKM327737:FKM327740 FUI327737:FUI327740 GEE327737:GEE327740 GOA327737:GOA327740 GXW327737:GXW327740 HHS327737:HHS327740 HRO327737:HRO327740 IBK327737:IBK327740 ILG327737:ILG327740 IVC327737:IVC327740 JEY327737:JEY327740 JOU327737:JOU327740 JYQ327737:JYQ327740 KIM327737:KIM327740 KSI327737:KSI327740 LCE327737:LCE327740 LMA327737:LMA327740 LVW327737:LVW327740 MFS327737:MFS327740 MPO327737:MPO327740 MZK327737:MZK327740 NJG327737:NJG327740 NTC327737:NTC327740 OCY327737:OCY327740 OMU327737:OMU327740 OWQ327737:OWQ327740 PGM327737:PGM327740 PQI327737:PQI327740 QAE327737:QAE327740 QKA327737:QKA327740 QTW327737:QTW327740 RDS327737:RDS327740 RNO327737:RNO327740 RXK327737:RXK327740 SHG327737:SHG327740 SRC327737:SRC327740 TAY327737:TAY327740 TKU327737:TKU327740 TUQ327737:TUQ327740 UEM327737:UEM327740 UOI327737:UOI327740 UYE327737:UYE327740 VIA327737:VIA327740 VRW327737:VRW327740 WBS327737:WBS327740 WLO327737:WLO327740 WVK327737:WVK327740 IY393273:IY393276 SU393273:SU393276 ACQ393273:ACQ393276 AMM393273:AMM393276 AWI393273:AWI393276 BGE393273:BGE393276 BQA393273:BQA393276 BZW393273:BZW393276 CJS393273:CJS393276 CTO393273:CTO393276 DDK393273:DDK393276 DNG393273:DNG393276 DXC393273:DXC393276 EGY393273:EGY393276 EQU393273:EQU393276 FAQ393273:FAQ393276 FKM393273:FKM393276 FUI393273:FUI393276 GEE393273:GEE393276 GOA393273:GOA393276 GXW393273:GXW393276 HHS393273:HHS393276 HRO393273:HRO393276 IBK393273:IBK393276 ILG393273:ILG393276 IVC393273:IVC393276 JEY393273:JEY393276 JOU393273:JOU393276 JYQ393273:JYQ393276 KIM393273:KIM393276 KSI393273:KSI393276 LCE393273:LCE393276 LMA393273:LMA393276 LVW393273:LVW393276 MFS393273:MFS393276 MPO393273:MPO393276 MZK393273:MZK393276 NJG393273:NJG393276 NTC393273:NTC393276 OCY393273:OCY393276 OMU393273:OMU393276 OWQ393273:OWQ393276 PGM393273:PGM393276 PQI393273:PQI393276 QAE393273:QAE393276 QKA393273:QKA393276 QTW393273:QTW393276 RDS393273:RDS393276 RNO393273:RNO393276 RXK393273:RXK393276 SHG393273:SHG393276 SRC393273:SRC393276 TAY393273:TAY393276 TKU393273:TKU393276 TUQ393273:TUQ393276 UEM393273:UEM393276 UOI393273:UOI393276 UYE393273:UYE393276 VIA393273:VIA393276 VRW393273:VRW393276 WBS393273:WBS393276 WLO393273:WLO393276 WVK393273:WVK393276 IY458809:IY458812 SU458809:SU458812 ACQ458809:ACQ458812 AMM458809:AMM458812 AWI458809:AWI458812 BGE458809:BGE458812 BQA458809:BQA458812 BZW458809:BZW458812 CJS458809:CJS458812 CTO458809:CTO458812 DDK458809:DDK458812 DNG458809:DNG458812 DXC458809:DXC458812 EGY458809:EGY458812 EQU458809:EQU458812 FAQ458809:FAQ458812 FKM458809:FKM458812 FUI458809:FUI458812 GEE458809:GEE458812 GOA458809:GOA458812 GXW458809:GXW458812 HHS458809:HHS458812 HRO458809:HRO458812 IBK458809:IBK458812 ILG458809:ILG458812 IVC458809:IVC458812 JEY458809:JEY458812 JOU458809:JOU458812 JYQ458809:JYQ458812 KIM458809:KIM458812 KSI458809:KSI458812 LCE458809:LCE458812 LMA458809:LMA458812 LVW458809:LVW458812 MFS458809:MFS458812 MPO458809:MPO458812 MZK458809:MZK458812 NJG458809:NJG458812 NTC458809:NTC458812 OCY458809:OCY458812 OMU458809:OMU458812 OWQ458809:OWQ458812 PGM458809:PGM458812 PQI458809:PQI458812 QAE458809:QAE458812 QKA458809:QKA458812 QTW458809:QTW458812 RDS458809:RDS458812 RNO458809:RNO458812 RXK458809:RXK458812 SHG458809:SHG458812 SRC458809:SRC458812 TAY458809:TAY458812 TKU458809:TKU458812 TUQ458809:TUQ458812 UEM458809:UEM458812 UOI458809:UOI458812 UYE458809:UYE458812 VIA458809:VIA458812 VRW458809:VRW458812 WBS458809:WBS458812 WLO458809:WLO458812 WVK458809:WVK458812 IY524345:IY524348 SU524345:SU524348 ACQ524345:ACQ524348 AMM524345:AMM524348 AWI524345:AWI524348 BGE524345:BGE524348 BQA524345:BQA524348 BZW524345:BZW524348 CJS524345:CJS524348 CTO524345:CTO524348 DDK524345:DDK524348 DNG524345:DNG524348 DXC524345:DXC524348 EGY524345:EGY524348 EQU524345:EQU524348 FAQ524345:FAQ524348 FKM524345:FKM524348 FUI524345:FUI524348 GEE524345:GEE524348 GOA524345:GOA524348 GXW524345:GXW524348 HHS524345:HHS524348 HRO524345:HRO524348 IBK524345:IBK524348 ILG524345:ILG524348 IVC524345:IVC524348 JEY524345:JEY524348 JOU524345:JOU524348 JYQ524345:JYQ524348 KIM524345:KIM524348 KSI524345:KSI524348 LCE524345:LCE524348 LMA524345:LMA524348 LVW524345:LVW524348 MFS524345:MFS524348 MPO524345:MPO524348 MZK524345:MZK524348 NJG524345:NJG524348 NTC524345:NTC524348 OCY524345:OCY524348 OMU524345:OMU524348 OWQ524345:OWQ524348 PGM524345:PGM524348 PQI524345:PQI524348 QAE524345:QAE524348 QKA524345:QKA524348 QTW524345:QTW524348 RDS524345:RDS524348 RNO524345:RNO524348 RXK524345:RXK524348 SHG524345:SHG524348 SRC524345:SRC524348 TAY524345:TAY524348 TKU524345:TKU524348 TUQ524345:TUQ524348 UEM524345:UEM524348 UOI524345:UOI524348 UYE524345:UYE524348 VIA524345:VIA524348 VRW524345:VRW524348 WBS524345:WBS524348 WLO524345:WLO524348 WVK524345:WVK524348 IY589881:IY589884 SU589881:SU589884 ACQ589881:ACQ589884 AMM589881:AMM589884 AWI589881:AWI589884 BGE589881:BGE589884 BQA589881:BQA589884 BZW589881:BZW589884 CJS589881:CJS589884 CTO589881:CTO589884 DDK589881:DDK589884 DNG589881:DNG589884 DXC589881:DXC589884 EGY589881:EGY589884 EQU589881:EQU589884 FAQ589881:FAQ589884 FKM589881:FKM589884 FUI589881:FUI589884 GEE589881:GEE589884 GOA589881:GOA589884 GXW589881:GXW589884 HHS589881:HHS589884 HRO589881:HRO589884 IBK589881:IBK589884 ILG589881:ILG589884 IVC589881:IVC589884 JEY589881:JEY589884 JOU589881:JOU589884 JYQ589881:JYQ589884 KIM589881:KIM589884 KSI589881:KSI589884 LCE589881:LCE589884 LMA589881:LMA589884 LVW589881:LVW589884 MFS589881:MFS589884 MPO589881:MPO589884 MZK589881:MZK589884 NJG589881:NJG589884 NTC589881:NTC589884 OCY589881:OCY589884 OMU589881:OMU589884 OWQ589881:OWQ589884 PGM589881:PGM589884 PQI589881:PQI589884 QAE589881:QAE589884 QKA589881:QKA589884 QTW589881:QTW589884 RDS589881:RDS589884 RNO589881:RNO589884 RXK589881:RXK589884 SHG589881:SHG589884 SRC589881:SRC589884 TAY589881:TAY589884 TKU589881:TKU589884 TUQ589881:TUQ589884 UEM589881:UEM589884 UOI589881:UOI589884 UYE589881:UYE589884 VIA589881:VIA589884 VRW589881:VRW589884 WBS589881:WBS589884 WLO589881:WLO589884 WVK589881:WVK589884 IY655417:IY655420 SU655417:SU655420 ACQ655417:ACQ655420 AMM655417:AMM655420 AWI655417:AWI655420 BGE655417:BGE655420 BQA655417:BQA655420 BZW655417:BZW655420 CJS655417:CJS655420 CTO655417:CTO655420 DDK655417:DDK655420 DNG655417:DNG655420 DXC655417:DXC655420 EGY655417:EGY655420 EQU655417:EQU655420 FAQ655417:FAQ655420 FKM655417:FKM655420 FUI655417:FUI655420 GEE655417:GEE655420 GOA655417:GOA655420 GXW655417:GXW655420 HHS655417:HHS655420 HRO655417:HRO655420 IBK655417:IBK655420 ILG655417:ILG655420 IVC655417:IVC655420 JEY655417:JEY655420 JOU655417:JOU655420 JYQ655417:JYQ655420 KIM655417:KIM655420 KSI655417:KSI655420 LCE655417:LCE655420 LMA655417:LMA655420 LVW655417:LVW655420 MFS655417:MFS655420 MPO655417:MPO655420 MZK655417:MZK655420 NJG655417:NJG655420 NTC655417:NTC655420 OCY655417:OCY655420 OMU655417:OMU655420 OWQ655417:OWQ655420 PGM655417:PGM655420 PQI655417:PQI655420 QAE655417:QAE655420 QKA655417:QKA655420 QTW655417:QTW655420 RDS655417:RDS655420 RNO655417:RNO655420 RXK655417:RXK655420 SHG655417:SHG655420 SRC655417:SRC655420 TAY655417:TAY655420 TKU655417:TKU655420 TUQ655417:TUQ655420 UEM655417:UEM655420 UOI655417:UOI655420 UYE655417:UYE655420 VIA655417:VIA655420 VRW655417:VRW655420 WBS655417:WBS655420 WLO655417:WLO655420 WVK655417:WVK655420 IY720953:IY720956 SU720953:SU720956 ACQ720953:ACQ720956 AMM720953:AMM720956 AWI720953:AWI720956 BGE720953:BGE720956 BQA720953:BQA720956 BZW720953:BZW720956 CJS720953:CJS720956 CTO720953:CTO720956 DDK720953:DDK720956 DNG720953:DNG720956 DXC720953:DXC720956 EGY720953:EGY720956 EQU720953:EQU720956 FAQ720953:FAQ720956 FKM720953:FKM720956 FUI720953:FUI720956 GEE720953:GEE720956 GOA720953:GOA720956 GXW720953:GXW720956 HHS720953:HHS720956 HRO720953:HRO720956 IBK720953:IBK720956 ILG720953:ILG720956 IVC720953:IVC720956 JEY720953:JEY720956 JOU720953:JOU720956 JYQ720953:JYQ720956 KIM720953:KIM720956 KSI720953:KSI720956 LCE720953:LCE720956 LMA720953:LMA720956 LVW720953:LVW720956 MFS720953:MFS720956 MPO720953:MPO720956 MZK720953:MZK720956 NJG720953:NJG720956 NTC720953:NTC720956 OCY720953:OCY720956 OMU720953:OMU720956 OWQ720953:OWQ720956 PGM720953:PGM720956 PQI720953:PQI720956 QAE720953:QAE720956 QKA720953:QKA720956 QTW720953:QTW720956 RDS720953:RDS720956 RNO720953:RNO720956 RXK720953:RXK720956 SHG720953:SHG720956 SRC720953:SRC720956 TAY720953:TAY720956 TKU720953:TKU720956 TUQ720953:TUQ720956 UEM720953:UEM720956 UOI720953:UOI720956 UYE720953:UYE720956 VIA720953:VIA720956 VRW720953:VRW720956 WBS720953:WBS720956 WLO720953:WLO720956 WVK720953:WVK720956 IY786489:IY786492 SU786489:SU786492 ACQ786489:ACQ786492 AMM786489:AMM786492 AWI786489:AWI786492 BGE786489:BGE786492 BQA786489:BQA786492 BZW786489:BZW786492 CJS786489:CJS786492 CTO786489:CTO786492 DDK786489:DDK786492 DNG786489:DNG786492 DXC786489:DXC786492 EGY786489:EGY786492 EQU786489:EQU786492 FAQ786489:FAQ786492 FKM786489:FKM786492 FUI786489:FUI786492 GEE786489:GEE786492 GOA786489:GOA786492 GXW786489:GXW786492 HHS786489:HHS786492 HRO786489:HRO786492 IBK786489:IBK786492 ILG786489:ILG786492 IVC786489:IVC786492 JEY786489:JEY786492 JOU786489:JOU786492 JYQ786489:JYQ786492 KIM786489:KIM786492 KSI786489:KSI786492 LCE786489:LCE786492 LMA786489:LMA786492 LVW786489:LVW786492 MFS786489:MFS786492 MPO786489:MPO786492 MZK786489:MZK786492 NJG786489:NJG786492 NTC786489:NTC786492 OCY786489:OCY786492 OMU786489:OMU786492 OWQ786489:OWQ786492 PGM786489:PGM786492 PQI786489:PQI786492 QAE786489:QAE786492 QKA786489:QKA786492 QTW786489:QTW786492 RDS786489:RDS786492 RNO786489:RNO786492 RXK786489:RXK786492 SHG786489:SHG786492 SRC786489:SRC786492 TAY786489:TAY786492 TKU786489:TKU786492 TUQ786489:TUQ786492 UEM786489:UEM786492 UOI786489:UOI786492 UYE786489:UYE786492 VIA786489:VIA786492 VRW786489:VRW786492 WBS786489:WBS786492 WLO786489:WLO786492 WVK786489:WVK786492 IY852025:IY852028 SU852025:SU852028 ACQ852025:ACQ852028 AMM852025:AMM852028 AWI852025:AWI852028 BGE852025:BGE852028 BQA852025:BQA852028 BZW852025:BZW852028 CJS852025:CJS852028 CTO852025:CTO852028 DDK852025:DDK852028 DNG852025:DNG852028 DXC852025:DXC852028 EGY852025:EGY852028 EQU852025:EQU852028 FAQ852025:FAQ852028 FKM852025:FKM852028 FUI852025:FUI852028 GEE852025:GEE852028 GOA852025:GOA852028 GXW852025:GXW852028 HHS852025:HHS852028 HRO852025:HRO852028 IBK852025:IBK852028 ILG852025:ILG852028 IVC852025:IVC852028 JEY852025:JEY852028 JOU852025:JOU852028 JYQ852025:JYQ852028 KIM852025:KIM852028 KSI852025:KSI852028 LCE852025:LCE852028 LMA852025:LMA852028 LVW852025:LVW852028 MFS852025:MFS852028 MPO852025:MPO852028 MZK852025:MZK852028 NJG852025:NJG852028 NTC852025:NTC852028 OCY852025:OCY852028 OMU852025:OMU852028 OWQ852025:OWQ852028 PGM852025:PGM852028 PQI852025:PQI852028 QAE852025:QAE852028 QKA852025:QKA852028 QTW852025:QTW852028 RDS852025:RDS852028 RNO852025:RNO852028 RXK852025:RXK852028 SHG852025:SHG852028 SRC852025:SRC852028 TAY852025:TAY852028 TKU852025:TKU852028 TUQ852025:TUQ852028 UEM852025:UEM852028 UOI852025:UOI852028 UYE852025:UYE852028 VIA852025:VIA852028 VRW852025:VRW852028 WBS852025:WBS852028 WLO852025:WLO852028 WVK852025:WVK852028 IY917561:IY917564 SU917561:SU917564 ACQ917561:ACQ917564 AMM917561:AMM917564 AWI917561:AWI917564 BGE917561:BGE917564 BQA917561:BQA917564 BZW917561:BZW917564 CJS917561:CJS917564 CTO917561:CTO917564 DDK917561:DDK917564 DNG917561:DNG917564 DXC917561:DXC917564 EGY917561:EGY917564 EQU917561:EQU917564 FAQ917561:FAQ917564 FKM917561:FKM917564 FUI917561:FUI917564 GEE917561:GEE917564 GOA917561:GOA917564 GXW917561:GXW917564 HHS917561:HHS917564 HRO917561:HRO917564 IBK917561:IBK917564 ILG917561:ILG917564 IVC917561:IVC917564 JEY917561:JEY917564 JOU917561:JOU917564 JYQ917561:JYQ917564 KIM917561:KIM917564 KSI917561:KSI917564 LCE917561:LCE917564 LMA917561:LMA917564 LVW917561:LVW917564 MFS917561:MFS917564 MPO917561:MPO917564 MZK917561:MZK917564 NJG917561:NJG917564 NTC917561:NTC917564 OCY917561:OCY917564 OMU917561:OMU917564 OWQ917561:OWQ917564 PGM917561:PGM917564 PQI917561:PQI917564 QAE917561:QAE917564 QKA917561:QKA917564 QTW917561:QTW917564 RDS917561:RDS917564 RNO917561:RNO917564 RXK917561:RXK917564 SHG917561:SHG917564 SRC917561:SRC917564 TAY917561:TAY917564 TKU917561:TKU917564 TUQ917561:TUQ917564 UEM917561:UEM917564 UOI917561:UOI917564 UYE917561:UYE917564 VIA917561:VIA917564 VRW917561:VRW917564 WBS917561:WBS917564 WLO917561:WLO917564 WVK917561:WVK917564 IY983097:IY983100 SU983097:SU983100 ACQ983097:ACQ983100 AMM983097:AMM983100 AWI983097:AWI983100 BGE983097:BGE983100 BQA983097:BQA983100 BZW983097:BZW983100 CJS983097:CJS983100 CTO983097:CTO983100 DDK983097:DDK983100 DNG983097:DNG983100 DXC983097:DXC983100 EGY983097:EGY983100 EQU983097:EQU983100 FAQ983097:FAQ983100 FKM983097:FKM983100 FUI983097:FUI983100 GEE983097:GEE983100 GOA983097:GOA983100 GXW983097:GXW983100 HHS983097:HHS983100 HRO983097:HRO983100 IBK983097:IBK983100 ILG983097:ILG983100 IVC983097:IVC983100 JEY983097:JEY983100 JOU983097:JOU983100 JYQ983097:JYQ983100 KIM983097:KIM983100 KSI983097:KSI983100 LCE983097:LCE983100 LMA983097:LMA983100 LVW983097:LVW983100 MFS983097:MFS983100 MPO983097:MPO983100 MZK983097:MZK983100 NJG983097:NJG983100 NTC983097:NTC983100 OCY983097:OCY983100 OMU983097:OMU983100 OWQ983097:OWQ983100 PGM983097:PGM983100 PQI983097:PQI983100 QAE983097:QAE983100 QKA983097:QKA983100 QTW983097:QTW983100 RDS983097:RDS983100 RNO983097:RNO983100 RXK983097:RXK983100 SHG983097:SHG983100 SRC983097:SRC983100 TAY983097:TAY983100 TKU983097:TKU983100 TUQ983097:TUQ983100 UEM983097:UEM983100 UOI983097:UOI983100 UYE983097:UYE983100 VIA983097:VIA983100 VRW983097:VRW983100 WBS983097:WBS983100 WLO983097:WLO983100 WVK983097:WVK983100 RDR983101:RDS983101 IX61:IY61 ST61:SU61 ACP61:ACQ61 AML61:AMM61 AWH61:AWI61 BGD61:BGE61 BPZ61:BQA61 BZV61:BZW61 CJR61:CJS61 CTN61:CTO61 DDJ61:DDK61 DNF61:DNG61 DXB61:DXC61 EGX61:EGY61 EQT61:EQU61 FAP61:FAQ61 FKL61:FKM61 FUH61:FUI61 GED61:GEE61 GNZ61:GOA61 GXV61:GXW61 HHR61:HHS61 HRN61:HRO61 IBJ61:IBK61 ILF61:ILG61 IVB61:IVC61 JEX61:JEY61 JOT61:JOU61 JYP61:JYQ61 KIL61:KIM61 KSH61:KSI61 LCD61:LCE61 LLZ61:LMA61 LVV61:LVW61 MFR61:MFS61 MPN61:MPO61 MZJ61:MZK61 NJF61:NJG61 NTB61:NTC61 OCX61:OCY61 OMT61:OMU61 OWP61:OWQ61 PGL61:PGM61 PQH61:PQI61 QAD61:QAE61 QJZ61:QKA61 QTV61:QTW61 RDR61:RDS61 RNN61:RNO61 RXJ61:RXK61 SHF61:SHG61 SRB61:SRC61 TAX61:TAY61 TKT61:TKU61 TUP61:TUQ61 UEL61:UEM61 UOH61:UOI61 UYD61:UYE61 VHZ61:VIA61 VRV61:VRW61 WBR61:WBS61 WLN61:WLO61 WVJ61:WVK61 RNN983101:RNO983101 IX65597:IY65597 ST65597:SU65597 ACP65597:ACQ65597 AML65597:AMM65597 AWH65597:AWI65597 BGD65597:BGE65597 BPZ65597:BQA65597 BZV65597:BZW65597 CJR65597:CJS65597 CTN65597:CTO65597 DDJ65597:DDK65597 DNF65597:DNG65597 DXB65597:DXC65597 EGX65597:EGY65597 EQT65597:EQU65597 FAP65597:FAQ65597 FKL65597:FKM65597 FUH65597:FUI65597 GED65597:GEE65597 GNZ65597:GOA65597 GXV65597:GXW65597 HHR65597:HHS65597 HRN65597:HRO65597 IBJ65597:IBK65597 ILF65597:ILG65597 IVB65597:IVC65597 JEX65597:JEY65597 JOT65597:JOU65597 JYP65597:JYQ65597 KIL65597:KIM65597 KSH65597:KSI65597 LCD65597:LCE65597 LLZ65597:LMA65597 LVV65597:LVW65597 MFR65597:MFS65597 MPN65597:MPO65597 MZJ65597:MZK65597 NJF65597:NJG65597 NTB65597:NTC65597 OCX65597:OCY65597 OMT65597:OMU65597 OWP65597:OWQ65597 PGL65597:PGM65597 PQH65597:PQI65597 QAD65597:QAE65597 QJZ65597:QKA65597 QTV65597:QTW65597 RDR65597:RDS65597 RNN65597:RNO65597 RXJ65597:RXK65597 SHF65597:SHG65597 SRB65597:SRC65597 TAX65597:TAY65597 TKT65597:TKU65597 TUP65597:TUQ65597 UEL65597:UEM65597 UOH65597:UOI65597 UYD65597:UYE65597 VHZ65597:VIA65597 VRV65597:VRW65597 WBR65597:WBS65597 WLN65597:WLO65597 WVJ65597:WVK65597 RXJ983101:RXK983101 IX131133:IY131133 ST131133:SU131133 ACP131133:ACQ131133 AML131133:AMM131133 AWH131133:AWI131133 BGD131133:BGE131133 BPZ131133:BQA131133 BZV131133:BZW131133 CJR131133:CJS131133 CTN131133:CTO131133 DDJ131133:DDK131133 DNF131133:DNG131133 DXB131133:DXC131133 EGX131133:EGY131133 EQT131133:EQU131133 FAP131133:FAQ131133 FKL131133:FKM131133 FUH131133:FUI131133 GED131133:GEE131133 GNZ131133:GOA131133 GXV131133:GXW131133 HHR131133:HHS131133 HRN131133:HRO131133 IBJ131133:IBK131133 ILF131133:ILG131133 IVB131133:IVC131133 JEX131133:JEY131133 JOT131133:JOU131133 JYP131133:JYQ131133 KIL131133:KIM131133 KSH131133:KSI131133 LCD131133:LCE131133 LLZ131133:LMA131133 LVV131133:LVW131133 MFR131133:MFS131133 MPN131133:MPO131133 MZJ131133:MZK131133 NJF131133:NJG131133 NTB131133:NTC131133 OCX131133:OCY131133 OMT131133:OMU131133 OWP131133:OWQ131133 PGL131133:PGM131133 PQH131133:PQI131133 QAD131133:QAE131133 QJZ131133:QKA131133 QTV131133:QTW131133 RDR131133:RDS131133 RNN131133:RNO131133 RXJ131133:RXK131133 SHF131133:SHG131133 SRB131133:SRC131133 TAX131133:TAY131133 TKT131133:TKU131133 TUP131133:TUQ131133 UEL131133:UEM131133 UOH131133:UOI131133 UYD131133:UYE131133 VHZ131133:VIA131133 VRV131133:VRW131133 WBR131133:WBS131133 WLN131133:WLO131133 WVJ131133:WVK131133 SHF983101:SHG983101 IX196669:IY196669 ST196669:SU196669 ACP196669:ACQ196669 AML196669:AMM196669 AWH196669:AWI196669 BGD196669:BGE196669 BPZ196669:BQA196669 BZV196669:BZW196669 CJR196669:CJS196669 CTN196669:CTO196669 DDJ196669:DDK196669 DNF196669:DNG196669 DXB196669:DXC196669 EGX196669:EGY196669 EQT196669:EQU196669 FAP196669:FAQ196669 FKL196669:FKM196669 FUH196669:FUI196669 GED196669:GEE196669 GNZ196669:GOA196669 GXV196669:GXW196669 HHR196669:HHS196669 HRN196669:HRO196669 IBJ196669:IBK196669 ILF196669:ILG196669 IVB196669:IVC196669 JEX196669:JEY196669 JOT196669:JOU196669 JYP196669:JYQ196669 KIL196669:KIM196669 KSH196669:KSI196669 LCD196669:LCE196669 LLZ196669:LMA196669 LVV196669:LVW196669 MFR196669:MFS196669 MPN196669:MPO196669 MZJ196669:MZK196669 NJF196669:NJG196669 NTB196669:NTC196669 OCX196669:OCY196669 OMT196669:OMU196669 OWP196669:OWQ196669 PGL196669:PGM196669 PQH196669:PQI196669 QAD196669:QAE196669 QJZ196669:QKA196669 QTV196669:QTW196669 RDR196669:RDS196669 RNN196669:RNO196669 RXJ196669:RXK196669 SHF196669:SHG196669 SRB196669:SRC196669 TAX196669:TAY196669 TKT196669:TKU196669 TUP196669:TUQ196669 UEL196669:UEM196669 UOH196669:UOI196669 UYD196669:UYE196669 VHZ196669:VIA196669 VRV196669:VRW196669 WBR196669:WBS196669 WLN196669:WLO196669 WVJ196669:WVK196669 SRB983101:SRC983101 IX262205:IY262205 ST262205:SU262205 ACP262205:ACQ262205 AML262205:AMM262205 AWH262205:AWI262205 BGD262205:BGE262205 BPZ262205:BQA262205 BZV262205:BZW262205 CJR262205:CJS262205 CTN262205:CTO262205 DDJ262205:DDK262205 DNF262205:DNG262205 DXB262205:DXC262205 EGX262205:EGY262205 EQT262205:EQU262205 FAP262205:FAQ262205 FKL262205:FKM262205 FUH262205:FUI262205 GED262205:GEE262205 GNZ262205:GOA262205 GXV262205:GXW262205 HHR262205:HHS262205 HRN262205:HRO262205 IBJ262205:IBK262205 ILF262205:ILG262205 IVB262205:IVC262205 JEX262205:JEY262205 JOT262205:JOU262205 JYP262205:JYQ262205 KIL262205:KIM262205 KSH262205:KSI262205 LCD262205:LCE262205 LLZ262205:LMA262205 LVV262205:LVW262205 MFR262205:MFS262205 MPN262205:MPO262205 MZJ262205:MZK262205 NJF262205:NJG262205 NTB262205:NTC262205 OCX262205:OCY262205 OMT262205:OMU262205 OWP262205:OWQ262205 PGL262205:PGM262205 PQH262205:PQI262205 QAD262205:QAE262205 QJZ262205:QKA262205 QTV262205:QTW262205 RDR262205:RDS262205 RNN262205:RNO262205 RXJ262205:RXK262205 SHF262205:SHG262205 SRB262205:SRC262205 TAX262205:TAY262205 TKT262205:TKU262205 TUP262205:TUQ262205 UEL262205:UEM262205 UOH262205:UOI262205 UYD262205:UYE262205 VHZ262205:VIA262205 VRV262205:VRW262205 WBR262205:WBS262205 WLN262205:WLO262205 WVJ262205:WVK262205 TAX983101:TAY983101 IX327741:IY327741 ST327741:SU327741 ACP327741:ACQ327741 AML327741:AMM327741 AWH327741:AWI327741 BGD327741:BGE327741 BPZ327741:BQA327741 BZV327741:BZW327741 CJR327741:CJS327741 CTN327741:CTO327741 DDJ327741:DDK327741 DNF327741:DNG327741 DXB327741:DXC327741 EGX327741:EGY327741 EQT327741:EQU327741 FAP327741:FAQ327741 FKL327741:FKM327741 FUH327741:FUI327741 GED327741:GEE327741 GNZ327741:GOA327741 GXV327741:GXW327741 HHR327741:HHS327741 HRN327741:HRO327741 IBJ327741:IBK327741 ILF327741:ILG327741 IVB327741:IVC327741 JEX327741:JEY327741 JOT327741:JOU327741 JYP327741:JYQ327741 KIL327741:KIM327741 KSH327741:KSI327741 LCD327741:LCE327741 LLZ327741:LMA327741 LVV327741:LVW327741 MFR327741:MFS327741 MPN327741:MPO327741 MZJ327741:MZK327741 NJF327741:NJG327741 NTB327741:NTC327741 OCX327741:OCY327741 OMT327741:OMU327741 OWP327741:OWQ327741 PGL327741:PGM327741 PQH327741:PQI327741 QAD327741:QAE327741 QJZ327741:QKA327741 QTV327741:QTW327741 RDR327741:RDS327741 RNN327741:RNO327741 RXJ327741:RXK327741 SHF327741:SHG327741 SRB327741:SRC327741 TAX327741:TAY327741 TKT327741:TKU327741 TUP327741:TUQ327741 UEL327741:UEM327741 UOH327741:UOI327741 UYD327741:UYE327741 VHZ327741:VIA327741 VRV327741:VRW327741 WBR327741:WBS327741 WLN327741:WLO327741 WVJ327741:WVK327741 TKT983101:TKU983101 IX393277:IY393277 ST393277:SU393277 ACP393277:ACQ393277 AML393277:AMM393277 AWH393277:AWI393277 BGD393277:BGE393277 BPZ393277:BQA393277 BZV393277:BZW393277 CJR393277:CJS393277 CTN393277:CTO393277 DDJ393277:DDK393277 DNF393277:DNG393277 DXB393277:DXC393277 EGX393277:EGY393277 EQT393277:EQU393277 FAP393277:FAQ393277 FKL393277:FKM393277 FUH393277:FUI393277 GED393277:GEE393277 GNZ393277:GOA393277 GXV393277:GXW393277 HHR393277:HHS393277 HRN393277:HRO393277 IBJ393277:IBK393277 ILF393277:ILG393277 IVB393277:IVC393277 JEX393277:JEY393277 JOT393277:JOU393277 JYP393277:JYQ393277 KIL393277:KIM393277 KSH393277:KSI393277 LCD393277:LCE393277 LLZ393277:LMA393277 LVV393277:LVW393277 MFR393277:MFS393277 MPN393277:MPO393277 MZJ393277:MZK393277 NJF393277:NJG393277 NTB393277:NTC393277 OCX393277:OCY393277 OMT393277:OMU393277 OWP393277:OWQ393277 PGL393277:PGM393277 PQH393277:PQI393277 QAD393277:QAE393277 QJZ393277:QKA393277 QTV393277:QTW393277 RDR393277:RDS393277 RNN393277:RNO393277 RXJ393277:RXK393277 SHF393277:SHG393277 SRB393277:SRC393277 TAX393277:TAY393277 TKT393277:TKU393277 TUP393277:TUQ393277 UEL393277:UEM393277 UOH393277:UOI393277 UYD393277:UYE393277 VHZ393277:VIA393277 VRV393277:VRW393277 WBR393277:WBS393277 WLN393277:WLO393277 WVJ393277:WVK393277 TUP983101:TUQ983101 IX458813:IY458813 ST458813:SU458813 ACP458813:ACQ458813 AML458813:AMM458813 AWH458813:AWI458813 BGD458813:BGE458813 BPZ458813:BQA458813 BZV458813:BZW458813 CJR458813:CJS458813 CTN458813:CTO458813 DDJ458813:DDK458813 DNF458813:DNG458813 DXB458813:DXC458813 EGX458813:EGY458813 EQT458813:EQU458813 FAP458813:FAQ458813 FKL458813:FKM458813 FUH458813:FUI458813 GED458813:GEE458813 GNZ458813:GOA458813 GXV458813:GXW458813 HHR458813:HHS458813 HRN458813:HRO458813 IBJ458813:IBK458813 ILF458813:ILG458813 IVB458813:IVC458813 JEX458813:JEY458813 JOT458813:JOU458813 JYP458813:JYQ458813 KIL458813:KIM458813 KSH458813:KSI458813 LCD458813:LCE458813 LLZ458813:LMA458813 LVV458813:LVW458813 MFR458813:MFS458813 MPN458813:MPO458813 MZJ458813:MZK458813 NJF458813:NJG458813 NTB458813:NTC458813 OCX458813:OCY458813 OMT458813:OMU458813 OWP458813:OWQ458813 PGL458813:PGM458813 PQH458813:PQI458813 QAD458813:QAE458813 QJZ458813:QKA458813 QTV458813:QTW458813 RDR458813:RDS458813 RNN458813:RNO458813 RXJ458813:RXK458813 SHF458813:SHG458813 SRB458813:SRC458813 TAX458813:TAY458813 TKT458813:TKU458813 TUP458813:TUQ458813 UEL458813:UEM458813 UOH458813:UOI458813 UYD458813:UYE458813 VHZ458813:VIA458813 VRV458813:VRW458813 WBR458813:WBS458813 WLN458813:WLO458813 WVJ458813:WVK458813 UEL983101:UEM983101 IX524349:IY524349 ST524349:SU524349 ACP524349:ACQ524349 AML524349:AMM524349 AWH524349:AWI524349 BGD524349:BGE524349 BPZ524349:BQA524349 BZV524349:BZW524349 CJR524349:CJS524349 CTN524349:CTO524349 DDJ524349:DDK524349 DNF524349:DNG524349 DXB524349:DXC524349 EGX524349:EGY524349 EQT524349:EQU524349 FAP524349:FAQ524349 FKL524349:FKM524349 FUH524349:FUI524349 GED524349:GEE524349 GNZ524349:GOA524349 GXV524349:GXW524349 HHR524349:HHS524349 HRN524349:HRO524349 IBJ524349:IBK524349 ILF524349:ILG524349 IVB524349:IVC524349 JEX524349:JEY524349 JOT524349:JOU524349 JYP524349:JYQ524349 KIL524349:KIM524349 KSH524349:KSI524349 LCD524349:LCE524349 LLZ524349:LMA524349 LVV524349:LVW524349 MFR524349:MFS524349 MPN524349:MPO524349 MZJ524349:MZK524349 NJF524349:NJG524349 NTB524349:NTC524349 OCX524349:OCY524349 OMT524349:OMU524349 OWP524349:OWQ524349 PGL524349:PGM524349 PQH524349:PQI524349 QAD524349:QAE524349 QJZ524349:QKA524349 QTV524349:QTW524349 RDR524349:RDS524349 RNN524349:RNO524349 RXJ524349:RXK524349 SHF524349:SHG524349 SRB524349:SRC524349 TAX524349:TAY524349 TKT524349:TKU524349 TUP524349:TUQ524349 UEL524349:UEM524349 UOH524349:UOI524349 UYD524349:UYE524349 VHZ524349:VIA524349 VRV524349:VRW524349 WBR524349:WBS524349 WLN524349:WLO524349 WVJ524349:WVK524349 UOH983101:UOI983101 IX589885:IY589885 ST589885:SU589885 ACP589885:ACQ589885 AML589885:AMM589885 AWH589885:AWI589885 BGD589885:BGE589885 BPZ589885:BQA589885 BZV589885:BZW589885 CJR589885:CJS589885 CTN589885:CTO589885 DDJ589885:DDK589885 DNF589885:DNG589885 DXB589885:DXC589885 EGX589885:EGY589885 EQT589885:EQU589885 FAP589885:FAQ589885 FKL589885:FKM589885 FUH589885:FUI589885 GED589885:GEE589885 GNZ589885:GOA589885 GXV589885:GXW589885 HHR589885:HHS589885 HRN589885:HRO589885 IBJ589885:IBK589885 ILF589885:ILG589885 IVB589885:IVC589885 JEX589885:JEY589885 JOT589885:JOU589885 JYP589885:JYQ589885 KIL589885:KIM589885 KSH589885:KSI589885 LCD589885:LCE589885 LLZ589885:LMA589885 LVV589885:LVW589885 MFR589885:MFS589885 MPN589885:MPO589885 MZJ589885:MZK589885 NJF589885:NJG589885 NTB589885:NTC589885 OCX589885:OCY589885 OMT589885:OMU589885 OWP589885:OWQ589885 PGL589885:PGM589885 PQH589885:PQI589885 QAD589885:QAE589885 QJZ589885:QKA589885 QTV589885:QTW589885 RDR589885:RDS589885 RNN589885:RNO589885 RXJ589885:RXK589885 SHF589885:SHG589885 SRB589885:SRC589885 TAX589885:TAY589885 TKT589885:TKU589885 TUP589885:TUQ589885 UEL589885:UEM589885 UOH589885:UOI589885 UYD589885:UYE589885 VHZ589885:VIA589885 VRV589885:VRW589885 WBR589885:WBS589885 WLN589885:WLO589885 WVJ589885:WVK589885 UYD983101:UYE983101 IX655421:IY655421 ST655421:SU655421 ACP655421:ACQ655421 AML655421:AMM655421 AWH655421:AWI655421 BGD655421:BGE655421 BPZ655421:BQA655421 BZV655421:BZW655421 CJR655421:CJS655421 CTN655421:CTO655421 DDJ655421:DDK655421 DNF655421:DNG655421 DXB655421:DXC655421 EGX655421:EGY655421 EQT655421:EQU655421 FAP655421:FAQ655421 FKL655421:FKM655421 FUH655421:FUI655421 GED655421:GEE655421 GNZ655421:GOA655421 GXV655421:GXW655421 HHR655421:HHS655421 HRN655421:HRO655421 IBJ655421:IBK655421 ILF655421:ILG655421 IVB655421:IVC655421 JEX655421:JEY655421 JOT655421:JOU655421 JYP655421:JYQ655421 KIL655421:KIM655421 KSH655421:KSI655421 LCD655421:LCE655421 LLZ655421:LMA655421 LVV655421:LVW655421 MFR655421:MFS655421 MPN655421:MPO655421 MZJ655421:MZK655421 NJF655421:NJG655421 NTB655421:NTC655421 OCX655421:OCY655421 OMT655421:OMU655421 OWP655421:OWQ655421 PGL655421:PGM655421 PQH655421:PQI655421 QAD655421:QAE655421 QJZ655421:QKA655421 QTV655421:QTW655421 RDR655421:RDS655421 RNN655421:RNO655421 RXJ655421:RXK655421 SHF655421:SHG655421 SRB655421:SRC655421 TAX655421:TAY655421 TKT655421:TKU655421 TUP655421:TUQ655421 UEL655421:UEM655421 UOH655421:UOI655421 UYD655421:UYE655421 VHZ655421:VIA655421 VRV655421:VRW655421 WBR655421:WBS655421 WLN655421:WLO655421 WVJ655421:WVK655421 VHZ983101:VIA983101 IX720957:IY720957 ST720957:SU720957 ACP720957:ACQ720957 AML720957:AMM720957 AWH720957:AWI720957 BGD720957:BGE720957 BPZ720957:BQA720957 BZV720957:BZW720957 CJR720957:CJS720957 CTN720957:CTO720957 DDJ720957:DDK720957 DNF720957:DNG720957 DXB720957:DXC720957 EGX720957:EGY720957 EQT720957:EQU720957 FAP720957:FAQ720957 FKL720957:FKM720957 FUH720957:FUI720957 GED720957:GEE720957 GNZ720957:GOA720957 GXV720957:GXW720957 HHR720957:HHS720957 HRN720957:HRO720957 IBJ720957:IBK720957 ILF720957:ILG720957 IVB720957:IVC720957 JEX720957:JEY720957 JOT720957:JOU720957 JYP720957:JYQ720957 KIL720957:KIM720957 KSH720957:KSI720957 LCD720957:LCE720957 LLZ720957:LMA720957 LVV720957:LVW720957 MFR720957:MFS720957 MPN720957:MPO720957 MZJ720957:MZK720957 NJF720957:NJG720957 NTB720957:NTC720957 OCX720957:OCY720957 OMT720957:OMU720957 OWP720957:OWQ720957 PGL720957:PGM720957 PQH720957:PQI720957 QAD720957:QAE720957 QJZ720957:QKA720957 QTV720957:QTW720957 RDR720957:RDS720957 RNN720957:RNO720957 RXJ720957:RXK720957 SHF720957:SHG720957 SRB720957:SRC720957 TAX720957:TAY720957 TKT720957:TKU720957 TUP720957:TUQ720957 UEL720957:UEM720957 UOH720957:UOI720957 UYD720957:UYE720957 VHZ720957:VIA720957 VRV720957:VRW720957 WBR720957:WBS720957 WLN720957:WLO720957 WVJ720957:WVK720957 VRV983101:VRW983101 IX786493:IY786493 ST786493:SU786493 ACP786493:ACQ786493 AML786493:AMM786493 AWH786493:AWI786493 BGD786493:BGE786493 BPZ786493:BQA786493 BZV786493:BZW786493 CJR786493:CJS786493 CTN786493:CTO786493 DDJ786493:DDK786493 DNF786493:DNG786493 DXB786493:DXC786493 EGX786493:EGY786493 EQT786493:EQU786493 FAP786493:FAQ786493 FKL786493:FKM786493 FUH786493:FUI786493 GED786493:GEE786493 GNZ786493:GOA786493 GXV786493:GXW786493 HHR786493:HHS786493 HRN786493:HRO786493 IBJ786493:IBK786493 ILF786493:ILG786493 IVB786493:IVC786493 JEX786493:JEY786493 JOT786493:JOU786493 JYP786493:JYQ786493 KIL786493:KIM786493 KSH786493:KSI786493 LCD786493:LCE786493 LLZ786493:LMA786493 LVV786493:LVW786493 MFR786493:MFS786493 MPN786493:MPO786493 MZJ786493:MZK786493 NJF786493:NJG786493 NTB786493:NTC786493 OCX786493:OCY786493 OMT786493:OMU786493 OWP786493:OWQ786493 PGL786493:PGM786493 PQH786493:PQI786493 QAD786493:QAE786493 QJZ786493:QKA786493 QTV786493:QTW786493 RDR786493:RDS786493 RNN786493:RNO786493 RXJ786493:RXK786493 SHF786493:SHG786493 SRB786493:SRC786493 TAX786493:TAY786493 TKT786493:TKU786493 TUP786493:TUQ786493 UEL786493:UEM786493 UOH786493:UOI786493 UYD786493:UYE786493 VHZ786493:VIA786493 VRV786493:VRW786493 WBR786493:WBS786493 WLN786493:WLO786493 WVJ786493:WVK786493 WBR983101:WBS983101 IX852029:IY852029 ST852029:SU852029 ACP852029:ACQ852029 AML852029:AMM852029 AWH852029:AWI852029 BGD852029:BGE852029 BPZ852029:BQA852029 BZV852029:BZW852029 CJR852029:CJS852029 CTN852029:CTO852029 DDJ852029:DDK852029 DNF852029:DNG852029 DXB852029:DXC852029 EGX852029:EGY852029 EQT852029:EQU852029 FAP852029:FAQ852029 FKL852029:FKM852029 FUH852029:FUI852029 GED852029:GEE852029 GNZ852029:GOA852029 GXV852029:GXW852029 HHR852029:HHS852029 HRN852029:HRO852029 IBJ852029:IBK852029 ILF852029:ILG852029 IVB852029:IVC852029 JEX852029:JEY852029 JOT852029:JOU852029 JYP852029:JYQ852029 KIL852029:KIM852029 KSH852029:KSI852029 LCD852029:LCE852029 LLZ852029:LMA852029 LVV852029:LVW852029 MFR852029:MFS852029 MPN852029:MPO852029 MZJ852029:MZK852029 NJF852029:NJG852029 NTB852029:NTC852029 OCX852029:OCY852029 OMT852029:OMU852029 OWP852029:OWQ852029 PGL852029:PGM852029 PQH852029:PQI852029 QAD852029:QAE852029 QJZ852029:QKA852029 QTV852029:QTW852029 RDR852029:RDS852029 RNN852029:RNO852029 RXJ852029:RXK852029 SHF852029:SHG852029 SRB852029:SRC852029 TAX852029:TAY852029 TKT852029:TKU852029 TUP852029:TUQ852029 UEL852029:UEM852029 UOH852029:UOI852029 UYD852029:UYE852029 VHZ852029:VIA852029 VRV852029:VRW852029 WBR852029:WBS852029 WLN852029:WLO852029 WVJ852029:WVK852029 WLN983101:WLO983101 IX917565:IY917565 ST917565:SU917565 ACP917565:ACQ917565 AML917565:AMM917565 AWH917565:AWI917565 BGD917565:BGE917565 BPZ917565:BQA917565 BZV917565:BZW917565 CJR917565:CJS917565 CTN917565:CTO917565 DDJ917565:DDK917565 DNF917565:DNG917565 DXB917565:DXC917565 EGX917565:EGY917565 EQT917565:EQU917565 FAP917565:FAQ917565 FKL917565:FKM917565 FUH917565:FUI917565 GED917565:GEE917565 GNZ917565:GOA917565 GXV917565:GXW917565 HHR917565:HHS917565 HRN917565:HRO917565 IBJ917565:IBK917565 ILF917565:ILG917565 IVB917565:IVC917565 JEX917565:JEY917565 JOT917565:JOU917565 JYP917565:JYQ917565 KIL917565:KIM917565 KSH917565:KSI917565 LCD917565:LCE917565 LLZ917565:LMA917565 LVV917565:LVW917565 MFR917565:MFS917565 MPN917565:MPO917565 MZJ917565:MZK917565 NJF917565:NJG917565 NTB917565:NTC917565 OCX917565:OCY917565 OMT917565:OMU917565 OWP917565:OWQ917565 PGL917565:PGM917565 PQH917565:PQI917565 QAD917565:QAE917565 QJZ917565:QKA917565 QTV917565:QTW917565 RDR917565:RDS917565 RNN917565:RNO917565 RXJ917565:RXK917565 SHF917565:SHG917565 SRB917565:SRC917565 TAX917565:TAY917565 TKT917565:TKU917565 TUP917565:TUQ917565 UEL917565:UEM917565 UOH917565:UOI917565 UYD917565:UYE917565 VHZ917565:VIA917565 VRV917565:VRW917565 WBR917565:WBS917565 WLN917565:WLO917565 WVJ917565:WVK917565 WVJ983101:WVK983101 IX983101:IY983101 ST983101:SU983101 ACP983101:ACQ983101 AML983101:AMM983101 AWH983101:AWI983101 BGD983101:BGE983101 BPZ983101:BQA983101 BZV983101:BZW983101 CJR983101:CJS983101 CTN983101:CTO983101 DDJ983101:DDK983101 DNF983101:DNG983101 DXB983101:DXC983101 EGX983101:EGY983101 EQT983101:EQU983101 FAP983101:FAQ983101 FKL983101:FKM983101 FUH983101:FUI983101 GED983101:GEE983101 GNZ983101:GOA983101 GXV983101:GXW983101 HHR983101:HHS983101 HRN983101:HRO983101 IBJ983101:IBK983101 ILF983101:ILG983101 IVB983101:IVC983101 JEX983101:JEY983101 JOT983101:JOU983101 JYP983101:JYQ983101 KIL983101:KIM983101 KSH983101:KSI983101 LCD983101:LCE983101 LLZ983101:LMA983101 LVV983101:LVW983101 MFR983101:MFS983101 MPN983101:MPO983101 MZJ983101:MZK983101 NJF983101:NJG983101 NTB983101:NTC983101 OCX983101:OCY983101 OMT983101:OMU983101 OWP983101:OWQ983101 PGL983101:PGM983101 PQH983101:PQI983101 QAD983101:QAE983101 QJZ983101:QKA983101 QTV983101:QTW983101" xr:uid="{18668D09-7186-46B3-A453-64B92AA21AF9}">
      <formula1>OR(IX57=0, IX57&lt;0)</formula1>
    </dataValidation>
    <dataValidation type="custom" operator="greaterThan" allowBlank="1" showInputMessage="1" showErrorMessage="1" sqref="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IY65544:IY65549 SU65544:SU65549 ACQ65544:ACQ65549 AMM65544:AMM65549 AWI65544:AWI65549 BGE65544:BGE65549 BQA65544:BQA65549 BZW65544:BZW65549 CJS65544:CJS65549 CTO65544:CTO65549 DDK65544:DDK65549 DNG65544:DNG65549 DXC65544:DXC65549 EGY65544:EGY65549 EQU65544:EQU65549 FAQ65544:FAQ65549 FKM65544:FKM65549 FUI65544:FUI65549 GEE65544:GEE65549 GOA65544:GOA65549 GXW65544:GXW65549 HHS65544:HHS65549 HRO65544:HRO65549 IBK65544:IBK65549 ILG65544:ILG65549 IVC65544:IVC65549 JEY65544:JEY65549 JOU65544:JOU65549 JYQ65544:JYQ65549 KIM65544:KIM65549 KSI65544:KSI65549 LCE65544:LCE65549 LMA65544:LMA65549 LVW65544:LVW65549 MFS65544:MFS65549 MPO65544:MPO65549 MZK65544:MZK65549 NJG65544:NJG65549 NTC65544:NTC65549 OCY65544:OCY65549 OMU65544:OMU65549 OWQ65544:OWQ65549 PGM65544:PGM65549 PQI65544:PQI65549 QAE65544:QAE65549 QKA65544:QKA65549 QTW65544:QTW65549 RDS65544:RDS65549 RNO65544:RNO65549 RXK65544:RXK65549 SHG65544:SHG65549 SRC65544:SRC65549 TAY65544:TAY65549 TKU65544:TKU65549 TUQ65544:TUQ65549 UEM65544:UEM65549 UOI65544:UOI65549 UYE65544:UYE65549 VIA65544:VIA65549 VRW65544:VRW65549 WBS65544:WBS65549 WLO65544:WLO65549 WVK65544:WVK65549 IY131080:IY131085 SU131080:SU131085 ACQ131080:ACQ131085 AMM131080:AMM131085 AWI131080:AWI131085 BGE131080:BGE131085 BQA131080:BQA131085 BZW131080:BZW131085 CJS131080:CJS131085 CTO131080:CTO131085 DDK131080:DDK131085 DNG131080:DNG131085 DXC131080:DXC131085 EGY131080:EGY131085 EQU131080:EQU131085 FAQ131080:FAQ131085 FKM131080:FKM131085 FUI131080:FUI131085 GEE131080:GEE131085 GOA131080:GOA131085 GXW131080:GXW131085 HHS131080:HHS131085 HRO131080:HRO131085 IBK131080:IBK131085 ILG131080:ILG131085 IVC131080:IVC131085 JEY131080:JEY131085 JOU131080:JOU131085 JYQ131080:JYQ131085 KIM131080:KIM131085 KSI131080:KSI131085 LCE131080:LCE131085 LMA131080:LMA131085 LVW131080:LVW131085 MFS131080:MFS131085 MPO131080:MPO131085 MZK131080:MZK131085 NJG131080:NJG131085 NTC131080:NTC131085 OCY131080:OCY131085 OMU131080:OMU131085 OWQ131080:OWQ131085 PGM131080:PGM131085 PQI131080:PQI131085 QAE131080:QAE131085 QKA131080:QKA131085 QTW131080:QTW131085 RDS131080:RDS131085 RNO131080:RNO131085 RXK131080:RXK131085 SHG131080:SHG131085 SRC131080:SRC131085 TAY131080:TAY131085 TKU131080:TKU131085 TUQ131080:TUQ131085 UEM131080:UEM131085 UOI131080:UOI131085 UYE131080:UYE131085 VIA131080:VIA131085 VRW131080:VRW131085 WBS131080:WBS131085 WLO131080:WLO131085 WVK131080:WVK131085 IY196616:IY196621 SU196616:SU196621 ACQ196616:ACQ196621 AMM196616:AMM196621 AWI196616:AWI196621 BGE196616:BGE196621 BQA196616:BQA196621 BZW196616:BZW196621 CJS196616:CJS196621 CTO196616:CTO196621 DDK196616:DDK196621 DNG196616:DNG196621 DXC196616:DXC196621 EGY196616:EGY196621 EQU196616:EQU196621 FAQ196616:FAQ196621 FKM196616:FKM196621 FUI196616:FUI196621 GEE196616:GEE196621 GOA196616:GOA196621 GXW196616:GXW196621 HHS196616:HHS196621 HRO196616:HRO196621 IBK196616:IBK196621 ILG196616:ILG196621 IVC196616:IVC196621 JEY196616:JEY196621 JOU196616:JOU196621 JYQ196616:JYQ196621 KIM196616:KIM196621 KSI196616:KSI196621 LCE196616:LCE196621 LMA196616:LMA196621 LVW196616:LVW196621 MFS196616:MFS196621 MPO196616:MPO196621 MZK196616:MZK196621 NJG196616:NJG196621 NTC196616:NTC196621 OCY196616:OCY196621 OMU196616:OMU196621 OWQ196616:OWQ196621 PGM196616:PGM196621 PQI196616:PQI196621 QAE196616:QAE196621 QKA196616:QKA196621 QTW196616:QTW196621 RDS196616:RDS196621 RNO196616:RNO196621 RXK196616:RXK196621 SHG196616:SHG196621 SRC196616:SRC196621 TAY196616:TAY196621 TKU196616:TKU196621 TUQ196616:TUQ196621 UEM196616:UEM196621 UOI196616:UOI196621 UYE196616:UYE196621 VIA196616:VIA196621 VRW196616:VRW196621 WBS196616:WBS196621 WLO196616:WLO196621 WVK196616:WVK196621 IY262152:IY262157 SU262152:SU262157 ACQ262152:ACQ262157 AMM262152:AMM262157 AWI262152:AWI262157 BGE262152:BGE262157 BQA262152:BQA262157 BZW262152:BZW262157 CJS262152:CJS262157 CTO262152:CTO262157 DDK262152:DDK262157 DNG262152:DNG262157 DXC262152:DXC262157 EGY262152:EGY262157 EQU262152:EQU262157 FAQ262152:FAQ262157 FKM262152:FKM262157 FUI262152:FUI262157 GEE262152:GEE262157 GOA262152:GOA262157 GXW262152:GXW262157 HHS262152:HHS262157 HRO262152:HRO262157 IBK262152:IBK262157 ILG262152:ILG262157 IVC262152:IVC262157 JEY262152:JEY262157 JOU262152:JOU262157 JYQ262152:JYQ262157 KIM262152:KIM262157 KSI262152:KSI262157 LCE262152:LCE262157 LMA262152:LMA262157 LVW262152:LVW262157 MFS262152:MFS262157 MPO262152:MPO262157 MZK262152:MZK262157 NJG262152:NJG262157 NTC262152:NTC262157 OCY262152:OCY262157 OMU262152:OMU262157 OWQ262152:OWQ262157 PGM262152:PGM262157 PQI262152:PQI262157 QAE262152:QAE262157 QKA262152:QKA262157 QTW262152:QTW262157 RDS262152:RDS262157 RNO262152:RNO262157 RXK262152:RXK262157 SHG262152:SHG262157 SRC262152:SRC262157 TAY262152:TAY262157 TKU262152:TKU262157 TUQ262152:TUQ262157 UEM262152:UEM262157 UOI262152:UOI262157 UYE262152:UYE262157 VIA262152:VIA262157 VRW262152:VRW262157 WBS262152:WBS262157 WLO262152:WLO262157 WVK262152:WVK262157 IY327688:IY327693 SU327688:SU327693 ACQ327688:ACQ327693 AMM327688:AMM327693 AWI327688:AWI327693 BGE327688:BGE327693 BQA327688:BQA327693 BZW327688:BZW327693 CJS327688:CJS327693 CTO327688:CTO327693 DDK327688:DDK327693 DNG327688:DNG327693 DXC327688:DXC327693 EGY327688:EGY327693 EQU327688:EQU327693 FAQ327688:FAQ327693 FKM327688:FKM327693 FUI327688:FUI327693 GEE327688:GEE327693 GOA327688:GOA327693 GXW327688:GXW327693 HHS327688:HHS327693 HRO327688:HRO327693 IBK327688:IBK327693 ILG327688:ILG327693 IVC327688:IVC327693 JEY327688:JEY327693 JOU327688:JOU327693 JYQ327688:JYQ327693 KIM327688:KIM327693 KSI327688:KSI327693 LCE327688:LCE327693 LMA327688:LMA327693 LVW327688:LVW327693 MFS327688:MFS327693 MPO327688:MPO327693 MZK327688:MZK327693 NJG327688:NJG327693 NTC327688:NTC327693 OCY327688:OCY327693 OMU327688:OMU327693 OWQ327688:OWQ327693 PGM327688:PGM327693 PQI327688:PQI327693 QAE327688:QAE327693 QKA327688:QKA327693 QTW327688:QTW327693 RDS327688:RDS327693 RNO327688:RNO327693 RXK327688:RXK327693 SHG327688:SHG327693 SRC327688:SRC327693 TAY327688:TAY327693 TKU327688:TKU327693 TUQ327688:TUQ327693 UEM327688:UEM327693 UOI327688:UOI327693 UYE327688:UYE327693 VIA327688:VIA327693 VRW327688:VRW327693 WBS327688:WBS327693 WLO327688:WLO327693 WVK327688:WVK327693 IY393224:IY393229 SU393224:SU393229 ACQ393224:ACQ393229 AMM393224:AMM393229 AWI393224:AWI393229 BGE393224:BGE393229 BQA393224:BQA393229 BZW393224:BZW393229 CJS393224:CJS393229 CTO393224:CTO393229 DDK393224:DDK393229 DNG393224:DNG393229 DXC393224:DXC393229 EGY393224:EGY393229 EQU393224:EQU393229 FAQ393224:FAQ393229 FKM393224:FKM393229 FUI393224:FUI393229 GEE393224:GEE393229 GOA393224:GOA393229 GXW393224:GXW393229 HHS393224:HHS393229 HRO393224:HRO393229 IBK393224:IBK393229 ILG393224:ILG393229 IVC393224:IVC393229 JEY393224:JEY393229 JOU393224:JOU393229 JYQ393224:JYQ393229 KIM393224:KIM393229 KSI393224:KSI393229 LCE393224:LCE393229 LMA393224:LMA393229 LVW393224:LVW393229 MFS393224:MFS393229 MPO393224:MPO393229 MZK393224:MZK393229 NJG393224:NJG393229 NTC393224:NTC393229 OCY393224:OCY393229 OMU393224:OMU393229 OWQ393224:OWQ393229 PGM393224:PGM393229 PQI393224:PQI393229 QAE393224:QAE393229 QKA393224:QKA393229 QTW393224:QTW393229 RDS393224:RDS393229 RNO393224:RNO393229 RXK393224:RXK393229 SHG393224:SHG393229 SRC393224:SRC393229 TAY393224:TAY393229 TKU393224:TKU393229 TUQ393224:TUQ393229 UEM393224:UEM393229 UOI393224:UOI393229 UYE393224:UYE393229 VIA393224:VIA393229 VRW393224:VRW393229 WBS393224:WBS393229 WLO393224:WLO393229 WVK393224:WVK393229 IY458760:IY458765 SU458760:SU458765 ACQ458760:ACQ458765 AMM458760:AMM458765 AWI458760:AWI458765 BGE458760:BGE458765 BQA458760:BQA458765 BZW458760:BZW458765 CJS458760:CJS458765 CTO458760:CTO458765 DDK458760:DDK458765 DNG458760:DNG458765 DXC458760:DXC458765 EGY458760:EGY458765 EQU458760:EQU458765 FAQ458760:FAQ458765 FKM458760:FKM458765 FUI458760:FUI458765 GEE458760:GEE458765 GOA458760:GOA458765 GXW458760:GXW458765 HHS458760:HHS458765 HRO458760:HRO458765 IBK458760:IBK458765 ILG458760:ILG458765 IVC458760:IVC458765 JEY458760:JEY458765 JOU458760:JOU458765 JYQ458760:JYQ458765 KIM458760:KIM458765 KSI458760:KSI458765 LCE458760:LCE458765 LMA458760:LMA458765 LVW458760:LVW458765 MFS458760:MFS458765 MPO458760:MPO458765 MZK458760:MZK458765 NJG458760:NJG458765 NTC458760:NTC458765 OCY458760:OCY458765 OMU458760:OMU458765 OWQ458760:OWQ458765 PGM458760:PGM458765 PQI458760:PQI458765 QAE458760:QAE458765 QKA458760:QKA458765 QTW458760:QTW458765 RDS458760:RDS458765 RNO458760:RNO458765 RXK458760:RXK458765 SHG458760:SHG458765 SRC458760:SRC458765 TAY458760:TAY458765 TKU458760:TKU458765 TUQ458760:TUQ458765 UEM458760:UEM458765 UOI458760:UOI458765 UYE458760:UYE458765 VIA458760:VIA458765 VRW458760:VRW458765 WBS458760:WBS458765 WLO458760:WLO458765 WVK458760:WVK458765 IY524296:IY524301 SU524296:SU524301 ACQ524296:ACQ524301 AMM524296:AMM524301 AWI524296:AWI524301 BGE524296:BGE524301 BQA524296:BQA524301 BZW524296:BZW524301 CJS524296:CJS524301 CTO524296:CTO524301 DDK524296:DDK524301 DNG524296:DNG524301 DXC524296:DXC524301 EGY524296:EGY524301 EQU524296:EQU524301 FAQ524296:FAQ524301 FKM524296:FKM524301 FUI524296:FUI524301 GEE524296:GEE524301 GOA524296:GOA524301 GXW524296:GXW524301 HHS524296:HHS524301 HRO524296:HRO524301 IBK524296:IBK524301 ILG524296:ILG524301 IVC524296:IVC524301 JEY524296:JEY524301 JOU524296:JOU524301 JYQ524296:JYQ524301 KIM524296:KIM524301 KSI524296:KSI524301 LCE524296:LCE524301 LMA524296:LMA524301 LVW524296:LVW524301 MFS524296:MFS524301 MPO524296:MPO524301 MZK524296:MZK524301 NJG524296:NJG524301 NTC524296:NTC524301 OCY524296:OCY524301 OMU524296:OMU524301 OWQ524296:OWQ524301 PGM524296:PGM524301 PQI524296:PQI524301 QAE524296:QAE524301 QKA524296:QKA524301 QTW524296:QTW524301 RDS524296:RDS524301 RNO524296:RNO524301 RXK524296:RXK524301 SHG524296:SHG524301 SRC524296:SRC524301 TAY524296:TAY524301 TKU524296:TKU524301 TUQ524296:TUQ524301 UEM524296:UEM524301 UOI524296:UOI524301 UYE524296:UYE524301 VIA524296:VIA524301 VRW524296:VRW524301 WBS524296:WBS524301 WLO524296:WLO524301 WVK524296:WVK524301 IY589832:IY589837 SU589832:SU589837 ACQ589832:ACQ589837 AMM589832:AMM589837 AWI589832:AWI589837 BGE589832:BGE589837 BQA589832:BQA589837 BZW589832:BZW589837 CJS589832:CJS589837 CTO589832:CTO589837 DDK589832:DDK589837 DNG589832:DNG589837 DXC589832:DXC589837 EGY589832:EGY589837 EQU589832:EQU589837 FAQ589832:FAQ589837 FKM589832:FKM589837 FUI589832:FUI589837 GEE589832:GEE589837 GOA589832:GOA589837 GXW589832:GXW589837 HHS589832:HHS589837 HRO589832:HRO589837 IBK589832:IBK589837 ILG589832:ILG589837 IVC589832:IVC589837 JEY589832:JEY589837 JOU589832:JOU589837 JYQ589832:JYQ589837 KIM589832:KIM589837 KSI589832:KSI589837 LCE589832:LCE589837 LMA589832:LMA589837 LVW589832:LVW589837 MFS589832:MFS589837 MPO589832:MPO589837 MZK589832:MZK589837 NJG589832:NJG589837 NTC589832:NTC589837 OCY589832:OCY589837 OMU589832:OMU589837 OWQ589832:OWQ589837 PGM589832:PGM589837 PQI589832:PQI589837 QAE589832:QAE589837 QKA589832:QKA589837 QTW589832:QTW589837 RDS589832:RDS589837 RNO589832:RNO589837 RXK589832:RXK589837 SHG589832:SHG589837 SRC589832:SRC589837 TAY589832:TAY589837 TKU589832:TKU589837 TUQ589832:TUQ589837 UEM589832:UEM589837 UOI589832:UOI589837 UYE589832:UYE589837 VIA589832:VIA589837 VRW589832:VRW589837 WBS589832:WBS589837 WLO589832:WLO589837 WVK589832:WVK589837 IY655368:IY655373 SU655368:SU655373 ACQ655368:ACQ655373 AMM655368:AMM655373 AWI655368:AWI655373 BGE655368:BGE655373 BQA655368:BQA655373 BZW655368:BZW655373 CJS655368:CJS655373 CTO655368:CTO655373 DDK655368:DDK655373 DNG655368:DNG655373 DXC655368:DXC655373 EGY655368:EGY655373 EQU655368:EQU655373 FAQ655368:FAQ655373 FKM655368:FKM655373 FUI655368:FUI655373 GEE655368:GEE655373 GOA655368:GOA655373 GXW655368:GXW655373 HHS655368:HHS655373 HRO655368:HRO655373 IBK655368:IBK655373 ILG655368:ILG655373 IVC655368:IVC655373 JEY655368:JEY655373 JOU655368:JOU655373 JYQ655368:JYQ655373 KIM655368:KIM655373 KSI655368:KSI655373 LCE655368:LCE655373 LMA655368:LMA655373 LVW655368:LVW655373 MFS655368:MFS655373 MPO655368:MPO655373 MZK655368:MZK655373 NJG655368:NJG655373 NTC655368:NTC655373 OCY655368:OCY655373 OMU655368:OMU655373 OWQ655368:OWQ655373 PGM655368:PGM655373 PQI655368:PQI655373 QAE655368:QAE655373 QKA655368:QKA655373 QTW655368:QTW655373 RDS655368:RDS655373 RNO655368:RNO655373 RXK655368:RXK655373 SHG655368:SHG655373 SRC655368:SRC655373 TAY655368:TAY655373 TKU655368:TKU655373 TUQ655368:TUQ655373 UEM655368:UEM655373 UOI655368:UOI655373 UYE655368:UYE655373 VIA655368:VIA655373 VRW655368:VRW655373 WBS655368:WBS655373 WLO655368:WLO655373 WVK655368:WVK655373 IY720904:IY720909 SU720904:SU720909 ACQ720904:ACQ720909 AMM720904:AMM720909 AWI720904:AWI720909 BGE720904:BGE720909 BQA720904:BQA720909 BZW720904:BZW720909 CJS720904:CJS720909 CTO720904:CTO720909 DDK720904:DDK720909 DNG720904:DNG720909 DXC720904:DXC720909 EGY720904:EGY720909 EQU720904:EQU720909 FAQ720904:FAQ720909 FKM720904:FKM720909 FUI720904:FUI720909 GEE720904:GEE720909 GOA720904:GOA720909 GXW720904:GXW720909 HHS720904:HHS720909 HRO720904:HRO720909 IBK720904:IBK720909 ILG720904:ILG720909 IVC720904:IVC720909 JEY720904:JEY720909 JOU720904:JOU720909 JYQ720904:JYQ720909 KIM720904:KIM720909 KSI720904:KSI720909 LCE720904:LCE720909 LMA720904:LMA720909 LVW720904:LVW720909 MFS720904:MFS720909 MPO720904:MPO720909 MZK720904:MZK720909 NJG720904:NJG720909 NTC720904:NTC720909 OCY720904:OCY720909 OMU720904:OMU720909 OWQ720904:OWQ720909 PGM720904:PGM720909 PQI720904:PQI720909 QAE720904:QAE720909 QKA720904:QKA720909 QTW720904:QTW720909 RDS720904:RDS720909 RNO720904:RNO720909 RXK720904:RXK720909 SHG720904:SHG720909 SRC720904:SRC720909 TAY720904:TAY720909 TKU720904:TKU720909 TUQ720904:TUQ720909 UEM720904:UEM720909 UOI720904:UOI720909 UYE720904:UYE720909 VIA720904:VIA720909 VRW720904:VRW720909 WBS720904:WBS720909 WLO720904:WLO720909 WVK720904:WVK720909 IY786440:IY786445 SU786440:SU786445 ACQ786440:ACQ786445 AMM786440:AMM786445 AWI786440:AWI786445 BGE786440:BGE786445 BQA786440:BQA786445 BZW786440:BZW786445 CJS786440:CJS786445 CTO786440:CTO786445 DDK786440:DDK786445 DNG786440:DNG786445 DXC786440:DXC786445 EGY786440:EGY786445 EQU786440:EQU786445 FAQ786440:FAQ786445 FKM786440:FKM786445 FUI786440:FUI786445 GEE786440:GEE786445 GOA786440:GOA786445 GXW786440:GXW786445 HHS786440:HHS786445 HRO786440:HRO786445 IBK786440:IBK786445 ILG786440:ILG786445 IVC786440:IVC786445 JEY786440:JEY786445 JOU786440:JOU786445 JYQ786440:JYQ786445 KIM786440:KIM786445 KSI786440:KSI786445 LCE786440:LCE786445 LMA786440:LMA786445 LVW786440:LVW786445 MFS786440:MFS786445 MPO786440:MPO786445 MZK786440:MZK786445 NJG786440:NJG786445 NTC786440:NTC786445 OCY786440:OCY786445 OMU786440:OMU786445 OWQ786440:OWQ786445 PGM786440:PGM786445 PQI786440:PQI786445 QAE786440:QAE786445 QKA786440:QKA786445 QTW786440:QTW786445 RDS786440:RDS786445 RNO786440:RNO786445 RXK786440:RXK786445 SHG786440:SHG786445 SRC786440:SRC786445 TAY786440:TAY786445 TKU786440:TKU786445 TUQ786440:TUQ786445 UEM786440:UEM786445 UOI786440:UOI786445 UYE786440:UYE786445 VIA786440:VIA786445 VRW786440:VRW786445 WBS786440:WBS786445 WLO786440:WLO786445 WVK786440:WVK786445 IY851976:IY851981 SU851976:SU851981 ACQ851976:ACQ851981 AMM851976:AMM851981 AWI851976:AWI851981 BGE851976:BGE851981 BQA851976:BQA851981 BZW851976:BZW851981 CJS851976:CJS851981 CTO851976:CTO851981 DDK851976:DDK851981 DNG851976:DNG851981 DXC851976:DXC851981 EGY851976:EGY851981 EQU851976:EQU851981 FAQ851976:FAQ851981 FKM851976:FKM851981 FUI851976:FUI851981 GEE851976:GEE851981 GOA851976:GOA851981 GXW851976:GXW851981 HHS851976:HHS851981 HRO851976:HRO851981 IBK851976:IBK851981 ILG851976:ILG851981 IVC851976:IVC851981 JEY851976:JEY851981 JOU851976:JOU851981 JYQ851976:JYQ851981 KIM851976:KIM851981 KSI851976:KSI851981 LCE851976:LCE851981 LMA851976:LMA851981 LVW851976:LVW851981 MFS851976:MFS851981 MPO851976:MPO851981 MZK851976:MZK851981 NJG851976:NJG851981 NTC851976:NTC851981 OCY851976:OCY851981 OMU851976:OMU851981 OWQ851976:OWQ851981 PGM851976:PGM851981 PQI851976:PQI851981 QAE851976:QAE851981 QKA851976:QKA851981 QTW851976:QTW851981 RDS851976:RDS851981 RNO851976:RNO851981 RXK851976:RXK851981 SHG851976:SHG851981 SRC851976:SRC851981 TAY851976:TAY851981 TKU851976:TKU851981 TUQ851976:TUQ851981 UEM851976:UEM851981 UOI851976:UOI851981 UYE851976:UYE851981 VIA851976:VIA851981 VRW851976:VRW851981 WBS851976:WBS851981 WLO851976:WLO851981 WVK851976:WVK851981 IY917512:IY917517 SU917512:SU917517 ACQ917512:ACQ917517 AMM917512:AMM917517 AWI917512:AWI917517 BGE917512:BGE917517 BQA917512:BQA917517 BZW917512:BZW917517 CJS917512:CJS917517 CTO917512:CTO917517 DDK917512:DDK917517 DNG917512:DNG917517 DXC917512:DXC917517 EGY917512:EGY917517 EQU917512:EQU917517 FAQ917512:FAQ917517 FKM917512:FKM917517 FUI917512:FUI917517 GEE917512:GEE917517 GOA917512:GOA917517 GXW917512:GXW917517 HHS917512:HHS917517 HRO917512:HRO917517 IBK917512:IBK917517 ILG917512:ILG917517 IVC917512:IVC917517 JEY917512:JEY917517 JOU917512:JOU917517 JYQ917512:JYQ917517 KIM917512:KIM917517 KSI917512:KSI917517 LCE917512:LCE917517 LMA917512:LMA917517 LVW917512:LVW917517 MFS917512:MFS917517 MPO917512:MPO917517 MZK917512:MZK917517 NJG917512:NJG917517 NTC917512:NTC917517 OCY917512:OCY917517 OMU917512:OMU917517 OWQ917512:OWQ917517 PGM917512:PGM917517 PQI917512:PQI917517 QAE917512:QAE917517 QKA917512:QKA917517 QTW917512:QTW917517 RDS917512:RDS917517 RNO917512:RNO917517 RXK917512:RXK917517 SHG917512:SHG917517 SRC917512:SRC917517 TAY917512:TAY917517 TKU917512:TKU917517 TUQ917512:TUQ917517 UEM917512:UEM917517 UOI917512:UOI917517 UYE917512:UYE917517 VIA917512:VIA917517 VRW917512:VRW917517 WBS917512:WBS917517 WLO917512:WLO917517 WVK917512:WVK917517 IY983048:IY983053 SU983048:SU983053 ACQ983048:ACQ983053 AMM983048:AMM983053 AWI983048:AWI983053 BGE983048:BGE983053 BQA983048:BQA983053 BZW983048:BZW983053 CJS983048:CJS983053 CTO983048:CTO983053 DDK983048:DDK983053 DNG983048:DNG983053 DXC983048:DXC983053 EGY983048:EGY983053 EQU983048:EQU983053 FAQ983048:FAQ983053 FKM983048:FKM983053 FUI983048:FUI983053 GEE983048:GEE983053 GOA983048:GOA983053 GXW983048:GXW983053 HHS983048:HHS983053 HRO983048:HRO983053 IBK983048:IBK983053 ILG983048:ILG983053 IVC983048:IVC983053 JEY983048:JEY983053 JOU983048:JOU983053 JYQ983048:JYQ983053 KIM983048:KIM983053 KSI983048:KSI983053 LCE983048:LCE983053 LMA983048:LMA983053 LVW983048:LVW983053 MFS983048:MFS983053 MPO983048:MPO983053 MZK983048:MZK983053 NJG983048:NJG983053 NTC983048:NTC983053 OCY983048:OCY983053 OMU983048:OMU983053 OWQ983048:OWQ983053 PGM983048:PGM983053 PQI983048:PQI983053 QAE983048:QAE983053 QKA983048:QKA983053 QTW983048:QTW983053 RDS983048:RDS983053 RNO983048:RNO983053 RXK983048:RXK983053 SHG983048:SHG983053 SRC983048:SRC983053 TAY983048:TAY983053 TKU983048:TKU983053 TUQ983048:TUQ983053 UEM983048:UEM983053 UOI983048:UOI983053 UYE983048:UYE983053 VIA983048:VIA983053 VRW983048:VRW983053 WBS983048:WBS983053 WLO983048:WLO983053 WVK983048:WVK983053" xr:uid="{BE873401-F2CD-4947-BFB9-65DC39D80AEA}">
      <formula1>OR(IY8=0,IY8&gt;50)</formula1>
    </dataValidation>
    <dataValidation type="custom" operator="greaterThan" showInputMessage="1" showErrorMessage="1" errorTitle="eee" sqref="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IY65557:IY65558 SU65557:SU65558 ACQ65557:ACQ65558 AMM65557:AMM65558 AWI65557:AWI65558 BGE65557:BGE65558 BQA65557:BQA65558 BZW65557:BZW65558 CJS65557:CJS65558 CTO65557:CTO65558 DDK65557:DDK65558 DNG65557:DNG65558 DXC65557:DXC65558 EGY65557:EGY65558 EQU65557:EQU65558 FAQ65557:FAQ65558 FKM65557:FKM65558 FUI65557:FUI65558 GEE65557:GEE65558 GOA65557:GOA65558 GXW65557:GXW65558 HHS65557:HHS65558 HRO65557:HRO65558 IBK65557:IBK65558 ILG65557:ILG65558 IVC65557:IVC65558 JEY65557:JEY65558 JOU65557:JOU65558 JYQ65557:JYQ65558 KIM65557:KIM65558 KSI65557:KSI65558 LCE65557:LCE65558 LMA65557:LMA65558 LVW65557:LVW65558 MFS65557:MFS65558 MPO65557:MPO65558 MZK65557:MZK65558 NJG65557:NJG65558 NTC65557:NTC65558 OCY65557:OCY65558 OMU65557:OMU65558 OWQ65557:OWQ65558 PGM65557:PGM65558 PQI65557:PQI65558 QAE65557:QAE65558 QKA65557:QKA65558 QTW65557:QTW65558 RDS65557:RDS65558 RNO65557:RNO65558 RXK65557:RXK65558 SHG65557:SHG65558 SRC65557:SRC65558 TAY65557:TAY65558 TKU65557:TKU65558 TUQ65557:TUQ65558 UEM65557:UEM65558 UOI65557:UOI65558 UYE65557:UYE65558 VIA65557:VIA65558 VRW65557:VRW65558 WBS65557:WBS65558 WLO65557:WLO65558 WVK65557:WVK65558 IY131093:IY131094 SU131093:SU131094 ACQ131093:ACQ131094 AMM131093:AMM131094 AWI131093:AWI131094 BGE131093:BGE131094 BQA131093:BQA131094 BZW131093:BZW131094 CJS131093:CJS131094 CTO131093:CTO131094 DDK131093:DDK131094 DNG131093:DNG131094 DXC131093:DXC131094 EGY131093:EGY131094 EQU131093:EQU131094 FAQ131093:FAQ131094 FKM131093:FKM131094 FUI131093:FUI131094 GEE131093:GEE131094 GOA131093:GOA131094 GXW131093:GXW131094 HHS131093:HHS131094 HRO131093:HRO131094 IBK131093:IBK131094 ILG131093:ILG131094 IVC131093:IVC131094 JEY131093:JEY131094 JOU131093:JOU131094 JYQ131093:JYQ131094 KIM131093:KIM131094 KSI131093:KSI131094 LCE131093:LCE131094 LMA131093:LMA131094 LVW131093:LVW131094 MFS131093:MFS131094 MPO131093:MPO131094 MZK131093:MZK131094 NJG131093:NJG131094 NTC131093:NTC131094 OCY131093:OCY131094 OMU131093:OMU131094 OWQ131093:OWQ131094 PGM131093:PGM131094 PQI131093:PQI131094 QAE131093:QAE131094 QKA131093:QKA131094 QTW131093:QTW131094 RDS131093:RDS131094 RNO131093:RNO131094 RXK131093:RXK131094 SHG131093:SHG131094 SRC131093:SRC131094 TAY131093:TAY131094 TKU131093:TKU131094 TUQ131093:TUQ131094 UEM131093:UEM131094 UOI131093:UOI131094 UYE131093:UYE131094 VIA131093:VIA131094 VRW131093:VRW131094 WBS131093:WBS131094 WLO131093:WLO131094 WVK131093:WVK131094 IY196629:IY196630 SU196629:SU196630 ACQ196629:ACQ196630 AMM196629:AMM196630 AWI196629:AWI196630 BGE196629:BGE196630 BQA196629:BQA196630 BZW196629:BZW196630 CJS196629:CJS196630 CTO196629:CTO196630 DDK196629:DDK196630 DNG196629:DNG196630 DXC196629:DXC196630 EGY196629:EGY196630 EQU196629:EQU196630 FAQ196629:FAQ196630 FKM196629:FKM196630 FUI196629:FUI196630 GEE196629:GEE196630 GOA196629:GOA196630 GXW196629:GXW196630 HHS196629:HHS196630 HRO196629:HRO196630 IBK196629:IBK196630 ILG196629:ILG196630 IVC196629:IVC196630 JEY196629:JEY196630 JOU196629:JOU196630 JYQ196629:JYQ196630 KIM196629:KIM196630 KSI196629:KSI196630 LCE196629:LCE196630 LMA196629:LMA196630 LVW196629:LVW196630 MFS196629:MFS196630 MPO196629:MPO196630 MZK196629:MZK196630 NJG196629:NJG196630 NTC196629:NTC196630 OCY196629:OCY196630 OMU196629:OMU196630 OWQ196629:OWQ196630 PGM196629:PGM196630 PQI196629:PQI196630 QAE196629:QAE196630 QKA196629:QKA196630 QTW196629:QTW196630 RDS196629:RDS196630 RNO196629:RNO196630 RXK196629:RXK196630 SHG196629:SHG196630 SRC196629:SRC196630 TAY196629:TAY196630 TKU196629:TKU196630 TUQ196629:TUQ196630 UEM196629:UEM196630 UOI196629:UOI196630 UYE196629:UYE196630 VIA196629:VIA196630 VRW196629:VRW196630 WBS196629:WBS196630 WLO196629:WLO196630 WVK196629:WVK196630 IY262165:IY262166 SU262165:SU262166 ACQ262165:ACQ262166 AMM262165:AMM262166 AWI262165:AWI262166 BGE262165:BGE262166 BQA262165:BQA262166 BZW262165:BZW262166 CJS262165:CJS262166 CTO262165:CTO262166 DDK262165:DDK262166 DNG262165:DNG262166 DXC262165:DXC262166 EGY262165:EGY262166 EQU262165:EQU262166 FAQ262165:FAQ262166 FKM262165:FKM262166 FUI262165:FUI262166 GEE262165:GEE262166 GOA262165:GOA262166 GXW262165:GXW262166 HHS262165:HHS262166 HRO262165:HRO262166 IBK262165:IBK262166 ILG262165:ILG262166 IVC262165:IVC262166 JEY262165:JEY262166 JOU262165:JOU262166 JYQ262165:JYQ262166 KIM262165:KIM262166 KSI262165:KSI262166 LCE262165:LCE262166 LMA262165:LMA262166 LVW262165:LVW262166 MFS262165:MFS262166 MPO262165:MPO262166 MZK262165:MZK262166 NJG262165:NJG262166 NTC262165:NTC262166 OCY262165:OCY262166 OMU262165:OMU262166 OWQ262165:OWQ262166 PGM262165:PGM262166 PQI262165:PQI262166 QAE262165:QAE262166 QKA262165:QKA262166 QTW262165:QTW262166 RDS262165:RDS262166 RNO262165:RNO262166 RXK262165:RXK262166 SHG262165:SHG262166 SRC262165:SRC262166 TAY262165:TAY262166 TKU262165:TKU262166 TUQ262165:TUQ262166 UEM262165:UEM262166 UOI262165:UOI262166 UYE262165:UYE262166 VIA262165:VIA262166 VRW262165:VRW262166 WBS262165:WBS262166 WLO262165:WLO262166 WVK262165:WVK262166 IY327701:IY327702 SU327701:SU327702 ACQ327701:ACQ327702 AMM327701:AMM327702 AWI327701:AWI327702 BGE327701:BGE327702 BQA327701:BQA327702 BZW327701:BZW327702 CJS327701:CJS327702 CTO327701:CTO327702 DDK327701:DDK327702 DNG327701:DNG327702 DXC327701:DXC327702 EGY327701:EGY327702 EQU327701:EQU327702 FAQ327701:FAQ327702 FKM327701:FKM327702 FUI327701:FUI327702 GEE327701:GEE327702 GOA327701:GOA327702 GXW327701:GXW327702 HHS327701:HHS327702 HRO327701:HRO327702 IBK327701:IBK327702 ILG327701:ILG327702 IVC327701:IVC327702 JEY327701:JEY327702 JOU327701:JOU327702 JYQ327701:JYQ327702 KIM327701:KIM327702 KSI327701:KSI327702 LCE327701:LCE327702 LMA327701:LMA327702 LVW327701:LVW327702 MFS327701:MFS327702 MPO327701:MPO327702 MZK327701:MZK327702 NJG327701:NJG327702 NTC327701:NTC327702 OCY327701:OCY327702 OMU327701:OMU327702 OWQ327701:OWQ327702 PGM327701:PGM327702 PQI327701:PQI327702 QAE327701:QAE327702 QKA327701:QKA327702 QTW327701:QTW327702 RDS327701:RDS327702 RNO327701:RNO327702 RXK327701:RXK327702 SHG327701:SHG327702 SRC327701:SRC327702 TAY327701:TAY327702 TKU327701:TKU327702 TUQ327701:TUQ327702 UEM327701:UEM327702 UOI327701:UOI327702 UYE327701:UYE327702 VIA327701:VIA327702 VRW327701:VRW327702 WBS327701:WBS327702 WLO327701:WLO327702 WVK327701:WVK327702 IY393237:IY393238 SU393237:SU393238 ACQ393237:ACQ393238 AMM393237:AMM393238 AWI393237:AWI393238 BGE393237:BGE393238 BQA393237:BQA393238 BZW393237:BZW393238 CJS393237:CJS393238 CTO393237:CTO393238 DDK393237:DDK393238 DNG393237:DNG393238 DXC393237:DXC393238 EGY393237:EGY393238 EQU393237:EQU393238 FAQ393237:FAQ393238 FKM393237:FKM393238 FUI393237:FUI393238 GEE393237:GEE393238 GOA393237:GOA393238 GXW393237:GXW393238 HHS393237:HHS393238 HRO393237:HRO393238 IBK393237:IBK393238 ILG393237:ILG393238 IVC393237:IVC393238 JEY393237:JEY393238 JOU393237:JOU393238 JYQ393237:JYQ393238 KIM393237:KIM393238 KSI393237:KSI393238 LCE393237:LCE393238 LMA393237:LMA393238 LVW393237:LVW393238 MFS393237:MFS393238 MPO393237:MPO393238 MZK393237:MZK393238 NJG393237:NJG393238 NTC393237:NTC393238 OCY393237:OCY393238 OMU393237:OMU393238 OWQ393237:OWQ393238 PGM393237:PGM393238 PQI393237:PQI393238 QAE393237:QAE393238 QKA393237:QKA393238 QTW393237:QTW393238 RDS393237:RDS393238 RNO393237:RNO393238 RXK393237:RXK393238 SHG393237:SHG393238 SRC393237:SRC393238 TAY393237:TAY393238 TKU393237:TKU393238 TUQ393237:TUQ393238 UEM393237:UEM393238 UOI393237:UOI393238 UYE393237:UYE393238 VIA393237:VIA393238 VRW393237:VRW393238 WBS393237:WBS393238 WLO393237:WLO393238 WVK393237:WVK393238 IY458773:IY458774 SU458773:SU458774 ACQ458773:ACQ458774 AMM458773:AMM458774 AWI458773:AWI458774 BGE458773:BGE458774 BQA458773:BQA458774 BZW458773:BZW458774 CJS458773:CJS458774 CTO458773:CTO458774 DDK458773:DDK458774 DNG458773:DNG458774 DXC458773:DXC458774 EGY458773:EGY458774 EQU458773:EQU458774 FAQ458773:FAQ458774 FKM458773:FKM458774 FUI458773:FUI458774 GEE458773:GEE458774 GOA458773:GOA458774 GXW458773:GXW458774 HHS458773:HHS458774 HRO458773:HRO458774 IBK458773:IBK458774 ILG458773:ILG458774 IVC458773:IVC458774 JEY458773:JEY458774 JOU458773:JOU458774 JYQ458773:JYQ458774 KIM458773:KIM458774 KSI458773:KSI458774 LCE458773:LCE458774 LMA458773:LMA458774 LVW458773:LVW458774 MFS458773:MFS458774 MPO458773:MPO458774 MZK458773:MZK458774 NJG458773:NJG458774 NTC458773:NTC458774 OCY458773:OCY458774 OMU458773:OMU458774 OWQ458773:OWQ458774 PGM458773:PGM458774 PQI458773:PQI458774 QAE458773:QAE458774 QKA458773:QKA458774 QTW458773:QTW458774 RDS458773:RDS458774 RNO458773:RNO458774 RXK458773:RXK458774 SHG458773:SHG458774 SRC458773:SRC458774 TAY458773:TAY458774 TKU458773:TKU458774 TUQ458773:TUQ458774 UEM458773:UEM458774 UOI458773:UOI458774 UYE458773:UYE458774 VIA458773:VIA458774 VRW458773:VRW458774 WBS458773:WBS458774 WLO458773:WLO458774 WVK458773:WVK458774 IY524309:IY524310 SU524309:SU524310 ACQ524309:ACQ524310 AMM524309:AMM524310 AWI524309:AWI524310 BGE524309:BGE524310 BQA524309:BQA524310 BZW524309:BZW524310 CJS524309:CJS524310 CTO524309:CTO524310 DDK524309:DDK524310 DNG524309:DNG524310 DXC524309:DXC524310 EGY524309:EGY524310 EQU524309:EQU524310 FAQ524309:FAQ524310 FKM524309:FKM524310 FUI524309:FUI524310 GEE524309:GEE524310 GOA524309:GOA524310 GXW524309:GXW524310 HHS524309:HHS524310 HRO524309:HRO524310 IBK524309:IBK524310 ILG524309:ILG524310 IVC524309:IVC524310 JEY524309:JEY524310 JOU524309:JOU524310 JYQ524309:JYQ524310 KIM524309:KIM524310 KSI524309:KSI524310 LCE524309:LCE524310 LMA524309:LMA524310 LVW524309:LVW524310 MFS524309:MFS524310 MPO524309:MPO524310 MZK524309:MZK524310 NJG524309:NJG524310 NTC524309:NTC524310 OCY524309:OCY524310 OMU524309:OMU524310 OWQ524309:OWQ524310 PGM524309:PGM524310 PQI524309:PQI524310 QAE524309:QAE524310 QKA524309:QKA524310 QTW524309:QTW524310 RDS524309:RDS524310 RNO524309:RNO524310 RXK524309:RXK524310 SHG524309:SHG524310 SRC524309:SRC524310 TAY524309:TAY524310 TKU524309:TKU524310 TUQ524309:TUQ524310 UEM524309:UEM524310 UOI524309:UOI524310 UYE524309:UYE524310 VIA524309:VIA524310 VRW524309:VRW524310 WBS524309:WBS524310 WLO524309:WLO524310 WVK524309:WVK524310 IY589845:IY589846 SU589845:SU589846 ACQ589845:ACQ589846 AMM589845:AMM589846 AWI589845:AWI589846 BGE589845:BGE589846 BQA589845:BQA589846 BZW589845:BZW589846 CJS589845:CJS589846 CTO589845:CTO589846 DDK589845:DDK589846 DNG589845:DNG589846 DXC589845:DXC589846 EGY589845:EGY589846 EQU589845:EQU589846 FAQ589845:FAQ589846 FKM589845:FKM589846 FUI589845:FUI589846 GEE589845:GEE589846 GOA589845:GOA589846 GXW589845:GXW589846 HHS589845:HHS589846 HRO589845:HRO589846 IBK589845:IBK589846 ILG589845:ILG589846 IVC589845:IVC589846 JEY589845:JEY589846 JOU589845:JOU589846 JYQ589845:JYQ589846 KIM589845:KIM589846 KSI589845:KSI589846 LCE589845:LCE589846 LMA589845:LMA589846 LVW589845:LVW589846 MFS589845:MFS589846 MPO589845:MPO589846 MZK589845:MZK589846 NJG589845:NJG589846 NTC589845:NTC589846 OCY589845:OCY589846 OMU589845:OMU589846 OWQ589845:OWQ589846 PGM589845:PGM589846 PQI589845:PQI589846 QAE589845:QAE589846 QKA589845:QKA589846 QTW589845:QTW589846 RDS589845:RDS589846 RNO589845:RNO589846 RXK589845:RXK589846 SHG589845:SHG589846 SRC589845:SRC589846 TAY589845:TAY589846 TKU589845:TKU589846 TUQ589845:TUQ589846 UEM589845:UEM589846 UOI589845:UOI589846 UYE589845:UYE589846 VIA589845:VIA589846 VRW589845:VRW589846 WBS589845:WBS589846 WLO589845:WLO589846 WVK589845:WVK589846 IY655381:IY655382 SU655381:SU655382 ACQ655381:ACQ655382 AMM655381:AMM655382 AWI655381:AWI655382 BGE655381:BGE655382 BQA655381:BQA655382 BZW655381:BZW655382 CJS655381:CJS655382 CTO655381:CTO655382 DDK655381:DDK655382 DNG655381:DNG655382 DXC655381:DXC655382 EGY655381:EGY655382 EQU655381:EQU655382 FAQ655381:FAQ655382 FKM655381:FKM655382 FUI655381:FUI655382 GEE655381:GEE655382 GOA655381:GOA655382 GXW655381:GXW655382 HHS655381:HHS655382 HRO655381:HRO655382 IBK655381:IBK655382 ILG655381:ILG655382 IVC655381:IVC655382 JEY655381:JEY655382 JOU655381:JOU655382 JYQ655381:JYQ655382 KIM655381:KIM655382 KSI655381:KSI655382 LCE655381:LCE655382 LMA655381:LMA655382 LVW655381:LVW655382 MFS655381:MFS655382 MPO655381:MPO655382 MZK655381:MZK655382 NJG655381:NJG655382 NTC655381:NTC655382 OCY655381:OCY655382 OMU655381:OMU655382 OWQ655381:OWQ655382 PGM655381:PGM655382 PQI655381:PQI655382 QAE655381:QAE655382 QKA655381:QKA655382 QTW655381:QTW655382 RDS655381:RDS655382 RNO655381:RNO655382 RXK655381:RXK655382 SHG655381:SHG655382 SRC655381:SRC655382 TAY655381:TAY655382 TKU655381:TKU655382 TUQ655381:TUQ655382 UEM655381:UEM655382 UOI655381:UOI655382 UYE655381:UYE655382 VIA655381:VIA655382 VRW655381:VRW655382 WBS655381:WBS655382 WLO655381:WLO655382 WVK655381:WVK655382 IY720917:IY720918 SU720917:SU720918 ACQ720917:ACQ720918 AMM720917:AMM720918 AWI720917:AWI720918 BGE720917:BGE720918 BQA720917:BQA720918 BZW720917:BZW720918 CJS720917:CJS720918 CTO720917:CTO720918 DDK720917:DDK720918 DNG720917:DNG720918 DXC720917:DXC720918 EGY720917:EGY720918 EQU720917:EQU720918 FAQ720917:FAQ720918 FKM720917:FKM720918 FUI720917:FUI720918 GEE720917:GEE720918 GOA720917:GOA720918 GXW720917:GXW720918 HHS720917:HHS720918 HRO720917:HRO720918 IBK720917:IBK720918 ILG720917:ILG720918 IVC720917:IVC720918 JEY720917:JEY720918 JOU720917:JOU720918 JYQ720917:JYQ720918 KIM720917:KIM720918 KSI720917:KSI720918 LCE720917:LCE720918 LMA720917:LMA720918 LVW720917:LVW720918 MFS720917:MFS720918 MPO720917:MPO720918 MZK720917:MZK720918 NJG720917:NJG720918 NTC720917:NTC720918 OCY720917:OCY720918 OMU720917:OMU720918 OWQ720917:OWQ720918 PGM720917:PGM720918 PQI720917:PQI720918 QAE720917:QAE720918 QKA720917:QKA720918 QTW720917:QTW720918 RDS720917:RDS720918 RNO720917:RNO720918 RXK720917:RXK720918 SHG720917:SHG720918 SRC720917:SRC720918 TAY720917:TAY720918 TKU720917:TKU720918 TUQ720917:TUQ720918 UEM720917:UEM720918 UOI720917:UOI720918 UYE720917:UYE720918 VIA720917:VIA720918 VRW720917:VRW720918 WBS720917:WBS720918 WLO720917:WLO720918 WVK720917:WVK720918 IY786453:IY786454 SU786453:SU786454 ACQ786453:ACQ786454 AMM786453:AMM786454 AWI786453:AWI786454 BGE786453:BGE786454 BQA786453:BQA786454 BZW786453:BZW786454 CJS786453:CJS786454 CTO786453:CTO786454 DDK786453:DDK786454 DNG786453:DNG786454 DXC786453:DXC786454 EGY786453:EGY786454 EQU786453:EQU786454 FAQ786453:FAQ786454 FKM786453:FKM786454 FUI786453:FUI786454 GEE786453:GEE786454 GOA786453:GOA786454 GXW786453:GXW786454 HHS786453:HHS786454 HRO786453:HRO786454 IBK786453:IBK786454 ILG786453:ILG786454 IVC786453:IVC786454 JEY786453:JEY786454 JOU786453:JOU786454 JYQ786453:JYQ786454 KIM786453:KIM786454 KSI786453:KSI786454 LCE786453:LCE786454 LMA786453:LMA786454 LVW786453:LVW786454 MFS786453:MFS786454 MPO786453:MPO786454 MZK786453:MZK786454 NJG786453:NJG786454 NTC786453:NTC786454 OCY786453:OCY786454 OMU786453:OMU786454 OWQ786453:OWQ786454 PGM786453:PGM786454 PQI786453:PQI786454 QAE786453:QAE786454 QKA786453:QKA786454 QTW786453:QTW786454 RDS786453:RDS786454 RNO786453:RNO786454 RXK786453:RXK786454 SHG786453:SHG786454 SRC786453:SRC786454 TAY786453:TAY786454 TKU786453:TKU786454 TUQ786453:TUQ786454 UEM786453:UEM786454 UOI786453:UOI786454 UYE786453:UYE786454 VIA786453:VIA786454 VRW786453:VRW786454 WBS786453:WBS786454 WLO786453:WLO786454 WVK786453:WVK786454 IY851989:IY851990 SU851989:SU851990 ACQ851989:ACQ851990 AMM851989:AMM851990 AWI851989:AWI851990 BGE851989:BGE851990 BQA851989:BQA851990 BZW851989:BZW851990 CJS851989:CJS851990 CTO851989:CTO851990 DDK851989:DDK851990 DNG851989:DNG851990 DXC851989:DXC851990 EGY851989:EGY851990 EQU851989:EQU851990 FAQ851989:FAQ851990 FKM851989:FKM851990 FUI851989:FUI851990 GEE851989:GEE851990 GOA851989:GOA851990 GXW851989:GXW851990 HHS851989:HHS851990 HRO851989:HRO851990 IBK851989:IBK851990 ILG851989:ILG851990 IVC851989:IVC851990 JEY851989:JEY851990 JOU851989:JOU851990 JYQ851989:JYQ851990 KIM851989:KIM851990 KSI851989:KSI851990 LCE851989:LCE851990 LMA851989:LMA851990 LVW851989:LVW851990 MFS851989:MFS851990 MPO851989:MPO851990 MZK851989:MZK851990 NJG851989:NJG851990 NTC851989:NTC851990 OCY851989:OCY851990 OMU851989:OMU851990 OWQ851989:OWQ851990 PGM851989:PGM851990 PQI851989:PQI851990 QAE851989:QAE851990 QKA851989:QKA851990 QTW851989:QTW851990 RDS851989:RDS851990 RNO851989:RNO851990 RXK851989:RXK851990 SHG851989:SHG851990 SRC851989:SRC851990 TAY851989:TAY851990 TKU851989:TKU851990 TUQ851989:TUQ851990 UEM851989:UEM851990 UOI851989:UOI851990 UYE851989:UYE851990 VIA851989:VIA851990 VRW851989:VRW851990 WBS851989:WBS851990 WLO851989:WLO851990 WVK851989:WVK851990 IY917525:IY917526 SU917525:SU917526 ACQ917525:ACQ917526 AMM917525:AMM917526 AWI917525:AWI917526 BGE917525:BGE917526 BQA917525:BQA917526 BZW917525:BZW917526 CJS917525:CJS917526 CTO917525:CTO917526 DDK917525:DDK917526 DNG917525:DNG917526 DXC917525:DXC917526 EGY917525:EGY917526 EQU917525:EQU917526 FAQ917525:FAQ917526 FKM917525:FKM917526 FUI917525:FUI917526 GEE917525:GEE917526 GOA917525:GOA917526 GXW917525:GXW917526 HHS917525:HHS917526 HRO917525:HRO917526 IBK917525:IBK917526 ILG917525:ILG917526 IVC917525:IVC917526 JEY917525:JEY917526 JOU917525:JOU917526 JYQ917525:JYQ917526 KIM917525:KIM917526 KSI917525:KSI917526 LCE917525:LCE917526 LMA917525:LMA917526 LVW917525:LVW917526 MFS917525:MFS917526 MPO917525:MPO917526 MZK917525:MZK917526 NJG917525:NJG917526 NTC917525:NTC917526 OCY917525:OCY917526 OMU917525:OMU917526 OWQ917525:OWQ917526 PGM917525:PGM917526 PQI917525:PQI917526 QAE917525:QAE917526 QKA917525:QKA917526 QTW917525:QTW917526 RDS917525:RDS917526 RNO917525:RNO917526 RXK917525:RXK917526 SHG917525:SHG917526 SRC917525:SRC917526 TAY917525:TAY917526 TKU917525:TKU917526 TUQ917525:TUQ917526 UEM917525:UEM917526 UOI917525:UOI917526 UYE917525:UYE917526 VIA917525:VIA917526 VRW917525:VRW917526 WBS917525:WBS917526 WLO917525:WLO917526 WVK917525:WVK917526 IY983061:IY983062 SU983061:SU983062 ACQ983061:ACQ983062 AMM983061:AMM983062 AWI983061:AWI983062 BGE983061:BGE983062 BQA983061:BQA983062 BZW983061:BZW983062 CJS983061:CJS983062 CTO983061:CTO983062 DDK983061:DDK983062 DNG983061:DNG983062 DXC983061:DXC983062 EGY983061:EGY983062 EQU983061:EQU983062 FAQ983061:FAQ983062 FKM983061:FKM983062 FUI983061:FUI983062 GEE983061:GEE983062 GOA983061:GOA983062 GXW983061:GXW983062 HHS983061:HHS983062 HRO983061:HRO983062 IBK983061:IBK983062 ILG983061:ILG983062 IVC983061:IVC983062 JEY983061:JEY983062 JOU983061:JOU983062 JYQ983061:JYQ983062 KIM983061:KIM983062 KSI983061:KSI983062 LCE983061:LCE983062 LMA983061:LMA983062 LVW983061:LVW983062 MFS983061:MFS983062 MPO983061:MPO983062 MZK983061:MZK983062 NJG983061:NJG983062 NTC983061:NTC983062 OCY983061:OCY983062 OMU983061:OMU983062 OWQ983061:OWQ983062 PGM983061:PGM983062 PQI983061:PQI983062 QAE983061:QAE983062 QKA983061:QKA983062 QTW983061:QTW983062 RDS983061:RDS983062 RNO983061:RNO983062 RXK983061:RXK983062 SHG983061:SHG983062 SRC983061:SRC983062 TAY983061:TAY983062 TKU983061:TKU983062 TUQ983061:TUQ983062 UEM983061:UEM983062 UOI983061:UOI983062 UYE983061:UYE983062 VIA983061:VIA983062 VRW983061:VRW983062 WBS983061:WBS983062 WLO983061:WLO983062 WVK983061:WVK983062 WVJ983071:WVJ983088 IX14:IX29 ST14:ST29 ACP14:ACP29 AML14:AML29 AWH14:AWH29 BGD14:BGD29 BPZ14:BPZ29 BZV14:BZV29 CJR14:CJR29 CTN14:CTN29 DDJ14:DDJ29 DNF14:DNF29 DXB14:DXB29 EGX14:EGX29 EQT14:EQT29 FAP14:FAP29 FKL14:FKL29 FUH14:FUH29 GED14:GED29 GNZ14:GNZ29 GXV14:GXV29 HHR14:HHR29 HRN14:HRN29 IBJ14:IBJ29 ILF14:ILF29 IVB14:IVB29 JEX14:JEX29 JOT14:JOT29 JYP14:JYP29 KIL14:KIL29 KSH14:KSH29 LCD14:LCD29 LLZ14:LLZ29 LVV14:LVV29 MFR14:MFR29 MPN14:MPN29 MZJ14:MZJ29 NJF14:NJF29 NTB14:NTB29 OCX14:OCX29 OMT14:OMT29 OWP14:OWP29 PGL14:PGL29 PQH14:PQH29 QAD14:QAD29 QJZ14:QJZ29 QTV14:QTV29 RDR14:RDR29 RNN14:RNN29 RXJ14:RXJ29 SHF14:SHF29 SRB14:SRB29 TAX14:TAX29 TKT14:TKT29 TUP14:TUP29 UEL14:UEL29 UOH14:UOH29 UYD14:UYD29 VHZ14:VHZ29 VRV14:VRV29 WBR14:WBR29 WLN14:WLN29 WVJ14:WVJ29 WLN983071:WLN983088 IX65550:IX65565 ST65550:ST65565 ACP65550:ACP65565 AML65550:AML65565 AWH65550:AWH65565 BGD65550:BGD65565 BPZ65550:BPZ65565 BZV65550:BZV65565 CJR65550:CJR65565 CTN65550:CTN65565 DDJ65550:DDJ65565 DNF65550:DNF65565 DXB65550:DXB65565 EGX65550:EGX65565 EQT65550:EQT65565 FAP65550:FAP65565 FKL65550:FKL65565 FUH65550:FUH65565 GED65550:GED65565 GNZ65550:GNZ65565 GXV65550:GXV65565 HHR65550:HHR65565 HRN65550:HRN65565 IBJ65550:IBJ65565 ILF65550:ILF65565 IVB65550:IVB65565 JEX65550:JEX65565 JOT65550:JOT65565 JYP65550:JYP65565 KIL65550:KIL65565 KSH65550:KSH65565 LCD65550:LCD65565 LLZ65550:LLZ65565 LVV65550:LVV65565 MFR65550:MFR65565 MPN65550:MPN65565 MZJ65550:MZJ65565 NJF65550:NJF65565 NTB65550:NTB65565 OCX65550:OCX65565 OMT65550:OMT65565 OWP65550:OWP65565 PGL65550:PGL65565 PQH65550:PQH65565 QAD65550:QAD65565 QJZ65550:QJZ65565 QTV65550:QTV65565 RDR65550:RDR65565 RNN65550:RNN65565 RXJ65550:RXJ65565 SHF65550:SHF65565 SRB65550:SRB65565 TAX65550:TAX65565 TKT65550:TKT65565 TUP65550:TUP65565 UEL65550:UEL65565 UOH65550:UOH65565 UYD65550:UYD65565 VHZ65550:VHZ65565 VRV65550:VRV65565 WBR65550:WBR65565 WLN65550:WLN65565 WVJ65550:WVJ65565 IX983071:IX983088 IX131086:IX131101 ST131086:ST131101 ACP131086:ACP131101 AML131086:AML131101 AWH131086:AWH131101 BGD131086:BGD131101 BPZ131086:BPZ131101 BZV131086:BZV131101 CJR131086:CJR131101 CTN131086:CTN131101 DDJ131086:DDJ131101 DNF131086:DNF131101 DXB131086:DXB131101 EGX131086:EGX131101 EQT131086:EQT131101 FAP131086:FAP131101 FKL131086:FKL131101 FUH131086:FUH131101 GED131086:GED131101 GNZ131086:GNZ131101 GXV131086:GXV131101 HHR131086:HHR131101 HRN131086:HRN131101 IBJ131086:IBJ131101 ILF131086:ILF131101 IVB131086:IVB131101 JEX131086:JEX131101 JOT131086:JOT131101 JYP131086:JYP131101 KIL131086:KIL131101 KSH131086:KSH131101 LCD131086:LCD131101 LLZ131086:LLZ131101 LVV131086:LVV131101 MFR131086:MFR131101 MPN131086:MPN131101 MZJ131086:MZJ131101 NJF131086:NJF131101 NTB131086:NTB131101 OCX131086:OCX131101 OMT131086:OMT131101 OWP131086:OWP131101 PGL131086:PGL131101 PQH131086:PQH131101 QAD131086:QAD131101 QJZ131086:QJZ131101 QTV131086:QTV131101 RDR131086:RDR131101 RNN131086:RNN131101 RXJ131086:RXJ131101 SHF131086:SHF131101 SRB131086:SRB131101 TAX131086:TAX131101 TKT131086:TKT131101 TUP131086:TUP131101 UEL131086:UEL131101 UOH131086:UOH131101 UYD131086:UYD131101 VHZ131086:VHZ131101 VRV131086:VRV131101 WBR131086:WBR131101 WLN131086:WLN131101 WVJ131086:WVJ131101 ST983071:ST983088 IX196622:IX196637 ST196622:ST196637 ACP196622:ACP196637 AML196622:AML196637 AWH196622:AWH196637 BGD196622:BGD196637 BPZ196622:BPZ196637 BZV196622:BZV196637 CJR196622:CJR196637 CTN196622:CTN196637 DDJ196622:DDJ196637 DNF196622:DNF196637 DXB196622:DXB196637 EGX196622:EGX196637 EQT196622:EQT196637 FAP196622:FAP196637 FKL196622:FKL196637 FUH196622:FUH196637 GED196622:GED196637 GNZ196622:GNZ196637 GXV196622:GXV196637 HHR196622:HHR196637 HRN196622:HRN196637 IBJ196622:IBJ196637 ILF196622:ILF196637 IVB196622:IVB196637 JEX196622:JEX196637 JOT196622:JOT196637 JYP196622:JYP196637 KIL196622:KIL196637 KSH196622:KSH196637 LCD196622:LCD196637 LLZ196622:LLZ196637 LVV196622:LVV196637 MFR196622:MFR196637 MPN196622:MPN196637 MZJ196622:MZJ196637 NJF196622:NJF196637 NTB196622:NTB196637 OCX196622:OCX196637 OMT196622:OMT196637 OWP196622:OWP196637 PGL196622:PGL196637 PQH196622:PQH196637 QAD196622:QAD196637 QJZ196622:QJZ196637 QTV196622:QTV196637 RDR196622:RDR196637 RNN196622:RNN196637 RXJ196622:RXJ196637 SHF196622:SHF196637 SRB196622:SRB196637 TAX196622:TAX196637 TKT196622:TKT196637 TUP196622:TUP196637 UEL196622:UEL196637 UOH196622:UOH196637 UYD196622:UYD196637 VHZ196622:VHZ196637 VRV196622:VRV196637 WBR196622:WBR196637 WLN196622:WLN196637 WVJ196622:WVJ196637 ACP983071:ACP983088 IX262158:IX262173 ST262158:ST262173 ACP262158:ACP262173 AML262158:AML262173 AWH262158:AWH262173 BGD262158:BGD262173 BPZ262158:BPZ262173 BZV262158:BZV262173 CJR262158:CJR262173 CTN262158:CTN262173 DDJ262158:DDJ262173 DNF262158:DNF262173 DXB262158:DXB262173 EGX262158:EGX262173 EQT262158:EQT262173 FAP262158:FAP262173 FKL262158:FKL262173 FUH262158:FUH262173 GED262158:GED262173 GNZ262158:GNZ262173 GXV262158:GXV262173 HHR262158:HHR262173 HRN262158:HRN262173 IBJ262158:IBJ262173 ILF262158:ILF262173 IVB262158:IVB262173 JEX262158:JEX262173 JOT262158:JOT262173 JYP262158:JYP262173 KIL262158:KIL262173 KSH262158:KSH262173 LCD262158:LCD262173 LLZ262158:LLZ262173 LVV262158:LVV262173 MFR262158:MFR262173 MPN262158:MPN262173 MZJ262158:MZJ262173 NJF262158:NJF262173 NTB262158:NTB262173 OCX262158:OCX262173 OMT262158:OMT262173 OWP262158:OWP262173 PGL262158:PGL262173 PQH262158:PQH262173 QAD262158:QAD262173 QJZ262158:QJZ262173 QTV262158:QTV262173 RDR262158:RDR262173 RNN262158:RNN262173 RXJ262158:RXJ262173 SHF262158:SHF262173 SRB262158:SRB262173 TAX262158:TAX262173 TKT262158:TKT262173 TUP262158:TUP262173 UEL262158:UEL262173 UOH262158:UOH262173 UYD262158:UYD262173 VHZ262158:VHZ262173 VRV262158:VRV262173 WBR262158:WBR262173 WLN262158:WLN262173 WVJ262158:WVJ262173 AML983071:AML983088 IX327694:IX327709 ST327694:ST327709 ACP327694:ACP327709 AML327694:AML327709 AWH327694:AWH327709 BGD327694:BGD327709 BPZ327694:BPZ327709 BZV327694:BZV327709 CJR327694:CJR327709 CTN327694:CTN327709 DDJ327694:DDJ327709 DNF327694:DNF327709 DXB327694:DXB327709 EGX327694:EGX327709 EQT327694:EQT327709 FAP327694:FAP327709 FKL327694:FKL327709 FUH327694:FUH327709 GED327694:GED327709 GNZ327694:GNZ327709 GXV327694:GXV327709 HHR327694:HHR327709 HRN327694:HRN327709 IBJ327694:IBJ327709 ILF327694:ILF327709 IVB327694:IVB327709 JEX327694:JEX327709 JOT327694:JOT327709 JYP327694:JYP327709 KIL327694:KIL327709 KSH327694:KSH327709 LCD327694:LCD327709 LLZ327694:LLZ327709 LVV327694:LVV327709 MFR327694:MFR327709 MPN327694:MPN327709 MZJ327694:MZJ327709 NJF327694:NJF327709 NTB327694:NTB327709 OCX327694:OCX327709 OMT327694:OMT327709 OWP327694:OWP327709 PGL327694:PGL327709 PQH327694:PQH327709 QAD327694:QAD327709 QJZ327694:QJZ327709 QTV327694:QTV327709 RDR327694:RDR327709 RNN327694:RNN327709 RXJ327694:RXJ327709 SHF327694:SHF327709 SRB327694:SRB327709 TAX327694:TAX327709 TKT327694:TKT327709 TUP327694:TUP327709 UEL327694:UEL327709 UOH327694:UOH327709 UYD327694:UYD327709 VHZ327694:VHZ327709 VRV327694:VRV327709 WBR327694:WBR327709 WLN327694:WLN327709 WVJ327694:WVJ327709 AWH983071:AWH983088 IX393230:IX393245 ST393230:ST393245 ACP393230:ACP393245 AML393230:AML393245 AWH393230:AWH393245 BGD393230:BGD393245 BPZ393230:BPZ393245 BZV393230:BZV393245 CJR393230:CJR393245 CTN393230:CTN393245 DDJ393230:DDJ393245 DNF393230:DNF393245 DXB393230:DXB393245 EGX393230:EGX393245 EQT393230:EQT393245 FAP393230:FAP393245 FKL393230:FKL393245 FUH393230:FUH393245 GED393230:GED393245 GNZ393230:GNZ393245 GXV393230:GXV393245 HHR393230:HHR393245 HRN393230:HRN393245 IBJ393230:IBJ393245 ILF393230:ILF393245 IVB393230:IVB393245 JEX393230:JEX393245 JOT393230:JOT393245 JYP393230:JYP393245 KIL393230:KIL393245 KSH393230:KSH393245 LCD393230:LCD393245 LLZ393230:LLZ393245 LVV393230:LVV393245 MFR393230:MFR393245 MPN393230:MPN393245 MZJ393230:MZJ393245 NJF393230:NJF393245 NTB393230:NTB393245 OCX393230:OCX393245 OMT393230:OMT393245 OWP393230:OWP393245 PGL393230:PGL393245 PQH393230:PQH393245 QAD393230:QAD393245 QJZ393230:QJZ393245 QTV393230:QTV393245 RDR393230:RDR393245 RNN393230:RNN393245 RXJ393230:RXJ393245 SHF393230:SHF393245 SRB393230:SRB393245 TAX393230:TAX393245 TKT393230:TKT393245 TUP393230:TUP393245 UEL393230:UEL393245 UOH393230:UOH393245 UYD393230:UYD393245 VHZ393230:VHZ393245 VRV393230:VRV393245 WBR393230:WBR393245 WLN393230:WLN393245 WVJ393230:WVJ393245 BGD983071:BGD983088 IX458766:IX458781 ST458766:ST458781 ACP458766:ACP458781 AML458766:AML458781 AWH458766:AWH458781 BGD458766:BGD458781 BPZ458766:BPZ458781 BZV458766:BZV458781 CJR458766:CJR458781 CTN458766:CTN458781 DDJ458766:DDJ458781 DNF458766:DNF458781 DXB458766:DXB458781 EGX458766:EGX458781 EQT458766:EQT458781 FAP458766:FAP458781 FKL458766:FKL458781 FUH458766:FUH458781 GED458766:GED458781 GNZ458766:GNZ458781 GXV458766:GXV458781 HHR458766:HHR458781 HRN458766:HRN458781 IBJ458766:IBJ458781 ILF458766:ILF458781 IVB458766:IVB458781 JEX458766:JEX458781 JOT458766:JOT458781 JYP458766:JYP458781 KIL458766:KIL458781 KSH458766:KSH458781 LCD458766:LCD458781 LLZ458766:LLZ458781 LVV458766:LVV458781 MFR458766:MFR458781 MPN458766:MPN458781 MZJ458766:MZJ458781 NJF458766:NJF458781 NTB458766:NTB458781 OCX458766:OCX458781 OMT458766:OMT458781 OWP458766:OWP458781 PGL458766:PGL458781 PQH458766:PQH458781 QAD458766:QAD458781 QJZ458766:QJZ458781 QTV458766:QTV458781 RDR458766:RDR458781 RNN458766:RNN458781 RXJ458766:RXJ458781 SHF458766:SHF458781 SRB458766:SRB458781 TAX458766:TAX458781 TKT458766:TKT458781 TUP458766:TUP458781 UEL458766:UEL458781 UOH458766:UOH458781 UYD458766:UYD458781 VHZ458766:VHZ458781 VRV458766:VRV458781 WBR458766:WBR458781 WLN458766:WLN458781 WVJ458766:WVJ458781 BPZ983071:BPZ983088 IX524302:IX524317 ST524302:ST524317 ACP524302:ACP524317 AML524302:AML524317 AWH524302:AWH524317 BGD524302:BGD524317 BPZ524302:BPZ524317 BZV524302:BZV524317 CJR524302:CJR524317 CTN524302:CTN524317 DDJ524302:DDJ524317 DNF524302:DNF524317 DXB524302:DXB524317 EGX524302:EGX524317 EQT524302:EQT524317 FAP524302:FAP524317 FKL524302:FKL524317 FUH524302:FUH524317 GED524302:GED524317 GNZ524302:GNZ524317 GXV524302:GXV524317 HHR524302:HHR524317 HRN524302:HRN524317 IBJ524302:IBJ524317 ILF524302:ILF524317 IVB524302:IVB524317 JEX524302:JEX524317 JOT524302:JOT524317 JYP524302:JYP524317 KIL524302:KIL524317 KSH524302:KSH524317 LCD524302:LCD524317 LLZ524302:LLZ524317 LVV524302:LVV524317 MFR524302:MFR524317 MPN524302:MPN524317 MZJ524302:MZJ524317 NJF524302:NJF524317 NTB524302:NTB524317 OCX524302:OCX524317 OMT524302:OMT524317 OWP524302:OWP524317 PGL524302:PGL524317 PQH524302:PQH524317 QAD524302:QAD524317 QJZ524302:QJZ524317 QTV524302:QTV524317 RDR524302:RDR524317 RNN524302:RNN524317 RXJ524302:RXJ524317 SHF524302:SHF524317 SRB524302:SRB524317 TAX524302:TAX524317 TKT524302:TKT524317 TUP524302:TUP524317 UEL524302:UEL524317 UOH524302:UOH524317 UYD524302:UYD524317 VHZ524302:VHZ524317 VRV524302:VRV524317 WBR524302:WBR524317 WLN524302:WLN524317 WVJ524302:WVJ524317 BZV983071:BZV983088 IX589838:IX589853 ST589838:ST589853 ACP589838:ACP589853 AML589838:AML589853 AWH589838:AWH589853 BGD589838:BGD589853 BPZ589838:BPZ589853 BZV589838:BZV589853 CJR589838:CJR589853 CTN589838:CTN589853 DDJ589838:DDJ589853 DNF589838:DNF589853 DXB589838:DXB589853 EGX589838:EGX589853 EQT589838:EQT589853 FAP589838:FAP589853 FKL589838:FKL589853 FUH589838:FUH589853 GED589838:GED589853 GNZ589838:GNZ589853 GXV589838:GXV589853 HHR589838:HHR589853 HRN589838:HRN589853 IBJ589838:IBJ589853 ILF589838:ILF589853 IVB589838:IVB589853 JEX589838:JEX589853 JOT589838:JOT589853 JYP589838:JYP589853 KIL589838:KIL589853 KSH589838:KSH589853 LCD589838:LCD589853 LLZ589838:LLZ589853 LVV589838:LVV589853 MFR589838:MFR589853 MPN589838:MPN589853 MZJ589838:MZJ589853 NJF589838:NJF589853 NTB589838:NTB589853 OCX589838:OCX589853 OMT589838:OMT589853 OWP589838:OWP589853 PGL589838:PGL589853 PQH589838:PQH589853 QAD589838:QAD589853 QJZ589838:QJZ589853 QTV589838:QTV589853 RDR589838:RDR589853 RNN589838:RNN589853 RXJ589838:RXJ589853 SHF589838:SHF589853 SRB589838:SRB589853 TAX589838:TAX589853 TKT589838:TKT589853 TUP589838:TUP589853 UEL589838:UEL589853 UOH589838:UOH589853 UYD589838:UYD589853 VHZ589838:VHZ589853 VRV589838:VRV589853 WBR589838:WBR589853 WLN589838:WLN589853 WVJ589838:WVJ589853 CJR983071:CJR983088 IX655374:IX655389 ST655374:ST655389 ACP655374:ACP655389 AML655374:AML655389 AWH655374:AWH655389 BGD655374:BGD655389 BPZ655374:BPZ655389 BZV655374:BZV655389 CJR655374:CJR655389 CTN655374:CTN655389 DDJ655374:DDJ655389 DNF655374:DNF655389 DXB655374:DXB655389 EGX655374:EGX655389 EQT655374:EQT655389 FAP655374:FAP655389 FKL655374:FKL655389 FUH655374:FUH655389 GED655374:GED655389 GNZ655374:GNZ655389 GXV655374:GXV655389 HHR655374:HHR655389 HRN655374:HRN655389 IBJ655374:IBJ655389 ILF655374:ILF655389 IVB655374:IVB655389 JEX655374:JEX655389 JOT655374:JOT655389 JYP655374:JYP655389 KIL655374:KIL655389 KSH655374:KSH655389 LCD655374:LCD655389 LLZ655374:LLZ655389 LVV655374:LVV655389 MFR655374:MFR655389 MPN655374:MPN655389 MZJ655374:MZJ655389 NJF655374:NJF655389 NTB655374:NTB655389 OCX655374:OCX655389 OMT655374:OMT655389 OWP655374:OWP655389 PGL655374:PGL655389 PQH655374:PQH655389 QAD655374:QAD655389 QJZ655374:QJZ655389 QTV655374:QTV655389 RDR655374:RDR655389 RNN655374:RNN655389 RXJ655374:RXJ655389 SHF655374:SHF655389 SRB655374:SRB655389 TAX655374:TAX655389 TKT655374:TKT655389 TUP655374:TUP655389 UEL655374:UEL655389 UOH655374:UOH655389 UYD655374:UYD655389 VHZ655374:VHZ655389 VRV655374:VRV655389 WBR655374:WBR655389 WLN655374:WLN655389 WVJ655374:WVJ655389 CTN983071:CTN983088 IX720910:IX720925 ST720910:ST720925 ACP720910:ACP720925 AML720910:AML720925 AWH720910:AWH720925 BGD720910:BGD720925 BPZ720910:BPZ720925 BZV720910:BZV720925 CJR720910:CJR720925 CTN720910:CTN720925 DDJ720910:DDJ720925 DNF720910:DNF720925 DXB720910:DXB720925 EGX720910:EGX720925 EQT720910:EQT720925 FAP720910:FAP720925 FKL720910:FKL720925 FUH720910:FUH720925 GED720910:GED720925 GNZ720910:GNZ720925 GXV720910:GXV720925 HHR720910:HHR720925 HRN720910:HRN720925 IBJ720910:IBJ720925 ILF720910:ILF720925 IVB720910:IVB720925 JEX720910:JEX720925 JOT720910:JOT720925 JYP720910:JYP720925 KIL720910:KIL720925 KSH720910:KSH720925 LCD720910:LCD720925 LLZ720910:LLZ720925 LVV720910:LVV720925 MFR720910:MFR720925 MPN720910:MPN720925 MZJ720910:MZJ720925 NJF720910:NJF720925 NTB720910:NTB720925 OCX720910:OCX720925 OMT720910:OMT720925 OWP720910:OWP720925 PGL720910:PGL720925 PQH720910:PQH720925 QAD720910:QAD720925 QJZ720910:QJZ720925 QTV720910:QTV720925 RDR720910:RDR720925 RNN720910:RNN720925 RXJ720910:RXJ720925 SHF720910:SHF720925 SRB720910:SRB720925 TAX720910:TAX720925 TKT720910:TKT720925 TUP720910:TUP720925 UEL720910:UEL720925 UOH720910:UOH720925 UYD720910:UYD720925 VHZ720910:VHZ720925 VRV720910:VRV720925 WBR720910:WBR720925 WLN720910:WLN720925 WVJ720910:WVJ720925 DDJ983071:DDJ983088 IX786446:IX786461 ST786446:ST786461 ACP786446:ACP786461 AML786446:AML786461 AWH786446:AWH786461 BGD786446:BGD786461 BPZ786446:BPZ786461 BZV786446:BZV786461 CJR786446:CJR786461 CTN786446:CTN786461 DDJ786446:DDJ786461 DNF786446:DNF786461 DXB786446:DXB786461 EGX786446:EGX786461 EQT786446:EQT786461 FAP786446:FAP786461 FKL786446:FKL786461 FUH786446:FUH786461 GED786446:GED786461 GNZ786446:GNZ786461 GXV786446:GXV786461 HHR786446:HHR786461 HRN786446:HRN786461 IBJ786446:IBJ786461 ILF786446:ILF786461 IVB786446:IVB786461 JEX786446:JEX786461 JOT786446:JOT786461 JYP786446:JYP786461 KIL786446:KIL786461 KSH786446:KSH786461 LCD786446:LCD786461 LLZ786446:LLZ786461 LVV786446:LVV786461 MFR786446:MFR786461 MPN786446:MPN786461 MZJ786446:MZJ786461 NJF786446:NJF786461 NTB786446:NTB786461 OCX786446:OCX786461 OMT786446:OMT786461 OWP786446:OWP786461 PGL786446:PGL786461 PQH786446:PQH786461 QAD786446:QAD786461 QJZ786446:QJZ786461 QTV786446:QTV786461 RDR786446:RDR786461 RNN786446:RNN786461 RXJ786446:RXJ786461 SHF786446:SHF786461 SRB786446:SRB786461 TAX786446:TAX786461 TKT786446:TKT786461 TUP786446:TUP786461 UEL786446:UEL786461 UOH786446:UOH786461 UYD786446:UYD786461 VHZ786446:VHZ786461 VRV786446:VRV786461 WBR786446:WBR786461 WLN786446:WLN786461 WVJ786446:WVJ786461 DNF983071:DNF983088 IX851982:IX851997 ST851982:ST851997 ACP851982:ACP851997 AML851982:AML851997 AWH851982:AWH851997 BGD851982:BGD851997 BPZ851982:BPZ851997 BZV851982:BZV851997 CJR851982:CJR851997 CTN851982:CTN851997 DDJ851982:DDJ851997 DNF851982:DNF851997 DXB851982:DXB851997 EGX851982:EGX851997 EQT851982:EQT851997 FAP851982:FAP851997 FKL851982:FKL851997 FUH851982:FUH851997 GED851982:GED851997 GNZ851982:GNZ851997 GXV851982:GXV851997 HHR851982:HHR851997 HRN851982:HRN851997 IBJ851982:IBJ851997 ILF851982:ILF851997 IVB851982:IVB851997 JEX851982:JEX851997 JOT851982:JOT851997 JYP851982:JYP851997 KIL851982:KIL851997 KSH851982:KSH851997 LCD851982:LCD851997 LLZ851982:LLZ851997 LVV851982:LVV851997 MFR851982:MFR851997 MPN851982:MPN851997 MZJ851982:MZJ851997 NJF851982:NJF851997 NTB851982:NTB851997 OCX851982:OCX851997 OMT851982:OMT851997 OWP851982:OWP851997 PGL851982:PGL851997 PQH851982:PQH851997 QAD851982:QAD851997 QJZ851982:QJZ851997 QTV851982:QTV851997 RDR851982:RDR851997 RNN851982:RNN851997 RXJ851982:RXJ851997 SHF851982:SHF851997 SRB851982:SRB851997 TAX851982:TAX851997 TKT851982:TKT851997 TUP851982:TUP851997 UEL851982:UEL851997 UOH851982:UOH851997 UYD851982:UYD851997 VHZ851982:VHZ851997 VRV851982:VRV851997 WBR851982:WBR851997 WLN851982:WLN851997 WVJ851982:WVJ851997 DXB983071:DXB983088 IX917518:IX917533 ST917518:ST917533 ACP917518:ACP917533 AML917518:AML917533 AWH917518:AWH917533 BGD917518:BGD917533 BPZ917518:BPZ917533 BZV917518:BZV917533 CJR917518:CJR917533 CTN917518:CTN917533 DDJ917518:DDJ917533 DNF917518:DNF917533 DXB917518:DXB917533 EGX917518:EGX917533 EQT917518:EQT917533 FAP917518:FAP917533 FKL917518:FKL917533 FUH917518:FUH917533 GED917518:GED917533 GNZ917518:GNZ917533 GXV917518:GXV917533 HHR917518:HHR917533 HRN917518:HRN917533 IBJ917518:IBJ917533 ILF917518:ILF917533 IVB917518:IVB917533 JEX917518:JEX917533 JOT917518:JOT917533 JYP917518:JYP917533 KIL917518:KIL917533 KSH917518:KSH917533 LCD917518:LCD917533 LLZ917518:LLZ917533 LVV917518:LVV917533 MFR917518:MFR917533 MPN917518:MPN917533 MZJ917518:MZJ917533 NJF917518:NJF917533 NTB917518:NTB917533 OCX917518:OCX917533 OMT917518:OMT917533 OWP917518:OWP917533 PGL917518:PGL917533 PQH917518:PQH917533 QAD917518:QAD917533 QJZ917518:QJZ917533 QTV917518:QTV917533 RDR917518:RDR917533 RNN917518:RNN917533 RXJ917518:RXJ917533 SHF917518:SHF917533 SRB917518:SRB917533 TAX917518:TAX917533 TKT917518:TKT917533 TUP917518:TUP917533 UEL917518:UEL917533 UOH917518:UOH917533 UYD917518:UYD917533 VHZ917518:VHZ917533 VRV917518:VRV917533 WBR917518:WBR917533 WLN917518:WLN917533 WVJ917518:WVJ917533 EGX983071:EGX983088 IX983054:IX983069 ST983054:ST983069 ACP983054:ACP983069 AML983054:AML983069 AWH983054:AWH983069 BGD983054:BGD983069 BPZ983054:BPZ983069 BZV983054:BZV983069 CJR983054:CJR983069 CTN983054:CTN983069 DDJ983054:DDJ983069 DNF983054:DNF983069 DXB983054:DXB983069 EGX983054:EGX983069 EQT983054:EQT983069 FAP983054:FAP983069 FKL983054:FKL983069 FUH983054:FUH983069 GED983054:GED983069 GNZ983054:GNZ983069 GXV983054:GXV983069 HHR983054:HHR983069 HRN983054:HRN983069 IBJ983054:IBJ983069 ILF983054:ILF983069 IVB983054:IVB983069 JEX983054:JEX983069 JOT983054:JOT983069 JYP983054:JYP983069 KIL983054:KIL983069 KSH983054:KSH983069 LCD983054:LCD983069 LLZ983054:LLZ983069 LVV983054:LVV983069 MFR983054:MFR983069 MPN983054:MPN983069 MZJ983054:MZJ983069 NJF983054:NJF983069 NTB983054:NTB983069 OCX983054:OCX983069 OMT983054:OMT983069 OWP983054:OWP983069 PGL983054:PGL983069 PQH983054:PQH983069 QAD983054:QAD983069 QJZ983054:QJZ983069 QTV983054:QTV983069 RDR983054:RDR983069 RNN983054:RNN983069 RXJ983054:RXJ983069 SHF983054:SHF983069 SRB983054:SRB983069 TAX983054:TAX983069 TKT983054:TKT983069 TUP983054:TUP983069 UEL983054:UEL983069 UOH983054:UOH983069 UYD983054:UYD983069 VHZ983054:VHZ983069 VRV983054:VRV983069 WBR983054:WBR983069 WLN983054:WLN983069 WVJ983054:WVJ983069 EQT983071:EQT983088 IX30:IY30 ST30:SU30 ACP30:ACQ30 AML30:AMM30 AWH30:AWI30 BGD30:BGE30 BPZ30:BQA30 BZV30:BZW30 CJR30:CJS30 CTN30:CTO30 DDJ30:DDK30 DNF30:DNG30 DXB30:DXC30 EGX30:EGY30 EQT30:EQU30 FAP30:FAQ30 FKL30:FKM30 FUH30:FUI30 GED30:GEE30 GNZ30:GOA30 GXV30:GXW30 HHR30:HHS30 HRN30:HRO30 IBJ30:IBK30 ILF30:ILG30 IVB30:IVC30 JEX30:JEY30 JOT30:JOU30 JYP30:JYQ30 KIL30:KIM30 KSH30:KSI30 LCD30:LCE30 LLZ30:LMA30 LVV30:LVW30 MFR30:MFS30 MPN30:MPO30 MZJ30:MZK30 NJF30:NJG30 NTB30:NTC30 OCX30:OCY30 OMT30:OMU30 OWP30:OWQ30 PGL30:PGM30 PQH30:PQI30 QAD30:QAE30 QJZ30:QKA30 QTV30:QTW30 RDR30:RDS30 RNN30:RNO30 RXJ30:RXK30 SHF30:SHG30 SRB30:SRC30 TAX30:TAY30 TKT30:TKU30 TUP30:TUQ30 UEL30:UEM30 UOH30:UOI30 UYD30:UYE30 VHZ30:VIA30 VRV30:VRW30 WBR30:WBS30 WLN30:WLO30 WVJ30:WVK30 FAP983071:FAP983088 IX65566:IY65566 ST65566:SU65566 ACP65566:ACQ65566 AML65566:AMM65566 AWH65566:AWI65566 BGD65566:BGE65566 BPZ65566:BQA65566 BZV65566:BZW65566 CJR65566:CJS65566 CTN65566:CTO65566 DDJ65566:DDK65566 DNF65566:DNG65566 DXB65566:DXC65566 EGX65566:EGY65566 EQT65566:EQU65566 FAP65566:FAQ65566 FKL65566:FKM65566 FUH65566:FUI65566 GED65566:GEE65566 GNZ65566:GOA65566 GXV65566:GXW65566 HHR65566:HHS65566 HRN65566:HRO65566 IBJ65566:IBK65566 ILF65566:ILG65566 IVB65566:IVC65566 JEX65566:JEY65566 JOT65566:JOU65566 JYP65566:JYQ65566 KIL65566:KIM65566 KSH65566:KSI65566 LCD65566:LCE65566 LLZ65566:LMA65566 LVV65566:LVW65566 MFR65566:MFS65566 MPN65566:MPO65566 MZJ65566:MZK65566 NJF65566:NJG65566 NTB65566:NTC65566 OCX65566:OCY65566 OMT65566:OMU65566 OWP65566:OWQ65566 PGL65566:PGM65566 PQH65566:PQI65566 QAD65566:QAE65566 QJZ65566:QKA65566 QTV65566:QTW65566 RDR65566:RDS65566 RNN65566:RNO65566 RXJ65566:RXK65566 SHF65566:SHG65566 SRB65566:SRC65566 TAX65566:TAY65566 TKT65566:TKU65566 TUP65566:TUQ65566 UEL65566:UEM65566 UOH65566:UOI65566 UYD65566:UYE65566 VHZ65566:VIA65566 VRV65566:VRW65566 WBR65566:WBS65566 WLN65566:WLO65566 WVJ65566:WVK65566 FKL983071:FKL983088 IX131102:IY131102 ST131102:SU131102 ACP131102:ACQ131102 AML131102:AMM131102 AWH131102:AWI131102 BGD131102:BGE131102 BPZ131102:BQA131102 BZV131102:BZW131102 CJR131102:CJS131102 CTN131102:CTO131102 DDJ131102:DDK131102 DNF131102:DNG131102 DXB131102:DXC131102 EGX131102:EGY131102 EQT131102:EQU131102 FAP131102:FAQ131102 FKL131102:FKM131102 FUH131102:FUI131102 GED131102:GEE131102 GNZ131102:GOA131102 GXV131102:GXW131102 HHR131102:HHS131102 HRN131102:HRO131102 IBJ131102:IBK131102 ILF131102:ILG131102 IVB131102:IVC131102 JEX131102:JEY131102 JOT131102:JOU131102 JYP131102:JYQ131102 KIL131102:KIM131102 KSH131102:KSI131102 LCD131102:LCE131102 LLZ131102:LMA131102 LVV131102:LVW131102 MFR131102:MFS131102 MPN131102:MPO131102 MZJ131102:MZK131102 NJF131102:NJG131102 NTB131102:NTC131102 OCX131102:OCY131102 OMT131102:OMU131102 OWP131102:OWQ131102 PGL131102:PGM131102 PQH131102:PQI131102 QAD131102:QAE131102 QJZ131102:QKA131102 QTV131102:QTW131102 RDR131102:RDS131102 RNN131102:RNO131102 RXJ131102:RXK131102 SHF131102:SHG131102 SRB131102:SRC131102 TAX131102:TAY131102 TKT131102:TKU131102 TUP131102:TUQ131102 UEL131102:UEM131102 UOH131102:UOI131102 UYD131102:UYE131102 VHZ131102:VIA131102 VRV131102:VRW131102 WBR131102:WBS131102 WLN131102:WLO131102 WVJ131102:WVK131102 FUH983071:FUH983088 IX196638:IY196638 ST196638:SU196638 ACP196638:ACQ196638 AML196638:AMM196638 AWH196638:AWI196638 BGD196638:BGE196638 BPZ196638:BQA196638 BZV196638:BZW196638 CJR196638:CJS196638 CTN196638:CTO196638 DDJ196638:DDK196638 DNF196638:DNG196638 DXB196638:DXC196638 EGX196638:EGY196638 EQT196638:EQU196638 FAP196638:FAQ196638 FKL196638:FKM196638 FUH196638:FUI196638 GED196638:GEE196638 GNZ196638:GOA196638 GXV196638:GXW196638 HHR196638:HHS196638 HRN196638:HRO196638 IBJ196638:IBK196638 ILF196638:ILG196638 IVB196638:IVC196638 JEX196638:JEY196638 JOT196638:JOU196638 JYP196638:JYQ196638 KIL196638:KIM196638 KSH196638:KSI196638 LCD196638:LCE196638 LLZ196638:LMA196638 LVV196638:LVW196638 MFR196638:MFS196638 MPN196638:MPO196638 MZJ196638:MZK196638 NJF196638:NJG196638 NTB196638:NTC196638 OCX196638:OCY196638 OMT196638:OMU196638 OWP196638:OWQ196638 PGL196638:PGM196638 PQH196638:PQI196638 QAD196638:QAE196638 QJZ196638:QKA196638 QTV196638:QTW196638 RDR196638:RDS196638 RNN196638:RNO196638 RXJ196638:RXK196638 SHF196638:SHG196638 SRB196638:SRC196638 TAX196638:TAY196638 TKT196638:TKU196638 TUP196638:TUQ196638 UEL196638:UEM196638 UOH196638:UOI196638 UYD196638:UYE196638 VHZ196638:VIA196638 VRV196638:VRW196638 WBR196638:WBS196638 WLN196638:WLO196638 WVJ196638:WVK196638 GED983071:GED983088 IX262174:IY262174 ST262174:SU262174 ACP262174:ACQ262174 AML262174:AMM262174 AWH262174:AWI262174 BGD262174:BGE262174 BPZ262174:BQA262174 BZV262174:BZW262174 CJR262174:CJS262174 CTN262174:CTO262174 DDJ262174:DDK262174 DNF262174:DNG262174 DXB262174:DXC262174 EGX262174:EGY262174 EQT262174:EQU262174 FAP262174:FAQ262174 FKL262174:FKM262174 FUH262174:FUI262174 GED262174:GEE262174 GNZ262174:GOA262174 GXV262174:GXW262174 HHR262174:HHS262174 HRN262174:HRO262174 IBJ262174:IBK262174 ILF262174:ILG262174 IVB262174:IVC262174 JEX262174:JEY262174 JOT262174:JOU262174 JYP262174:JYQ262174 KIL262174:KIM262174 KSH262174:KSI262174 LCD262174:LCE262174 LLZ262174:LMA262174 LVV262174:LVW262174 MFR262174:MFS262174 MPN262174:MPO262174 MZJ262174:MZK262174 NJF262174:NJG262174 NTB262174:NTC262174 OCX262174:OCY262174 OMT262174:OMU262174 OWP262174:OWQ262174 PGL262174:PGM262174 PQH262174:PQI262174 QAD262174:QAE262174 QJZ262174:QKA262174 QTV262174:QTW262174 RDR262174:RDS262174 RNN262174:RNO262174 RXJ262174:RXK262174 SHF262174:SHG262174 SRB262174:SRC262174 TAX262174:TAY262174 TKT262174:TKU262174 TUP262174:TUQ262174 UEL262174:UEM262174 UOH262174:UOI262174 UYD262174:UYE262174 VHZ262174:VIA262174 VRV262174:VRW262174 WBR262174:WBS262174 WLN262174:WLO262174 WVJ262174:WVK262174 GNZ983071:GNZ983088 IX327710:IY327710 ST327710:SU327710 ACP327710:ACQ327710 AML327710:AMM327710 AWH327710:AWI327710 BGD327710:BGE327710 BPZ327710:BQA327710 BZV327710:BZW327710 CJR327710:CJS327710 CTN327710:CTO327710 DDJ327710:DDK327710 DNF327710:DNG327710 DXB327710:DXC327710 EGX327710:EGY327710 EQT327710:EQU327710 FAP327710:FAQ327710 FKL327710:FKM327710 FUH327710:FUI327710 GED327710:GEE327710 GNZ327710:GOA327710 GXV327710:GXW327710 HHR327710:HHS327710 HRN327710:HRO327710 IBJ327710:IBK327710 ILF327710:ILG327710 IVB327710:IVC327710 JEX327710:JEY327710 JOT327710:JOU327710 JYP327710:JYQ327710 KIL327710:KIM327710 KSH327710:KSI327710 LCD327710:LCE327710 LLZ327710:LMA327710 LVV327710:LVW327710 MFR327710:MFS327710 MPN327710:MPO327710 MZJ327710:MZK327710 NJF327710:NJG327710 NTB327710:NTC327710 OCX327710:OCY327710 OMT327710:OMU327710 OWP327710:OWQ327710 PGL327710:PGM327710 PQH327710:PQI327710 QAD327710:QAE327710 QJZ327710:QKA327710 QTV327710:QTW327710 RDR327710:RDS327710 RNN327710:RNO327710 RXJ327710:RXK327710 SHF327710:SHG327710 SRB327710:SRC327710 TAX327710:TAY327710 TKT327710:TKU327710 TUP327710:TUQ327710 UEL327710:UEM327710 UOH327710:UOI327710 UYD327710:UYE327710 VHZ327710:VIA327710 VRV327710:VRW327710 WBR327710:WBS327710 WLN327710:WLO327710 WVJ327710:WVK327710 GXV983071:GXV983088 IX393246:IY393246 ST393246:SU393246 ACP393246:ACQ393246 AML393246:AMM393246 AWH393246:AWI393246 BGD393246:BGE393246 BPZ393246:BQA393246 BZV393246:BZW393246 CJR393246:CJS393246 CTN393246:CTO393246 DDJ393246:DDK393246 DNF393246:DNG393246 DXB393246:DXC393246 EGX393246:EGY393246 EQT393246:EQU393246 FAP393246:FAQ393246 FKL393246:FKM393246 FUH393246:FUI393246 GED393246:GEE393246 GNZ393246:GOA393246 GXV393246:GXW393246 HHR393246:HHS393246 HRN393246:HRO393246 IBJ393246:IBK393246 ILF393246:ILG393246 IVB393246:IVC393246 JEX393246:JEY393246 JOT393246:JOU393246 JYP393246:JYQ393246 KIL393246:KIM393246 KSH393246:KSI393246 LCD393246:LCE393246 LLZ393246:LMA393246 LVV393246:LVW393246 MFR393246:MFS393246 MPN393246:MPO393246 MZJ393246:MZK393246 NJF393246:NJG393246 NTB393246:NTC393246 OCX393246:OCY393246 OMT393246:OMU393246 OWP393246:OWQ393246 PGL393246:PGM393246 PQH393246:PQI393246 QAD393246:QAE393246 QJZ393246:QKA393246 QTV393246:QTW393246 RDR393246:RDS393246 RNN393246:RNO393246 RXJ393246:RXK393246 SHF393246:SHG393246 SRB393246:SRC393246 TAX393246:TAY393246 TKT393246:TKU393246 TUP393246:TUQ393246 UEL393246:UEM393246 UOH393246:UOI393246 UYD393246:UYE393246 VHZ393246:VIA393246 VRV393246:VRW393246 WBR393246:WBS393246 WLN393246:WLO393246 WVJ393246:WVK393246 HHR983071:HHR983088 IX458782:IY458782 ST458782:SU458782 ACP458782:ACQ458782 AML458782:AMM458782 AWH458782:AWI458782 BGD458782:BGE458782 BPZ458782:BQA458782 BZV458782:BZW458782 CJR458782:CJS458782 CTN458782:CTO458782 DDJ458782:DDK458782 DNF458782:DNG458782 DXB458782:DXC458782 EGX458782:EGY458782 EQT458782:EQU458782 FAP458782:FAQ458782 FKL458782:FKM458782 FUH458782:FUI458782 GED458782:GEE458782 GNZ458782:GOA458782 GXV458782:GXW458782 HHR458782:HHS458782 HRN458782:HRO458782 IBJ458782:IBK458782 ILF458782:ILG458782 IVB458782:IVC458782 JEX458782:JEY458782 JOT458782:JOU458782 JYP458782:JYQ458782 KIL458782:KIM458782 KSH458782:KSI458782 LCD458782:LCE458782 LLZ458782:LMA458782 LVV458782:LVW458782 MFR458782:MFS458782 MPN458782:MPO458782 MZJ458782:MZK458782 NJF458782:NJG458782 NTB458782:NTC458782 OCX458782:OCY458782 OMT458782:OMU458782 OWP458782:OWQ458782 PGL458782:PGM458782 PQH458782:PQI458782 QAD458782:QAE458782 QJZ458782:QKA458782 QTV458782:QTW458782 RDR458782:RDS458782 RNN458782:RNO458782 RXJ458782:RXK458782 SHF458782:SHG458782 SRB458782:SRC458782 TAX458782:TAY458782 TKT458782:TKU458782 TUP458782:TUQ458782 UEL458782:UEM458782 UOH458782:UOI458782 UYD458782:UYE458782 VHZ458782:VIA458782 VRV458782:VRW458782 WBR458782:WBS458782 WLN458782:WLO458782 WVJ458782:WVK458782 HRN983071:HRN983088 IX524318:IY524318 ST524318:SU524318 ACP524318:ACQ524318 AML524318:AMM524318 AWH524318:AWI524318 BGD524318:BGE524318 BPZ524318:BQA524318 BZV524318:BZW524318 CJR524318:CJS524318 CTN524318:CTO524318 DDJ524318:DDK524318 DNF524318:DNG524318 DXB524318:DXC524318 EGX524318:EGY524318 EQT524318:EQU524318 FAP524318:FAQ524318 FKL524318:FKM524318 FUH524318:FUI524318 GED524318:GEE524318 GNZ524318:GOA524318 GXV524318:GXW524318 HHR524318:HHS524318 HRN524318:HRO524318 IBJ524318:IBK524318 ILF524318:ILG524318 IVB524318:IVC524318 JEX524318:JEY524318 JOT524318:JOU524318 JYP524318:JYQ524318 KIL524318:KIM524318 KSH524318:KSI524318 LCD524318:LCE524318 LLZ524318:LMA524318 LVV524318:LVW524318 MFR524318:MFS524318 MPN524318:MPO524318 MZJ524318:MZK524318 NJF524318:NJG524318 NTB524318:NTC524318 OCX524318:OCY524318 OMT524318:OMU524318 OWP524318:OWQ524318 PGL524318:PGM524318 PQH524318:PQI524318 QAD524318:QAE524318 QJZ524318:QKA524318 QTV524318:QTW524318 RDR524318:RDS524318 RNN524318:RNO524318 RXJ524318:RXK524318 SHF524318:SHG524318 SRB524318:SRC524318 TAX524318:TAY524318 TKT524318:TKU524318 TUP524318:TUQ524318 UEL524318:UEM524318 UOH524318:UOI524318 UYD524318:UYE524318 VHZ524318:VIA524318 VRV524318:VRW524318 WBR524318:WBS524318 WLN524318:WLO524318 WVJ524318:WVK524318 IBJ983071:IBJ983088 IX589854:IY589854 ST589854:SU589854 ACP589854:ACQ589854 AML589854:AMM589854 AWH589854:AWI589854 BGD589854:BGE589854 BPZ589854:BQA589854 BZV589854:BZW589854 CJR589854:CJS589854 CTN589854:CTO589854 DDJ589854:DDK589854 DNF589854:DNG589854 DXB589854:DXC589854 EGX589854:EGY589854 EQT589854:EQU589854 FAP589854:FAQ589854 FKL589854:FKM589854 FUH589854:FUI589854 GED589854:GEE589854 GNZ589854:GOA589854 GXV589854:GXW589854 HHR589854:HHS589854 HRN589854:HRO589854 IBJ589854:IBK589854 ILF589854:ILG589854 IVB589854:IVC589854 JEX589854:JEY589854 JOT589854:JOU589854 JYP589854:JYQ589854 KIL589854:KIM589854 KSH589854:KSI589854 LCD589854:LCE589854 LLZ589854:LMA589854 LVV589854:LVW589854 MFR589854:MFS589854 MPN589854:MPO589854 MZJ589854:MZK589854 NJF589854:NJG589854 NTB589854:NTC589854 OCX589854:OCY589854 OMT589854:OMU589854 OWP589854:OWQ589854 PGL589854:PGM589854 PQH589854:PQI589854 QAD589854:QAE589854 QJZ589854:QKA589854 QTV589854:QTW589854 RDR589854:RDS589854 RNN589854:RNO589854 RXJ589854:RXK589854 SHF589854:SHG589854 SRB589854:SRC589854 TAX589854:TAY589854 TKT589854:TKU589854 TUP589854:TUQ589854 UEL589854:UEM589854 UOH589854:UOI589854 UYD589854:UYE589854 VHZ589854:VIA589854 VRV589854:VRW589854 WBR589854:WBS589854 WLN589854:WLO589854 WVJ589854:WVK589854 ILF983071:ILF983088 IX655390:IY655390 ST655390:SU655390 ACP655390:ACQ655390 AML655390:AMM655390 AWH655390:AWI655390 BGD655390:BGE655390 BPZ655390:BQA655390 BZV655390:BZW655390 CJR655390:CJS655390 CTN655390:CTO655390 DDJ655390:DDK655390 DNF655390:DNG655390 DXB655390:DXC655390 EGX655390:EGY655390 EQT655390:EQU655390 FAP655390:FAQ655390 FKL655390:FKM655390 FUH655390:FUI655390 GED655390:GEE655390 GNZ655390:GOA655390 GXV655390:GXW655390 HHR655390:HHS655390 HRN655390:HRO655390 IBJ655390:IBK655390 ILF655390:ILG655390 IVB655390:IVC655390 JEX655390:JEY655390 JOT655390:JOU655390 JYP655390:JYQ655390 KIL655390:KIM655390 KSH655390:KSI655390 LCD655390:LCE655390 LLZ655390:LMA655390 LVV655390:LVW655390 MFR655390:MFS655390 MPN655390:MPO655390 MZJ655390:MZK655390 NJF655390:NJG655390 NTB655390:NTC655390 OCX655390:OCY655390 OMT655390:OMU655390 OWP655390:OWQ655390 PGL655390:PGM655390 PQH655390:PQI655390 QAD655390:QAE655390 QJZ655390:QKA655390 QTV655390:QTW655390 RDR655390:RDS655390 RNN655390:RNO655390 RXJ655390:RXK655390 SHF655390:SHG655390 SRB655390:SRC655390 TAX655390:TAY655390 TKT655390:TKU655390 TUP655390:TUQ655390 UEL655390:UEM655390 UOH655390:UOI655390 UYD655390:UYE655390 VHZ655390:VIA655390 VRV655390:VRW655390 WBR655390:WBS655390 WLN655390:WLO655390 WVJ655390:WVK655390 IVB983071:IVB983088 IX720926:IY720926 ST720926:SU720926 ACP720926:ACQ720926 AML720926:AMM720926 AWH720926:AWI720926 BGD720926:BGE720926 BPZ720926:BQA720926 BZV720926:BZW720926 CJR720926:CJS720926 CTN720926:CTO720926 DDJ720926:DDK720926 DNF720926:DNG720926 DXB720926:DXC720926 EGX720926:EGY720926 EQT720926:EQU720926 FAP720926:FAQ720926 FKL720926:FKM720926 FUH720926:FUI720926 GED720926:GEE720926 GNZ720926:GOA720926 GXV720926:GXW720926 HHR720926:HHS720926 HRN720926:HRO720926 IBJ720926:IBK720926 ILF720926:ILG720926 IVB720926:IVC720926 JEX720926:JEY720926 JOT720926:JOU720926 JYP720926:JYQ720926 KIL720926:KIM720926 KSH720926:KSI720926 LCD720926:LCE720926 LLZ720926:LMA720926 LVV720926:LVW720926 MFR720926:MFS720926 MPN720926:MPO720926 MZJ720926:MZK720926 NJF720926:NJG720926 NTB720926:NTC720926 OCX720926:OCY720926 OMT720926:OMU720926 OWP720926:OWQ720926 PGL720926:PGM720926 PQH720926:PQI720926 QAD720926:QAE720926 QJZ720926:QKA720926 QTV720926:QTW720926 RDR720926:RDS720926 RNN720926:RNO720926 RXJ720926:RXK720926 SHF720926:SHG720926 SRB720926:SRC720926 TAX720926:TAY720926 TKT720926:TKU720926 TUP720926:TUQ720926 UEL720926:UEM720926 UOH720926:UOI720926 UYD720926:UYE720926 VHZ720926:VIA720926 VRV720926:VRW720926 WBR720926:WBS720926 WLN720926:WLO720926 WVJ720926:WVK720926 JEX983071:JEX983088 IX786462:IY786462 ST786462:SU786462 ACP786462:ACQ786462 AML786462:AMM786462 AWH786462:AWI786462 BGD786462:BGE786462 BPZ786462:BQA786462 BZV786462:BZW786462 CJR786462:CJS786462 CTN786462:CTO786462 DDJ786462:DDK786462 DNF786462:DNG786462 DXB786462:DXC786462 EGX786462:EGY786462 EQT786462:EQU786462 FAP786462:FAQ786462 FKL786462:FKM786462 FUH786462:FUI786462 GED786462:GEE786462 GNZ786462:GOA786462 GXV786462:GXW786462 HHR786462:HHS786462 HRN786462:HRO786462 IBJ786462:IBK786462 ILF786462:ILG786462 IVB786462:IVC786462 JEX786462:JEY786462 JOT786462:JOU786462 JYP786462:JYQ786462 KIL786462:KIM786462 KSH786462:KSI786462 LCD786462:LCE786462 LLZ786462:LMA786462 LVV786462:LVW786462 MFR786462:MFS786462 MPN786462:MPO786462 MZJ786462:MZK786462 NJF786462:NJG786462 NTB786462:NTC786462 OCX786462:OCY786462 OMT786462:OMU786462 OWP786462:OWQ786462 PGL786462:PGM786462 PQH786462:PQI786462 QAD786462:QAE786462 QJZ786462:QKA786462 QTV786462:QTW786462 RDR786462:RDS786462 RNN786462:RNO786462 RXJ786462:RXK786462 SHF786462:SHG786462 SRB786462:SRC786462 TAX786462:TAY786462 TKT786462:TKU786462 TUP786462:TUQ786462 UEL786462:UEM786462 UOH786462:UOI786462 UYD786462:UYE786462 VHZ786462:VIA786462 VRV786462:VRW786462 WBR786462:WBS786462 WLN786462:WLO786462 WVJ786462:WVK786462 JOT983071:JOT983088 IX851998:IY851998 ST851998:SU851998 ACP851998:ACQ851998 AML851998:AMM851998 AWH851998:AWI851998 BGD851998:BGE851998 BPZ851998:BQA851998 BZV851998:BZW851998 CJR851998:CJS851998 CTN851998:CTO851998 DDJ851998:DDK851998 DNF851998:DNG851998 DXB851998:DXC851998 EGX851998:EGY851998 EQT851998:EQU851998 FAP851998:FAQ851998 FKL851998:FKM851998 FUH851998:FUI851998 GED851998:GEE851998 GNZ851998:GOA851998 GXV851998:GXW851998 HHR851998:HHS851998 HRN851998:HRO851998 IBJ851998:IBK851998 ILF851998:ILG851998 IVB851998:IVC851998 JEX851998:JEY851998 JOT851998:JOU851998 JYP851998:JYQ851998 KIL851998:KIM851998 KSH851998:KSI851998 LCD851998:LCE851998 LLZ851998:LMA851998 LVV851998:LVW851998 MFR851998:MFS851998 MPN851998:MPO851998 MZJ851998:MZK851998 NJF851998:NJG851998 NTB851998:NTC851998 OCX851998:OCY851998 OMT851998:OMU851998 OWP851998:OWQ851998 PGL851998:PGM851998 PQH851998:PQI851998 QAD851998:QAE851998 QJZ851998:QKA851998 QTV851998:QTW851998 RDR851998:RDS851998 RNN851998:RNO851998 RXJ851998:RXK851998 SHF851998:SHG851998 SRB851998:SRC851998 TAX851998:TAY851998 TKT851998:TKU851998 TUP851998:TUQ851998 UEL851998:UEM851998 UOH851998:UOI851998 UYD851998:UYE851998 VHZ851998:VIA851998 VRV851998:VRW851998 WBR851998:WBS851998 WLN851998:WLO851998 WVJ851998:WVK851998 JYP983071:JYP983088 IX917534:IY917534 ST917534:SU917534 ACP917534:ACQ917534 AML917534:AMM917534 AWH917534:AWI917534 BGD917534:BGE917534 BPZ917534:BQA917534 BZV917534:BZW917534 CJR917534:CJS917534 CTN917534:CTO917534 DDJ917534:DDK917534 DNF917534:DNG917534 DXB917534:DXC917534 EGX917534:EGY917534 EQT917534:EQU917534 FAP917534:FAQ917534 FKL917534:FKM917534 FUH917534:FUI917534 GED917534:GEE917534 GNZ917534:GOA917534 GXV917534:GXW917534 HHR917534:HHS917534 HRN917534:HRO917534 IBJ917534:IBK917534 ILF917534:ILG917534 IVB917534:IVC917534 JEX917534:JEY917534 JOT917534:JOU917534 JYP917534:JYQ917534 KIL917534:KIM917534 KSH917534:KSI917534 LCD917534:LCE917534 LLZ917534:LMA917534 LVV917534:LVW917534 MFR917534:MFS917534 MPN917534:MPO917534 MZJ917534:MZK917534 NJF917534:NJG917534 NTB917534:NTC917534 OCX917534:OCY917534 OMT917534:OMU917534 OWP917534:OWQ917534 PGL917534:PGM917534 PQH917534:PQI917534 QAD917534:QAE917534 QJZ917534:QKA917534 QTV917534:QTW917534 RDR917534:RDS917534 RNN917534:RNO917534 RXJ917534:RXK917534 SHF917534:SHG917534 SRB917534:SRC917534 TAX917534:TAY917534 TKT917534:TKU917534 TUP917534:TUQ917534 UEL917534:UEM917534 UOH917534:UOI917534 UYD917534:UYE917534 VHZ917534:VIA917534 VRV917534:VRW917534 WBR917534:WBS917534 WLN917534:WLO917534 WVJ917534:WVK917534 KIL983071:KIL983088 IX983070:IY983070 ST983070:SU983070 ACP983070:ACQ983070 AML983070:AMM983070 AWH983070:AWI983070 BGD983070:BGE983070 BPZ983070:BQA983070 BZV983070:BZW983070 CJR983070:CJS983070 CTN983070:CTO983070 DDJ983070:DDK983070 DNF983070:DNG983070 DXB983070:DXC983070 EGX983070:EGY983070 EQT983070:EQU983070 FAP983070:FAQ983070 FKL983070:FKM983070 FUH983070:FUI983070 GED983070:GEE983070 GNZ983070:GOA983070 GXV983070:GXW983070 HHR983070:HHS983070 HRN983070:HRO983070 IBJ983070:IBK983070 ILF983070:ILG983070 IVB983070:IVC983070 JEX983070:JEY983070 JOT983070:JOU983070 JYP983070:JYQ983070 KIL983070:KIM983070 KSH983070:KSI983070 LCD983070:LCE983070 LLZ983070:LMA983070 LVV983070:LVW983070 MFR983070:MFS983070 MPN983070:MPO983070 MZJ983070:MZK983070 NJF983070:NJG983070 NTB983070:NTC983070 OCX983070:OCY983070 OMT983070:OMU983070 OWP983070:OWQ983070 PGL983070:PGM983070 PQH983070:PQI983070 QAD983070:QAE983070 QJZ983070:QKA983070 QTV983070:QTW983070 RDR983070:RDS983070 RNN983070:RNO983070 RXJ983070:RXK983070 SHF983070:SHG983070 SRB983070:SRC983070 TAX983070:TAY983070 TKT983070:TKU983070 TUP983070:TUQ983070 UEL983070:UEM983070 UOH983070:UOI983070 UYD983070:UYE983070 VHZ983070:VIA983070 VRV983070:VRW983070 WBR983070:WBS983070 WLN983070:WLO983070 WVJ983070:WVK983070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KSH983071:KSH983088 IX50:IY54 ST50:SU54 ACP50:ACQ54 AML50:AMM54 AWH50:AWI54 BGD50:BGE54 BPZ50:BQA54 BZV50:BZW54 CJR50:CJS54 CTN50:CTO54 DDJ50:DDK54 DNF50:DNG54 DXB50:DXC54 EGX50:EGY54 EQT50:EQU54 FAP50:FAQ54 FKL50:FKM54 FUH50:FUI54 GED50:GEE54 GNZ50:GOA54 GXV50:GXW54 HHR50:HHS54 HRN50:HRO54 IBJ50:IBK54 ILF50:ILG54 IVB50:IVC54 JEX50:JEY54 JOT50:JOU54 JYP50:JYQ54 KIL50:KIM54 KSH50:KSI54 LCD50:LCE54 LLZ50:LMA54 LVV50:LVW54 MFR50:MFS54 MPN50:MPO54 MZJ50:MZK54 NJF50:NJG54 NTB50:NTC54 OCX50:OCY54 OMT50:OMU54 OWP50:OWQ54 PGL50:PGM54 PQH50:PQI54 QAD50:QAE54 QJZ50:QKA54 QTV50:QTW54 RDR50:RDS54 RNN50:RNO54 RXJ50:RXK54 SHF50:SHG54 SRB50:SRC54 TAX50:TAY54 TKT50:TKU54 TUP50:TUQ54 UEL50:UEM54 UOH50:UOI54 UYD50:UYE54 VHZ50:VIA54 VRV50:VRW54 WBR50:WBS54 WLN50:WLO54 WVJ50:WVK54 LCD983071:LCD983088 IX65586:IY65590 ST65586:SU65590 ACP65586:ACQ65590 AML65586:AMM65590 AWH65586:AWI65590 BGD65586:BGE65590 BPZ65586:BQA65590 BZV65586:BZW65590 CJR65586:CJS65590 CTN65586:CTO65590 DDJ65586:DDK65590 DNF65586:DNG65590 DXB65586:DXC65590 EGX65586:EGY65590 EQT65586:EQU65590 FAP65586:FAQ65590 FKL65586:FKM65590 FUH65586:FUI65590 GED65586:GEE65590 GNZ65586:GOA65590 GXV65586:GXW65590 HHR65586:HHS65590 HRN65586:HRO65590 IBJ65586:IBK65590 ILF65586:ILG65590 IVB65586:IVC65590 JEX65586:JEY65590 JOT65586:JOU65590 JYP65586:JYQ65590 KIL65586:KIM65590 KSH65586:KSI65590 LCD65586:LCE65590 LLZ65586:LMA65590 LVV65586:LVW65590 MFR65586:MFS65590 MPN65586:MPO65590 MZJ65586:MZK65590 NJF65586:NJG65590 NTB65586:NTC65590 OCX65586:OCY65590 OMT65586:OMU65590 OWP65586:OWQ65590 PGL65586:PGM65590 PQH65586:PQI65590 QAD65586:QAE65590 QJZ65586:QKA65590 QTV65586:QTW65590 RDR65586:RDS65590 RNN65586:RNO65590 RXJ65586:RXK65590 SHF65586:SHG65590 SRB65586:SRC65590 TAX65586:TAY65590 TKT65586:TKU65590 TUP65586:TUQ65590 UEL65586:UEM65590 UOH65586:UOI65590 UYD65586:UYE65590 VHZ65586:VIA65590 VRV65586:VRW65590 WBR65586:WBS65590 WLN65586:WLO65590 WVJ65586:WVK65590 LLZ983071:LLZ983088 IX131122:IY131126 ST131122:SU131126 ACP131122:ACQ131126 AML131122:AMM131126 AWH131122:AWI131126 BGD131122:BGE131126 BPZ131122:BQA131126 BZV131122:BZW131126 CJR131122:CJS131126 CTN131122:CTO131126 DDJ131122:DDK131126 DNF131122:DNG131126 DXB131122:DXC131126 EGX131122:EGY131126 EQT131122:EQU131126 FAP131122:FAQ131126 FKL131122:FKM131126 FUH131122:FUI131126 GED131122:GEE131126 GNZ131122:GOA131126 GXV131122:GXW131126 HHR131122:HHS131126 HRN131122:HRO131126 IBJ131122:IBK131126 ILF131122:ILG131126 IVB131122:IVC131126 JEX131122:JEY131126 JOT131122:JOU131126 JYP131122:JYQ131126 KIL131122:KIM131126 KSH131122:KSI131126 LCD131122:LCE131126 LLZ131122:LMA131126 LVV131122:LVW131126 MFR131122:MFS131126 MPN131122:MPO131126 MZJ131122:MZK131126 NJF131122:NJG131126 NTB131122:NTC131126 OCX131122:OCY131126 OMT131122:OMU131126 OWP131122:OWQ131126 PGL131122:PGM131126 PQH131122:PQI131126 QAD131122:QAE131126 QJZ131122:QKA131126 QTV131122:QTW131126 RDR131122:RDS131126 RNN131122:RNO131126 RXJ131122:RXK131126 SHF131122:SHG131126 SRB131122:SRC131126 TAX131122:TAY131126 TKT131122:TKU131126 TUP131122:TUQ131126 UEL131122:UEM131126 UOH131122:UOI131126 UYD131122:UYE131126 VHZ131122:VIA131126 VRV131122:VRW131126 WBR131122:WBS131126 WLN131122:WLO131126 WVJ131122:WVK131126 LVV983071:LVV983088 IX196658:IY196662 ST196658:SU196662 ACP196658:ACQ196662 AML196658:AMM196662 AWH196658:AWI196662 BGD196658:BGE196662 BPZ196658:BQA196662 BZV196658:BZW196662 CJR196658:CJS196662 CTN196658:CTO196662 DDJ196658:DDK196662 DNF196658:DNG196662 DXB196658:DXC196662 EGX196658:EGY196662 EQT196658:EQU196662 FAP196658:FAQ196662 FKL196658:FKM196662 FUH196658:FUI196662 GED196658:GEE196662 GNZ196658:GOA196662 GXV196658:GXW196662 HHR196658:HHS196662 HRN196658:HRO196662 IBJ196658:IBK196662 ILF196658:ILG196662 IVB196658:IVC196662 JEX196658:JEY196662 JOT196658:JOU196662 JYP196658:JYQ196662 KIL196658:KIM196662 KSH196658:KSI196662 LCD196658:LCE196662 LLZ196658:LMA196662 LVV196658:LVW196662 MFR196658:MFS196662 MPN196658:MPO196662 MZJ196658:MZK196662 NJF196658:NJG196662 NTB196658:NTC196662 OCX196658:OCY196662 OMT196658:OMU196662 OWP196658:OWQ196662 PGL196658:PGM196662 PQH196658:PQI196662 QAD196658:QAE196662 QJZ196658:QKA196662 QTV196658:QTW196662 RDR196658:RDS196662 RNN196658:RNO196662 RXJ196658:RXK196662 SHF196658:SHG196662 SRB196658:SRC196662 TAX196658:TAY196662 TKT196658:TKU196662 TUP196658:TUQ196662 UEL196658:UEM196662 UOH196658:UOI196662 UYD196658:UYE196662 VHZ196658:VIA196662 VRV196658:VRW196662 WBR196658:WBS196662 WLN196658:WLO196662 WVJ196658:WVK196662 MFR983071:MFR983088 IX262194:IY262198 ST262194:SU262198 ACP262194:ACQ262198 AML262194:AMM262198 AWH262194:AWI262198 BGD262194:BGE262198 BPZ262194:BQA262198 BZV262194:BZW262198 CJR262194:CJS262198 CTN262194:CTO262198 DDJ262194:DDK262198 DNF262194:DNG262198 DXB262194:DXC262198 EGX262194:EGY262198 EQT262194:EQU262198 FAP262194:FAQ262198 FKL262194:FKM262198 FUH262194:FUI262198 GED262194:GEE262198 GNZ262194:GOA262198 GXV262194:GXW262198 HHR262194:HHS262198 HRN262194:HRO262198 IBJ262194:IBK262198 ILF262194:ILG262198 IVB262194:IVC262198 JEX262194:JEY262198 JOT262194:JOU262198 JYP262194:JYQ262198 KIL262194:KIM262198 KSH262194:KSI262198 LCD262194:LCE262198 LLZ262194:LMA262198 LVV262194:LVW262198 MFR262194:MFS262198 MPN262194:MPO262198 MZJ262194:MZK262198 NJF262194:NJG262198 NTB262194:NTC262198 OCX262194:OCY262198 OMT262194:OMU262198 OWP262194:OWQ262198 PGL262194:PGM262198 PQH262194:PQI262198 QAD262194:QAE262198 QJZ262194:QKA262198 QTV262194:QTW262198 RDR262194:RDS262198 RNN262194:RNO262198 RXJ262194:RXK262198 SHF262194:SHG262198 SRB262194:SRC262198 TAX262194:TAY262198 TKT262194:TKU262198 TUP262194:TUQ262198 UEL262194:UEM262198 UOH262194:UOI262198 UYD262194:UYE262198 VHZ262194:VIA262198 VRV262194:VRW262198 WBR262194:WBS262198 WLN262194:WLO262198 WVJ262194:WVK262198 MPN983071:MPN983088 IX327730:IY327734 ST327730:SU327734 ACP327730:ACQ327734 AML327730:AMM327734 AWH327730:AWI327734 BGD327730:BGE327734 BPZ327730:BQA327734 BZV327730:BZW327734 CJR327730:CJS327734 CTN327730:CTO327734 DDJ327730:DDK327734 DNF327730:DNG327734 DXB327730:DXC327734 EGX327730:EGY327734 EQT327730:EQU327734 FAP327730:FAQ327734 FKL327730:FKM327734 FUH327730:FUI327734 GED327730:GEE327734 GNZ327730:GOA327734 GXV327730:GXW327734 HHR327730:HHS327734 HRN327730:HRO327734 IBJ327730:IBK327734 ILF327730:ILG327734 IVB327730:IVC327734 JEX327730:JEY327734 JOT327730:JOU327734 JYP327730:JYQ327734 KIL327730:KIM327734 KSH327730:KSI327734 LCD327730:LCE327734 LLZ327730:LMA327734 LVV327730:LVW327734 MFR327730:MFS327734 MPN327730:MPO327734 MZJ327730:MZK327734 NJF327730:NJG327734 NTB327730:NTC327734 OCX327730:OCY327734 OMT327730:OMU327734 OWP327730:OWQ327734 PGL327730:PGM327734 PQH327730:PQI327734 QAD327730:QAE327734 QJZ327730:QKA327734 QTV327730:QTW327734 RDR327730:RDS327734 RNN327730:RNO327734 RXJ327730:RXK327734 SHF327730:SHG327734 SRB327730:SRC327734 TAX327730:TAY327734 TKT327730:TKU327734 TUP327730:TUQ327734 UEL327730:UEM327734 UOH327730:UOI327734 UYD327730:UYE327734 VHZ327730:VIA327734 VRV327730:VRW327734 WBR327730:WBS327734 WLN327730:WLO327734 WVJ327730:WVK327734 MZJ983071:MZJ983088 IX393266:IY393270 ST393266:SU393270 ACP393266:ACQ393270 AML393266:AMM393270 AWH393266:AWI393270 BGD393266:BGE393270 BPZ393266:BQA393270 BZV393266:BZW393270 CJR393266:CJS393270 CTN393266:CTO393270 DDJ393266:DDK393270 DNF393266:DNG393270 DXB393266:DXC393270 EGX393266:EGY393270 EQT393266:EQU393270 FAP393266:FAQ393270 FKL393266:FKM393270 FUH393266:FUI393270 GED393266:GEE393270 GNZ393266:GOA393270 GXV393266:GXW393270 HHR393266:HHS393270 HRN393266:HRO393270 IBJ393266:IBK393270 ILF393266:ILG393270 IVB393266:IVC393270 JEX393266:JEY393270 JOT393266:JOU393270 JYP393266:JYQ393270 KIL393266:KIM393270 KSH393266:KSI393270 LCD393266:LCE393270 LLZ393266:LMA393270 LVV393266:LVW393270 MFR393266:MFS393270 MPN393266:MPO393270 MZJ393266:MZK393270 NJF393266:NJG393270 NTB393266:NTC393270 OCX393266:OCY393270 OMT393266:OMU393270 OWP393266:OWQ393270 PGL393266:PGM393270 PQH393266:PQI393270 QAD393266:QAE393270 QJZ393266:QKA393270 QTV393266:QTW393270 RDR393266:RDS393270 RNN393266:RNO393270 RXJ393266:RXK393270 SHF393266:SHG393270 SRB393266:SRC393270 TAX393266:TAY393270 TKT393266:TKU393270 TUP393266:TUQ393270 UEL393266:UEM393270 UOH393266:UOI393270 UYD393266:UYE393270 VHZ393266:VIA393270 VRV393266:VRW393270 WBR393266:WBS393270 WLN393266:WLO393270 WVJ393266:WVK393270 NJF983071:NJF983088 IX458802:IY458806 ST458802:SU458806 ACP458802:ACQ458806 AML458802:AMM458806 AWH458802:AWI458806 BGD458802:BGE458806 BPZ458802:BQA458806 BZV458802:BZW458806 CJR458802:CJS458806 CTN458802:CTO458806 DDJ458802:DDK458806 DNF458802:DNG458806 DXB458802:DXC458806 EGX458802:EGY458806 EQT458802:EQU458806 FAP458802:FAQ458806 FKL458802:FKM458806 FUH458802:FUI458806 GED458802:GEE458806 GNZ458802:GOA458806 GXV458802:GXW458806 HHR458802:HHS458806 HRN458802:HRO458806 IBJ458802:IBK458806 ILF458802:ILG458806 IVB458802:IVC458806 JEX458802:JEY458806 JOT458802:JOU458806 JYP458802:JYQ458806 KIL458802:KIM458806 KSH458802:KSI458806 LCD458802:LCE458806 LLZ458802:LMA458806 LVV458802:LVW458806 MFR458802:MFS458806 MPN458802:MPO458806 MZJ458802:MZK458806 NJF458802:NJG458806 NTB458802:NTC458806 OCX458802:OCY458806 OMT458802:OMU458806 OWP458802:OWQ458806 PGL458802:PGM458806 PQH458802:PQI458806 QAD458802:QAE458806 QJZ458802:QKA458806 QTV458802:QTW458806 RDR458802:RDS458806 RNN458802:RNO458806 RXJ458802:RXK458806 SHF458802:SHG458806 SRB458802:SRC458806 TAX458802:TAY458806 TKT458802:TKU458806 TUP458802:TUQ458806 UEL458802:UEM458806 UOH458802:UOI458806 UYD458802:UYE458806 VHZ458802:VIA458806 VRV458802:VRW458806 WBR458802:WBS458806 WLN458802:WLO458806 WVJ458802:WVK458806 NTB983071:NTB983088 IX524338:IY524342 ST524338:SU524342 ACP524338:ACQ524342 AML524338:AMM524342 AWH524338:AWI524342 BGD524338:BGE524342 BPZ524338:BQA524342 BZV524338:BZW524342 CJR524338:CJS524342 CTN524338:CTO524342 DDJ524338:DDK524342 DNF524338:DNG524342 DXB524338:DXC524342 EGX524338:EGY524342 EQT524338:EQU524342 FAP524338:FAQ524342 FKL524338:FKM524342 FUH524338:FUI524342 GED524338:GEE524342 GNZ524338:GOA524342 GXV524338:GXW524342 HHR524338:HHS524342 HRN524338:HRO524342 IBJ524338:IBK524342 ILF524338:ILG524342 IVB524338:IVC524342 JEX524338:JEY524342 JOT524338:JOU524342 JYP524338:JYQ524342 KIL524338:KIM524342 KSH524338:KSI524342 LCD524338:LCE524342 LLZ524338:LMA524342 LVV524338:LVW524342 MFR524338:MFS524342 MPN524338:MPO524342 MZJ524338:MZK524342 NJF524338:NJG524342 NTB524338:NTC524342 OCX524338:OCY524342 OMT524338:OMU524342 OWP524338:OWQ524342 PGL524338:PGM524342 PQH524338:PQI524342 QAD524338:QAE524342 QJZ524338:QKA524342 QTV524338:QTW524342 RDR524338:RDS524342 RNN524338:RNO524342 RXJ524338:RXK524342 SHF524338:SHG524342 SRB524338:SRC524342 TAX524338:TAY524342 TKT524338:TKU524342 TUP524338:TUQ524342 UEL524338:UEM524342 UOH524338:UOI524342 UYD524338:UYE524342 VHZ524338:VIA524342 VRV524338:VRW524342 WBR524338:WBS524342 WLN524338:WLO524342 WVJ524338:WVK524342 OCX983071:OCX983088 IX589874:IY589878 ST589874:SU589878 ACP589874:ACQ589878 AML589874:AMM589878 AWH589874:AWI589878 BGD589874:BGE589878 BPZ589874:BQA589878 BZV589874:BZW589878 CJR589874:CJS589878 CTN589874:CTO589878 DDJ589874:DDK589878 DNF589874:DNG589878 DXB589874:DXC589878 EGX589874:EGY589878 EQT589874:EQU589878 FAP589874:FAQ589878 FKL589874:FKM589878 FUH589874:FUI589878 GED589874:GEE589878 GNZ589874:GOA589878 GXV589874:GXW589878 HHR589874:HHS589878 HRN589874:HRO589878 IBJ589874:IBK589878 ILF589874:ILG589878 IVB589874:IVC589878 JEX589874:JEY589878 JOT589874:JOU589878 JYP589874:JYQ589878 KIL589874:KIM589878 KSH589874:KSI589878 LCD589874:LCE589878 LLZ589874:LMA589878 LVV589874:LVW589878 MFR589874:MFS589878 MPN589874:MPO589878 MZJ589874:MZK589878 NJF589874:NJG589878 NTB589874:NTC589878 OCX589874:OCY589878 OMT589874:OMU589878 OWP589874:OWQ589878 PGL589874:PGM589878 PQH589874:PQI589878 QAD589874:QAE589878 QJZ589874:QKA589878 QTV589874:QTW589878 RDR589874:RDS589878 RNN589874:RNO589878 RXJ589874:RXK589878 SHF589874:SHG589878 SRB589874:SRC589878 TAX589874:TAY589878 TKT589874:TKU589878 TUP589874:TUQ589878 UEL589874:UEM589878 UOH589874:UOI589878 UYD589874:UYE589878 VHZ589874:VIA589878 VRV589874:VRW589878 WBR589874:WBS589878 WLN589874:WLO589878 WVJ589874:WVK589878 OMT983071:OMT983088 IX655410:IY655414 ST655410:SU655414 ACP655410:ACQ655414 AML655410:AMM655414 AWH655410:AWI655414 BGD655410:BGE655414 BPZ655410:BQA655414 BZV655410:BZW655414 CJR655410:CJS655414 CTN655410:CTO655414 DDJ655410:DDK655414 DNF655410:DNG655414 DXB655410:DXC655414 EGX655410:EGY655414 EQT655410:EQU655414 FAP655410:FAQ655414 FKL655410:FKM655414 FUH655410:FUI655414 GED655410:GEE655414 GNZ655410:GOA655414 GXV655410:GXW655414 HHR655410:HHS655414 HRN655410:HRO655414 IBJ655410:IBK655414 ILF655410:ILG655414 IVB655410:IVC655414 JEX655410:JEY655414 JOT655410:JOU655414 JYP655410:JYQ655414 KIL655410:KIM655414 KSH655410:KSI655414 LCD655410:LCE655414 LLZ655410:LMA655414 LVV655410:LVW655414 MFR655410:MFS655414 MPN655410:MPO655414 MZJ655410:MZK655414 NJF655410:NJG655414 NTB655410:NTC655414 OCX655410:OCY655414 OMT655410:OMU655414 OWP655410:OWQ655414 PGL655410:PGM655414 PQH655410:PQI655414 QAD655410:QAE655414 QJZ655410:QKA655414 QTV655410:QTW655414 RDR655410:RDS655414 RNN655410:RNO655414 RXJ655410:RXK655414 SHF655410:SHG655414 SRB655410:SRC655414 TAX655410:TAY655414 TKT655410:TKU655414 TUP655410:TUQ655414 UEL655410:UEM655414 UOH655410:UOI655414 UYD655410:UYE655414 VHZ655410:VIA655414 VRV655410:VRW655414 WBR655410:WBS655414 WLN655410:WLO655414 WVJ655410:WVK655414 OWP983071:OWP983088 IX720946:IY720950 ST720946:SU720950 ACP720946:ACQ720950 AML720946:AMM720950 AWH720946:AWI720950 BGD720946:BGE720950 BPZ720946:BQA720950 BZV720946:BZW720950 CJR720946:CJS720950 CTN720946:CTO720950 DDJ720946:DDK720950 DNF720946:DNG720950 DXB720946:DXC720950 EGX720946:EGY720950 EQT720946:EQU720950 FAP720946:FAQ720950 FKL720946:FKM720950 FUH720946:FUI720950 GED720946:GEE720950 GNZ720946:GOA720950 GXV720946:GXW720950 HHR720946:HHS720950 HRN720946:HRO720950 IBJ720946:IBK720950 ILF720946:ILG720950 IVB720946:IVC720950 JEX720946:JEY720950 JOT720946:JOU720950 JYP720946:JYQ720950 KIL720946:KIM720950 KSH720946:KSI720950 LCD720946:LCE720950 LLZ720946:LMA720950 LVV720946:LVW720950 MFR720946:MFS720950 MPN720946:MPO720950 MZJ720946:MZK720950 NJF720946:NJG720950 NTB720946:NTC720950 OCX720946:OCY720950 OMT720946:OMU720950 OWP720946:OWQ720950 PGL720946:PGM720950 PQH720946:PQI720950 QAD720946:QAE720950 QJZ720946:QKA720950 QTV720946:QTW720950 RDR720946:RDS720950 RNN720946:RNO720950 RXJ720946:RXK720950 SHF720946:SHG720950 SRB720946:SRC720950 TAX720946:TAY720950 TKT720946:TKU720950 TUP720946:TUQ720950 UEL720946:UEM720950 UOH720946:UOI720950 UYD720946:UYE720950 VHZ720946:VIA720950 VRV720946:VRW720950 WBR720946:WBS720950 WLN720946:WLO720950 WVJ720946:WVK720950 PGL983071:PGL983088 IX786482:IY786486 ST786482:SU786486 ACP786482:ACQ786486 AML786482:AMM786486 AWH786482:AWI786486 BGD786482:BGE786486 BPZ786482:BQA786486 BZV786482:BZW786486 CJR786482:CJS786486 CTN786482:CTO786486 DDJ786482:DDK786486 DNF786482:DNG786486 DXB786482:DXC786486 EGX786482:EGY786486 EQT786482:EQU786486 FAP786482:FAQ786486 FKL786482:FKM786486 FUH786482:FUI786486 GED786482:GEE786486 GNZ786482:GOA786486 GXV786482:GXW786486 HHR786482:HHS786486 HRN786482:HRO786486 IBJ786482:IBK786486 ILF786482:ILG786486 IVB786482:IVC786486 JEX786482:JEY786486 JOT786482:JOU786486 JYP786482:JYQ786486 KIL786482:KIM786486 KSH786482:KSI786486 LCD786482:LCE786486 LLZ786482:LMA786486 LVV786482:LVW786486 MFR786482:MFS786486 MPN786482:MPO786486 MZJ786482:MZK786486 NJF786482:NJG786486 NTB786482:NTC786486 OCX786482:OCY786486 OMT786482:OMU786486 OWP786482:OWQ786486 PGL786482:PGM786486 PQH786482:PQI786486 QAD786482:QAE786486 QJZ786482:QKA786486 QTV786482:QTW786486 RDR786482:RDS786486 RNN786482:RNO786486 RXJ786482:RXK786486 SHF786482:SHG786486 SRB786482:SRC786486 TAX786482:TAY786486 TKT786482:TKU786486 TUP786482:TUQ786486 UEL786482:UEM786486 UOH786482:UOI786486 UYD786482:UYE786486 VHZ786482:VIA786486 VRV786482:VRW786486 WBR786482:WBS786486 WLN786482:WLO786486 WVJ786482:WVK786486 PQH983071:PQH983088 IX852018:IY852022 ST852018:SU852022 ACP852018:ACQ852022 AML852018:AMM852022 AWH852018:AWI852022 BGD852018:BGE852022 BPZ852018:BQA852022 BZV852018:BZW852022 CJR852018:CJS852022 CTN852018:CTO852022 DDJ852018:DDK852022 DNF852018:DNG852022 DXB852018:DXC852022 EGX852018:EGY852022 EQT852018:EQU852022 FAP852018:FAQ852022 FKL852018:FKM852022 FUH852018:FUI852022 GED852018:GEE852022 GNZ852018:GOA852022 GXV852018:GXW852022 HHR852018:HHS852022 HRN852018:HRO852022 IBJ852018:IBK852022 ILF852018:ILG852022 IVB852018:IVC852022 JEX852018:JEY852022 JOT852018:JOU852022 JYP852018:JYQ852022 KIL852018:KIM852022 KSH852018:KSI852022 LCD852018:LCE852022 LLZ852018:LMA852022 LVV852018:LVW852022 MFR852018:MFS852022 MPN852018:MPO852022 MZJ852018:MZK852022 NJF852018:NJG852022 NTB852018:NTC852022 OCX852018:OCY852022 OMT852018:OMU852022 OWP852018:OWQ852022 PGL852018:PGM852022 PQH852018:PQI852022 QAD852018:QAE852022 QJZ852018:QKA852022 QTV852018:QTW852022 RDR852018:RDS852022 RNN852018:RNO852022 RXJ852018:RXK852022 SHF852018:SHG852022 SRB852018:SRC852022 TAX852018:TAY852022 TKT852018:TKU852022 TUP852018:TUQ852022 UEL852018:UEM852022 UOH852018:UOI852022 UYD852018:UYE852022 VHZ852018:VIA852022 VRV852018:VRW852022 WBR852018:WBS852022 WLN852018:WLO852022 WVJ852018:WVK852022 QAD983071:QAD983088 IX917554:IY917558 ST917554:SU917558 ACP917554:ACQ917558 AML917554:AMM917558 AWH917554:AWI917558 BGD917554:BGE917558 BPZ917554:BQA917558 BZV917554:BZW917558 CJR917554:CJS917558 CTN917554:CTO917558 DDJ917554:DDK917558 DNF917554:DNG917558 DXB917554:DXC917558 EGX917554:EGY917558 EQT917554:EQU917558 FAP917554:FAQ917558 FKL917554:FKM917558 FUH917554:FUI917558 GED917554:GEE917558 GNZ917554:GOA917558 GXV917554:GXW917558 HHR917554:HHS917558 HRN917554:HRO917558 IBJ917554:IBK917558 ILF917554:ILG917558 IVB917554:IVC917558 JEX917554:JEY917558 JOT917554:JOU917558 JYP917554:JYQ917558 KIL917554:KIM917558 KSH917554:KSI917558 LCD917554:LCE917558 LLZ917554:LMA917558 LVV917554:LVW917558 MFR917554:MFS917558 MPN917554:MPO917558 MZJ917554:MZK917558 NJF917554:NJG917558 NTB917554:NTC917558 OCX917554:OCY917558 OMT917554:OMU917558 OWP917554:OWQ917558 PGL917554:PGM917558 PQH917554:PQI917558 QAD917554:QAE917558 QJZ917554:QKA917558 QTV917554:QTW917558 RDR917554:RDS917558 RNN917554:RNO917558 RXJ917554:RXK917558 SHF917554:SHG917558 SRB917554:SRC917558 TAX917554:TAY917558 TKT917554:TKU917558 TUP917554:TUQ917558 UEL917554:UEM917558 UOH917554:UOI917558 UYD917554:UYE917558 VHZ917554:VIA917558 VRV917554:VRW917558 WBR917554:WBS917558 WLN917554:WLO917558 WVJ917554:WVK917558 QJZ983071:QJZ983088 IX983090:IY983094 ST983090:SU983094 ACP983090:ACQ983094 AML983090:AMM983094 AWH983090:AWI983094 BGD983090:BGE983094 BPZ983090:BQA983094 BZV983090:BZW983094 CJR983090:CJS983094 CTN983090:CTO983094 DDJ983090:DDK983094 DNF983090:DNG983094 DXB983090:DXC983094 EGX983090:EGY983094 EQT983090:EQU983094 FAP983090:FAQ983094 FKL983090:FKM983094 FUH983090:FUI983094 GED983090:GEE983094 GNZ983090:GOA983094 GXV983090:GXW983094 HHR983090:HHS983094 HRN983090:HRO983094 IBJ983090:IBK983094 ILF983090:ILG983094 IVB983090:IVC983094 JEX983090:JEY983094 JOT983090:JOU983094 JYP983090:JYQ983094 KIL983090:KIM983094 KSH983090:KSI983094 LCD983090:LCE983094 LLZ983090:LMA983094 LVV983090:LVW983094 MFR983090:MFS983094 MPN983090:MPO983094 MZJ983090:MZK983094 NJF983090:NJG983094 NTB983090:NTC983094 OCX983090:OCY983094 OMT983090:OMU983094 OWP983090:OWQ983094 PGL983090:PGM983094 PQH983090:PQI983094 QAD983090:QAE983094 QJZ983090:QKA983094 QTV983090:QTW983094 RDR983090:RDS983094 RNN983090:RNO983094 RXJ983090:RXK983094 SHF983090:SHG983094 SRB983090:SRC983094 TAX983090:TAY983094 TKT983090:TKU983094 TUP983090:TUQ983094 UEL983090:UEM983094 UOH983090:UOI983094 UYD983090:UYE983094 VHZ983090:VIA983094 VRV983090:VRW983094 WBR983090:WBS983094 WLN983090:WLO983094 WVJ983090:WVK983094 QTV983071:QTV983088 IX31:IX48 ST31:ST48 ACP31:ACP48 AML31:AML48 AWH31:AWH48 BGD31:BGD48 BPZ31:BPZ48 BZV31:BZV48 CJR31:CJR48 CTN31:CTN48 DDJ31:DDJ48 DNF31:DNF48 DXB31:DXB48 EGX31:EGX48 EQT31:EQT48 FAP31:FAP48 FKL31:FKL48 FUH31:FUH48 GED31:GED48 GNZ31:GNZ48 GXV31:GXV48 HHR31:HHR48 HRN31:HRN48 IBJ31:IBJ48 ILF31:ILF48 IVB31:IVB48 JEX31:JEX48 JOT31:JOT48 JYP31:JYP48 KIL31:KIL48 KSH31:KSH48 LCD31:LCD48 LLZ31:LLZ48 LVV31:LVV48 MFR31:MFR48 MPN31:MPN48 MZJ31:MZJ48 NJF31:NJF48 NTB31:NTB48 OCX31:OCX48 OMT31:OMT48 OWP31:OWP48 PGL31:PGL48 PQH31:PQH48 QAD31:QAD48 QJZ31:QJZ48 QTV31:QTV48 RDR31:RDR48 RNN31:RNN48 RXJ31:RXJ48 SHF31:SHF48 SRB31:SRB48 TAX31:TAX48 TKT31:TKT48 TUP31:TUP48 UEL31:UEL48 UOH31:UOH48 UYD31:UYD48 VHZ31:VHZ48 VRV31:VRV48 WBR31:WBR48 WLN31:WLN48 WVJ31:WVJ48 RDR983071:RDR983088 IX65567:IX65584 ST65567:ST65584 ACP65567:ACP65584 AML65567:AML65584 AWH65567:AWH65584 BGD65567:BGD65584 BPZ65567:BPZ65584 BZV65567:BZV65584 CJR65567:CJR65584 CTN65567:CTN65584 DDJ65567:DDJ65584 DNF65567:DNF65584 DXB65567:DXB65584 EGX65567:EGX65584 EQT65567:EQT65584 FAP65567:FAP65584 FKL65567:FKL65584 FUH65567:FUH65584 GED65567:GED65584 GNZ65567:GNZ65584 GXV65567:GXV65584 HHR65567:HHR65584 HRN65567:HRN65584 IBJ65567:IBJ65584 ILF65567:ILF65584 IVB65567:IVB65584 JEX65567:JEX65584 JOT65567:JOT65584 JYP65567:JYP65584 KIL65567:KIL65584 KSH65567:KSH65584 LCD65567:LCD65584 LLZ65567:LLZ65584 LVV65567:LVV65584 MFR65567:MFR65584 MPN65567:MPN65584 MZJ65567:MZJ65584 NJF65567:NJF65584 NTB65567:NTB65584 OCX65567:OCX65584 OMT65567:OMT65584 OWP65567:OWP65584 PGL65567:PGL65584 PQH65567:PQH65584 QAD65567:QAD65584 QJZ65567:QJZ65584 QTV65567:QTV65584 RDR65567:RDR65584 RNN65567:RNN65584 RXJ65567:RXJ65584 SHF65567:SHF65584 SRB65567:SRB65584 TAX65567:TAX65584 TKT65567:TKT65584 TUP65567:TUP65584 UEL65567:UEL65584 UOH65567:UOH65584 UYD65567:UYD65584 VHZ65567:VHZ65584 VRV65567:VRV65584 WBR65567:WBR65584 WLN65567:WLN65584 WVJ65567:WVJ65584 RNN983071:RNN983088 IX131103:IX131120 ST131103:ST131120 ACP131103:ACP131120 AML131103:AML131120 AWH131103:AWH131120 BGD131103:BGD131120 BPZ131103:BPZ131120 BZV131103:BZV131120 CJR131103:CJR131120 CTN131103:CTN131120 DDJ131103:DDJ131120 DNF131103:DNF131120 DXB131103:DXB131120 EGX131103:EGX131120 EQT131103:EQT131120 FAP131103:FAP131120 FKL131103:FKL131120 FUH131103:FUH131120 GED131103:GED131120 GNZ131103:GNZ131120 GXV131103:GXV131120 HHR131103:HHR131120 HRN131103:HRN131120 IBJ131103:IBJ131120 ILF131103:ILF131120 IVB131103:IVB131120 JEX131103:JEX131120 JOT131103:JOT131120 JYP131103:JYP131120 KIL131103:KIL131120 KSH131103:KSH131120 LCD131103:LCD131120 LLZ131103:LLZ131120 LVV131103:LVV131120 MFR131103:MFR131120 MPN131103:MPN131120 MZJ131103:MZJ131120 NJF131103:NJF131120 NTB131103:NTB131120 OCX131103:OCX131120 OMT131103:OMT131120 OWP131103:OWP131120 PGL131103:PGL131120 PQH131103:PQH131120 QAD131103:QAD131120 QJZ131103:QJZ131120 QTV131103:QTV131120 RDR131103:RDR131120 RNN131103:RNN131120 RXJ131103:RXJ131120 SHF131103:SHF131120 SRB131103:SRB131120 TAX131103:TAX131120 TKT131103:TKT131120 TUP131103:TUP131120 UEL131103:UEL131120 UOH131103:UOH131120 UYD131103:UYD131120 VHZ131103:VHZ131120 VRV131103:VRV131120 WBR131103:WBR131120 WLN131103:WLN131120 WVJ131103:WVJ131120 RXJ983071:RXJ983088 IX196639:IX196656 ST196639:ST196656 ACP196639:ACP196656 AML196639:AML196656 AWH196639:AWH196656 BGD196639:BGD196656 BPZ196639:BPZ196656 BZV196639:BZV196656 CJR196639:CJR196656 CTN196639:CTN196656 DDJ196639:DDJ196656 DNF196639:DNF196656 DXB196639:DXB196656 EGX196639:EGX196656 EQT196639:EQT196656 FAP196639:FAP196656 FKL196639:FKL196656 FUH196639:FUH196656 GED196639:GED196656 GNZ196639:GNZ196656 GXV196639:GXV196656 HHR196639:HHR196656 HRN196639:HRN196656 IBJ196639:IBJ196656 ILF196639:ILF196656 IVB196639:IVB196656 JEX196639:JEX196656 JOT196639:JOT196656 JYP196639:JYP196656 KIL196639:KIL196656 KSH196639:KSH196656 LCD196639:LCD196656 LLZ196639:LLZ196656 LVV196639:LVV196656 MFR196639:MFR196656 MPN196639:MPN196656 MZJ196639:MZJ196656 NJF196639:NJF196656 NTB196639:NTB196656 OCX196639:OCX196656 OMT196639:OMT196656 OWP196639:OWP196656 PGL196639:PGL196656 PQH196639:PQH196656 QAD196639:QAD196656 QJZ196639:QJZ196656 QTV196639:QTV196656 RDR196639:RDR196656 RNN196639:RNN196656 RXJ196639:RXJ196656 SHF196639:SHF196656 SRB196639:SRB196656 TAX196639:TAX196656 TKT196639:TKT196656 TUP196639:TUP196656 UEL196639:UEL196656 UOH196639:UOH196656 UYD196639:UYD196656 VHZ196639:VHZ196656 VRV196639:VRV196656 WBR196639:WBR196656 WLN196639:WLN196656 WVJ196639:WVJ196656 SHF983071:SHF983088 IX262175:IX262192 ST262175:ST262192 ACP262175:ACP262192 AML262175:AML262192 AWH262175:AWH262192 BGD262175:BGD262192 BPZ262175:BPZ262192 BZV262175:BZV262192 CJR262175:CJR262192 CTN262175:CTN262192 DDJ262175:DDJ262192 DNF262175:DNF262192 DXB262175:DXB262192 EGX262175:EGX262192 EQT262175:EQT262192 FAP262175:FAP262192 FKL262175:FKL262192 FUH262175:FUH262192 GED262175:GED262192 GNZ262175:GNZ262192 GXV262175:GXV262192 HHR262175:HHR262192 HRN262175:HRN262192 IBJ262175:IBJ262192 ILF262175:ILF262192 IVB262175:IVB262192 JEX262175:JEX262192 JOT262175:JOT262192 JYP262175:JYP262192 KIL262175:KIL262192 KSH262175:KSH262192 LCD262175:LCD262192 LLZ262175:LLZ262192 LVV262175:LVV262192 MFR262175:MFR262192 MPN262175:MPN262192 MZJ262175:MZJ262192 NJF262175:NJF262192 NTB262175:NTB262192 OCX262175:OCX262192 OMT262175:OMT262192 OWP262175:OWP262192 PGL262175:PGL262192 PQH262175:PQH262192 QAD262175:QAD262192 QJZ262175:QJZ262192 QTV262175:QTV262192 RDR262175:RDR262192 RNN262175:RNN262192 RXJ262175:RXJ262192 SHF262175:SHF262192 SRB262175:SRB262192 TAX262175:TAX262192 TKT262175:TKT262192 TUP262175:TUP262192 UEL262175:UEL262192 UOH262175:UOH262192 UYD262175:UYD262192 VHZ262175:VHZ262192 VRV262175:VRV262192 WBR262175:WBR262192 WLN262175:WLN262192 WVJ262175:WVJ262192 SRB983071:SRB983088 IX327711:IX327728 ST327711:ST327728 ACP327711:ACP327728 AML327711:AML327728 AWH327711:AWH327728 BGD327711:BGD327728 BPZ327711:BPZ327728 BZV327711:BZV327728 CJR327711:CJR327728 CTN327711:CTN327728 DDJ327711:DDJ327728 DNF327711:DNF327728 DXB327711:DXB327728 EGX327711:EGX327728 EQT327711:EQT327728 FAP327711:FAP327728 FKL327711:FKL327728 FUH327711:FUH327728 GED327711:GED327728 GNZ327711:GNZ327728 GXV327711:GXV327728 HHR327711:HHR327728 HRN327711:HRN327728 IBJ327711:IBJ327728 ILF327711:ILF327728 IVB327711:IVB327728 JEX327711:JEX327728 JOT327711:JOT327728 JYP327711:JYP327728 KIL327711:KIL327728 KSH327711:KSH327728 LCD327711:LCD327728 LLZ327711:LLZ327728 LVV327711:LVV327728 MFR327711:MFR327728 MPN327711:MPN327728 MZJ327711:MZJ327728 NJF327711:NJF327728 NTB327711:NTB327728 OCX327711:OCX327728 OMT327711:OMT327728 OWP327711:OWP327728 PGL327711:PGL327728 PQH327711:PQH327728 QAD327711:QAD327728 QJZ327711:QJZ327728 QTV327711:QTV327728 RDR327711:RDR327728 RNN327711:RNN327728 RXJ327711:RXJ327728 SHF327711:SHF327728 SRB327711:SRB327728 TAX327711:TAX327728 TKT327711:TKT327728 TUP327711:TUP327728 UEL327711:UEL327728 UOH327711:UOH327728 UYD327711:UYD327728 VHZ327711:VHZ327728 VRV327711:VRV327728 WBR327711:WBR327728 WLN327711:WLN327728 WVJ327711:WVJ327728 TAX983071:TAX983088 IX393247:IX393264 ST393247:ST393264 ACP393247:ACP393264 AML393247:AML393264 AWH393247:AWH393264 BGD393247:BGD393264 BPZ393247:BPZ393264 BZV393247:BZV393264 CJR393247:CJR393264 CTN393247:CTN393264 DDJ393247:DDJ393264 DNF393247:DNF393264 DXB393247:DXB393264 EGX393247:EGX393264 EQT393247:EQT393264 FAP393247:FAP393264 FKL393247:FKL393264 FUH393247:FUH393264 GED393247:GED393264 GNZ393247:GNZ393264 GXV393247:GXV393264 HHR393247:HHR393264 HRN393247:HRN393264 IBJ393247:IBJ393264 ILF393247:ILF393264 IVB393247:IVB393264 JEX393247:JEX393264 JOT393247:JOT393264 JYP393247:JYP393264 KIL393247:KIL393264 KSH393247:KSH393264 LCD393247:LCD393264 LLZ393247:LLZ393264 LVV393247:LVV393264 MFR393247:MFR393264 MPN393247:MPN393264 MZJ393247:MZJ393264 NJF393247:NJF393264 NTB393247:NTB393264 OCX393247:OCX393264 OMT393247:OMT393264 OWP393247:OWP393264 PGL393247:PGL393264 PQH393247:PQH393264 QAD393247:QAD393264 QJZ393247:QJZ393264 QTV393247:QTV393264 RDR393247:RDR393264 RNN393247:RNN393264 RXJ393247:RXJ393264 SHF393247:SHF393264 SRB393247:SRB393264 TAX393247:TAX393264 TKT393247:TKT393264 TUP393247:TUP393264 UEL393247:UEL393264 UOH393247:UOH393264 UYD393247:UYD393264 VHZ393247:VHZ393264 VRV393247:VRV393264 WBR393247:WBR393264 WLN393247:WLN393264 WVJ393247:WVJ393264 TKT983071:TKT983088 IX458783:IX458800 ST458783:ST458800 ACP458783:ACP458800 AML458783:AML458800 AWH458783:AWH458800 BGD458783:BGD458800 BPZ458783:BPZ458800 BZV458783:BZV458800 CJR458783:CJR458800 CTN458783:CTN458800 DDJ458783:DDJ458800 DNF458783:DNF458800 DXB458783:DXB458800 EGX458783:EGX458800 EQT458783:EQT458800 FAP458783:FAP458800 FKL458783:FKL458800 FUH458783:FUH458800 GED458783:GED458800 GNZ458783:GNZ458800 GXV458783:GXV458800 HHR458783:HHR458800 HRN458783:HRN458800 IBJ458783:IBJ458800 ILF458783:ILF458800 IVB458783:IVB458800 JEX458783:JEX458800 JOT458783:JOT458800 JYP458783:JYP458800 KIL458783:KIL458800 KSH458783:KSH458800 LCD458783:LCD458800 LLZ458783:LLZ458800 LVV458783:LVV458800 MFR458783:MFR458800 MPN458783:MPN458800 MZJ458783:MZJ458800 NJF458783:NJF458800 NTB458783:NTB458800 OCX458783:OCX458800 OMT458783:OMT458800 OWP458783:OWP458800 PGL458783:PGL458800 PQH458783:PQH458800 QAD458783:QAD458800 QJZ458783:QJZ458800 QTV458783:QTV458800 RDR458783:RDR458800 RNN458783:RNN458800 RXJ458783:RXJ458800 SHF458783:SHF458800 SRB458783:SRB458800 TAX458783:TAX458800 TKT458783:TKT458800 TUP458783:TUP458800 UEL458783:UEL458800 UOH458783:UOH458800 UYD458783:UYD458800 VHZ458783:VHZ458800 VRV458783:VRV458800 WBR458783:WBR458800 WLN458783:WLN458800 WVJ458783:WVJ458800 TUP983071:TUP983088 IX524319:IX524336 ST524319:ST524336 ACP524319:ACP524336 AML524319:AML524336 AWH524319:AWH524336 BGD524319:BGD524336 BPZ524319:BPZ524336 BZV524319:BZV524336 CJR524319:CJR524336 CTN524319:CTN524336 DDJ524319:DDJ524336 DNF524319:DNF524336 DXB524319:DXB524336 EGX524319:EGX524336 EQT524319:EQT524336 FAP524319:FAP524336 FKL524319:FKL524336 FUH524319:FUH524336 GED524319:GED524336 GNZ524319:GNZ524336 GXV524319:GXV524336 HHR524319:HHR524336 HRN524319:HRN524336 IBJ524319:IBJ524336 ILF524319:ILF524336 IVB524319:IVB524336 JEX524319:JEX524336 JOT524319:JOT524336 JYP524319:JYP524336 KIL524319:KIL524336 KSH524319:KSH524336 LCD524319:LCD524336 LLZ524319:LLZ524336 LVV524319:LVV524336 MFR524319:MFR524336 MPN524319:MPN524336 MZJ524319:MZJ524336 NJF524319:NJF524336 NTB524319:NTB524336 OCX524319:OCX524336 OMT524319:OMT524336 OWP524319:OWP524336 PGL524319:PGL524336 PQH524319:PQH524336 QAD524319:QAD524336 QJZ524319:QJZ524336 QTV524319:QTV524336 RDR524319:RDR524336 RNN524319:RNN524336 RXJ524319:RXJ524336 SHF524319:SHF524336 SRB524319:SRB524336 TAX524319:TAX524336 TKT524319:TKT524336 TUP524319:TUP524336 UEL524319:UEL524336 UOH524319:UOH524336 UYD524319:UYD524336 VHZ524319:VHZ524336 VRV524319:VRV524336 WBR524319:WBR524336 WLN524319:WLN524336 WVJ524319:WVJ524336 UEL983071:UEL983088 IX589855:IX589872 ST589855:ST589872 ACP589855:ACP589872 AML589855:AML589872 AWH589855:AWH589872 BGD589855:BGD589872 BPZ589855:BPZ589872 BZV589855:BZV589872 CJR589855:CJR589872 CTN589855:CTN589872 DDJ589855:DDJ589872 DNF589855:DNF589872 DXB589855:DXB589872 EGX589855:EGX589872 EQT589855:EQT589872 FAP589855:FAP589872 FKL589855:FKL589872 FUH589855:FUH589872 GED589855:GED589872 GNZ589855:GNZ589872 GXV589855:GXV589872 HHR589855:HHR589872 HRN589855:HRN589872 IBJ589855:IBJ589872 ILF589855:ILF589872 IVB589855:IVB589872 JEX589855:JEX589872 JOT589855:JOT589872 JYP589855:JYP589872 KIL589855:KIL589872 KSH589855:KSH589872 LCD589855:LCD589872 LLZ589855:LLZ589872 LVV589855:LVV589872 MFR589855:MFR589872 MPN589855:MPN589872 MZJ589855:MZJ589872 NJF589855:NJF589872 NTB589855:NTB589872 OCX589855:OCX589872 OMT589855:OMT589872 OWP589855:OWP589872 PGL589855:PGL589872 PQH589855:PQH589872 QAD589855:QAD589872 QJZ589855:QJZ589872 QTV589855:QTV589872 RDR589855:RDR589872 RNN589855:RNN589872 RXJ589855:RXJ589872 SHF589855:SHF589872 SRB589855:SRB589872 TAX589855:TAX589872 TKT589855:TKT589872 TUP589855:TUP589872 UEL589855:UEL589872 UOH589855:UOH589872 UYD589855:UYD589872 VHZ589855:VHZ589872 VRV589855:VRV589872 WBR589855:WBR589872 WLN589855:WLN589872 WVJ589855:WVJ589872 UOH983071:UOH983088 IX655391:IX655408 ST655391:ST655408 ACP655391:ACP655408 AML655391:AML655408 AWH655391:AWH655408 BGD655391:BGD655408 BPZ655391:BPZ655408 BZV655391:BZV655408 CJR655391:CJR655408 CTN655391:CTN655408 DDJ655391:DDJ655408 DNF655391:DNF655408 DXB655391:DXB655408 EGX655391:EGX655408 EQT655391:EQT655408 FAP655391:FAP655408 FKL655391:FKL655408 FUH655391:FUH655408 GED655391:GED655408 GNZ655391:GNZ655408 GXV655391:GXV655408 HHR655391:HHR655408 HRN655391:HRN655408 IBJ655391:IBJ655408 ILF655391:ILF655408 IVB655391:IVB655408 JEX655391:JEX655408 JOT655391:JOT655408 JYP655391:JYP655408 KIL655391:KIL655408 KSH655391:KSH655408 LCD655391:LCD655408 LLZ655391:LLZ655408 LVV655391:LVV655408 MFR655391:MFR655408 MPN655391:MPN655408 MZJ655391:MZJ655408 NJF655391:NJF655408 NTB655391:NTB655408 OCX655391:OCX655408 OMT655391:OMT655408 OWP655391:OWP655408 PGL655391:PGL655408 PQH655391:PQH655408 QAD655391:QAD655408 QJZ655391:QJZ655408 QTV655391:QTV655408 RDR655391:RDR655408 RNN655391:RNN655408 RXJ655391:RXJ655408 SHF655391:SHF655408 SRB655391:SRB655408 TAX655391:TAX655408 TKT655391:TKT655408 TUP655391:TUP655408 UEL655391:UEL655408 UOH655391:UOH655408 UYD655391:UYD655408 VHZ655391:VHZ655408 VRV655391:VRV655408 WBR655391:WBR655408 WLN655391:WLN655408 WVJ655391:WVJ655408 UYD983071:UYD983088 IX720927:IX720944 ST720927:ST720944 ACP720927:ACP720944 AML720927:AML720944 AWH720927:AWH720944 BGD720927:BGD720944 BPZ720927:BPZ720944 BZV720927:BZV720944 CJR720927:CJR720944 CTN720927:CTN720944 DDJ720927:DDJ720944 DNF720927:DNF720944 DXB720927:DXB720944 EGX720927:EGX720944 EQT720927:EQT720944 FAP720927:FAP720944 FKL720927:FKL720944 FUH720927:FUH720944 GED720927:GED720944 GNZ720927:GNZ720944 GXV720927:GXV720944 HHR720927:HHR720944 HRN720927:HRN720944 IBJ720927:IBJ720944 ILF720927:ILF720944 IVB720927:IVB720944 JEX720927:JEX720944 JOT720927:JOT720944 JYP720927:JYP720944 KIL720927:KIL720944 KSH720927:KSH720944 LCD720927:LCD720944 LLZ720927:LLZ720944 LVV720927:LVV720944 MFR720927:MFR720944 MPN720927:MPN720944 MZJ720927:MZJ720944 NJF720927:NJF720944 NTB720927:NTB720944 OCX720927:OCX720944 OMT720927:OMT720944 OWP720927:OWP720944 PGL720927:PGL720944 PQH720927:PQH720944 QAD720927:QAD720944 QJZ720927:QJZ720944 QTV720927:QTV720944 RDR720927:RDR720944 RNN720927:RNN720944 RXJ720927:RXJ720944 SHF720927:SHF720944 SRB720927:SRB720944 TAX720927:TAX720944 TKT720927:TKT720944 TUP720927:TUP720944 UEL720927:UEL720944 UOH720927:UOH720944 UYD720927:UYD720944 VHZ720927:VHZ720944 VRV720927:VRV720944 WBR720927:WBR720944 WLN720927:WLN720944 WVJ720927:WVJ720944 VHZ983071:VHZ983088 IX786463:IX786480 ST786463:ST786480 ACP786463:ACP786480 AML786463:AML786480 AWH786463:AWH786480 BGD786463:BGD786480 BPZ786463:BPZ786480 BZV786463:BZV786480 CJR786463:CJR786480 CTN786463:CTN786480 DDJ786463:DDJ786480 DNF786463:DNF786480 DXB786463:DXB786480 EGX786463:EGX786480 EQT786463:EQT786480 FAP786463:FAP786480 FKL786463:FKL786480 FUH786463:FUH786480 GED786463:GED786480 GNZ786463:GNZ786480 GXV786463:GXV786480 HHR786463:HHR786480 HRN786463:HRN786480 IBJ786463:IBJ786480 ILF786463:ILF786480 IVB786463:IVB786480 JEX786463:JEX786480 JOT786463:JOT786480 JYP786463:JYP786480 KIL786463:KIL786480 KSH786463:KSH786480 LCD786463:LCD786480 LLZ786463:LLZ786480 LVV786463:LVV786480 MFR786463:MFR786480 MPN786463:MPN786480 MZJ786463:MZJ786480 NJF786463:NJF786480 NTB786463:NTB786480 OCX786463:OCX786480 OMT786463:OMT786480 OWP786463:OWP786480 PGL786463:PGL786480 PQH786463:PQH786480 QAD786463:QAD786480 QJZ786463:QJZ786480 QTV786463:QTV786480 RDR786463:RDR786480 RNN786463:RNN786480 RXJ786463:RXJ786480 SHF786463:SHF786480 SRB786463:SRB786480 TAX786463:TAX786480 TKT786463:TKT786480 TUP786463:TUP786480 UEL786463:UEL786480 UOH786463:UOH786480 UYD786463:UYD786480 VHZ786463:VHZ786480 VRV786463:VRV786480 WBR786463:WBR786480 WLN786463:WLN786480 WVJ786463:WVJ786480 VRV983071:VRV983088 IX851999:IX852016 ST851999:ST852016 ACP851999:ACP852016 AML851999:AML852016 AWH851999:AWH852016 BGD851999:BGD852016 BPZ851999:BPZ852016 BZV851999:BZV852016 CJR851999:CJR852016 CTN851999:CTN852016 DDJ851999:DDJ852016 DNF851999:DNF852016 DXB851999:DXB852016 EGX851999:EGX852016 EQT851999:EQT852016 FAP851999:FAP852016 FKL851999:FKL852016 FUH851999:FUH852016 GED851999:GED852016 GNZ851999:GNZ852016 GXV851999:GXV852016 HHR851999:HHR852016 HRN851999:HRN852016 IBJ851999:IBJ852016 ILF851999:ILF852016 IVB851999:IVB852016 JEX851999:JEX852016 JOT851999:JOT852016 JYP851999:JYP852016 KIL851999:KIL852016 KSH851999:KSH852016 LCD851999:LCD852016 LLZ851999:LLZ852016 LVV851999:LVV852016 MFR851999:MFR852016 MPN851999:MPN852016 MZJ851999:MZJ852016 NJF851999:NJF852016 NTB851999:NTB852016 OCX851999:OCX852016 OMT851999:OMT852016 OWP851999:OWP852016 PGL851999:PGL852016 PQH851999:PQH852016 QAD851999:QAD852016 QJZ851999:QJZ852016 QTV851999:QTV852016 RDR851999:RDR852016 RNN851999:RNN852016 RXJ851999:RXJ852016 SHF851999:SHF852016 SRB851999:SRB852016 TAX851999:TAX852016 TKT851999:TKT852016 TUP851999:TUP852016 UEL851999:UEL852016 UOH851999:UOH852016 UYD851999:UYD852016 VHZ851999:VHZ852016 VRV851999:VRV852016 WBR851999:WBR852016 WLN851999:WLN852016 WVJ851999:WVJ852016 WBR983071:WBR983088 IX917535:IX917552 ST917535:ST917552 ACP917535:ACP917552 AML917535:AML917552 AWH917535:AWH917552 BGD917535:BGD917552 BPZ917535:BPZ917552 BZV917535:BZV917552 CJR917535:CJR917552 CTN917535:CTN917552 DDJ917535:DDJ917552 DNF917535:DNF917552 DXB917535:DXB917552 EGX917535:EGX917552 EQT917535:EQT917552 FAP917535:FAP917552 FKL917535:FKL917552 FUH917535:FUH917552 GED917535:GED917552 GNZ917535:GNZ917552 GXV917535:GXV917552 HHR917535:HHR917552 HRN917535:HRN917552 IBJ917535:IBJ917552 ILF917535:ILF917552 IVB917535:IVB917552 JEX917535:JEX917552 JOT917535:JOT917552 JYP917535:JYP917552 KIL917535:KIL917552 KSH917535:KSH917552 LCD917535:LCD917552 LLZ917535:LLZ917552 LVV917535:LVV917552 MFR917535:MFR917552 MPN917535:MPN917552 MZJ917535:MZJ917552 NJF917535:NJF917552 NTB917535:NTB917552 OCX917535:OCX917552 OMT917535:OMT917552 OWP917535:OWP917552 PGL917535:PGL917552 PQH917535:PQH917552 QAD917535:QAD917552 QJZ917535:QJZ917552 QTV917535:QTV917552 RDR917535:RDR917552 RNN917535:RNN917552 RXJ917535:RXJ917552 SHF917535:SHF917552 SRB917535:SRB917552 TAX917535:TAX917552 TKT917535:TKT917552 TUP917535:TUP917552 UEL917535:UEL917552 UOH917535:UOH917552 UYD917535:UYD917552 VHZ917535:VHZ917552 VRV917535:VRV917552 WBR917535:WBR917552 WLN917535:WLN917552 WVJ917535:WVJ917552" xr:uid="{E111FE18-A314-4582-8CC2-A52F4314C25C}">
      <formula1>OR(IX14=0,IX14&gt;50)</formula1>
    </dataValidation>
    <dataValidation operator="greaterThan" showInputMessage="1" showErrorMessage="1" errorTitle="eee" sqref="RDR917664:RDS917664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RNN917664:RNO917664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RXJ917664:RXK917664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SHF917664:SHG917664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SRB917664:SRC917664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TAX917664:TAY917664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TKT917664:TKU917664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TUP917664:TUQ917664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UEL917664:UEM917664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UOH917664:UOI917664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UYD917664:UYE917664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VHZ917664:VIA917664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VRV917664:VRW917664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WBR917664:WBS917664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WLN917664:WLO917664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WVJ917664:WVK917664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WVJ983200:WVK983200 JB157:JC157 SX157:SY157 ACT157:ACU157 AMP157:AMQ157 AWL157:AWM157 BGH157:BGI157 BQD157:BQE157 BZZ157:CAA157 CJV157:CJW157 CTR157:CTS157 DDN157:DDO157 DNJ157:DNK157 DXF157:DXG157 EHB157:EHC157 EQX157:EQY157 FAT157:FAU157 FKP157:FKQ157 FUL157:FUM157 GEH157:GEI157 GOD157:GOE157 GXZ157:GYA157 HHV157:HHW157 HRR157:HRS157 IBN157:IBO157 ILJ157:ILK157 IVF157:IVG157 JFB157:JFC157 JOX157:JOY157 JYT157:JYU157 KIP157:KIQ157 KSL157:KSM157 LCH157:LCI157 LMD157:LME157 LVZ157:LWA157 MFV157:MFW157 MPR157:MPS157 MZN157:MZO157 NJJ157:NJK157 NTF157:NTG157 ODB157:ODC157 OMX157:OMY157 OWT157:OWU157 PGP157:PGQ157 PQL157:PQM157 QAH157:QAI157 QKD157:QKE157 QTZ157:QUA157 RDV157:RDW157 RNR157:RNS157 RXN157:RXO157 SHJ157:SHK157 SRF157:SRG157 TBB157:TBC157 TKX157:TKY157 TUT157:TUU157 UEP157:UEQ157 UOL157:UOM157 UYH157:UYI157 VID157:VIE157 VRZ157:VSA157 WBV157:WBW157 WLR157:WLS157 WVN157:WVO157 IX983200:IY983200 JB65693:JC65693 SX65693:SY65693 ACT65693:ACU65693 AMP65693:AMQ65693 AWL65693:AWM65693 BGH65693:BGI65693 BQD65693:BQE65693 BZZ65693:CAA65693 CJV65693:CJW65693 CTR65693:CTS65693 DDN65693:DDO65693 DNJ65693:DNK65693 DXF65693:DXG65693 EHB65693:EHC65693 EQX65693:EQY65693 FAT65693:FAU65693 FKP65693:FKQ65693 FUL65693:FUM65693 GEH65693:GEI65693 GOD65693:GOE65693 GXZ65693:GYA65693 HHV65693:HHW65693 HRR65693:HRS65693 IBN65693:IBO65693 ILJ65693:ILK65693 IVF65693:IVG65693 JFB65693:JFC65693 JOX65693:JOY65693 JYT65693:JYU65693 KIP65693:KIQ65693 KSL65693:KSM65693 LCH65693:LCI65693 LMD65693:LME65693 LVZ65693:LWA65693 MFV65693:MFW65693 MPR65693:MPS65693 MZN65693:MZO65693 NJJ65693:NJK65693 NTF65693:NTG65693 ODB65693:ODC65693 OMX65693:OMY65693 OWT65693:OWU65693 PGP65693:PGQ65693 PQL65693:PQM65693 QAH65693:QAI65693 QKD65693:QKE65693 QTZ65693:QUA65693 RDV65693:RDW65693 RNR65693:RNS65693 RXN65693:RXO65693 SHJ65693:SHK65693 SRF65693:SRG65693 TBB65693:TBC65693 TKX65693:TKY65693 TUT65693:TUU65693 UEP65693:UEQ65693 UOL65693:UOM65693 UYH65693:UYI65693 VID65693:VIE65693 VRZ65693:VSA65693 WBV65693:WBW65693 WLR65693:WLS65693 WVN65693:WVO65693 ST983200:SU983200 JB131229:JC131229 SX131229:SY131229 ACT131229:ACU131229 AMP131229:AMQ131229 AWL131229:AWM131229 BGH131229:BGI131229 BQD131229:BQE131229 BZZ131229:CAA131229 CJV131229:CJW131229 CTR131229:CTS131229 DDN131229:DDO131229 DNJ131229:DNK131229 DXF131229:DXG131229 EHB131229:EHC131229 EQX131229:EQY131229 FAT131229:FAU131229 FKP131229:FKQ131229 FUL131229:FUM131229 GEH131229:GEI131229 GOD131229:GOE131229 GXZ131229:GYA131229 HHV131229:HHW131229 HRR131229:HRS131229 IBN131229:IBO131229 ILJ131229:ILK131229 IVF131229:IVG131229 JFB131229:JFC131229 JOX131229:JOY131229 JYT131229:JYU131229 KIP131229:KIQ131229 KSL131229:KSM131229 LCH131229:LCI131229 LMD131229:LME131229 LVZ131229:LWA131229 MFV131229:MFW131229 MPR131229:MPS131229 MZN131229:MZO131229 NJJ131229:NJK131229 NTF131229:NTG131229 ODB131229:ODC131229 OMX131229:OMY131229 OWT131229:OWU131229 PGP131229:PGQ131229 PQL131229:PQM131229 QAH131229:QAI131229 QKD131229:QKE131229 QTZ131229:QUA131229 RDV131229:RDW131229 RNR131229:RNS131229 RXN131229:RXO131229 SHJ131229:SHK131229 SRF131229:SRG131229 TBB131229:TBC131229 TKX131229:TKY131229 TUT131229:TUU131229 UEP131229:UEQ131229 UOL131229:UOM131229 UYH131229:UYI131229 VID131229:VIE131229 VRZ131229:VSA131229 WBV131229:WBW131229 WLR131229:WLS131229 WVN131229:WVO131229 ACP983200:ACQ983200 JB196765:JC196765 SX196765:SY196765 ACT196765:ACU196765 AMP196765:AMQ196765 AWL196765:AWM196765 BGH196765:BGI196765 BQD196765:BQE196765 BZZ196765:CAA196765 CJV196765:CJW196765 CTR196765:CTS196765 DDN196765:DDO196765 DNJ196765:DNK196765 DXF196765:DXG196765 EHB196765:EHC196765 EQX196765:EQY196765 FAT196765:FAU196765 FKP196765:FKQ196765 FUL196765:FUM196765 GEH196765:GEI196765 GOD196765:GOE196765 GXZ196765:GYA196765 HHV196765:HHW196765 HRR196765:HRS196765 IBN196765:IBO196765 ILJ196765:ILK196765 IVF196765:IVG196765 JFB196765:JFC196765 JOX196765:JOY196765 JYT196765:JYU196765 KIP196765:KIQ196765 KSL196765:KSM196765 LCH196765:LCI196765 LMD196765:LME196765 LVZ196765:LWA196765 MFV196765:MFW196765 MPR196765:MPS196765 MZN196765:MZO196765 NJJ196765:NJK196765 NTF196765:NTG196765 ODB196765:ODC196765 OMX196765:OMY196765 OWT196765:OWU196765 PGP196765:PGQ196765 PQL196765:PQM196765 QAH196765:QAI196765 QKD196765:QKE196765 QTZ196765:QUA196765 RDV196765:RDW196765 RNR196765:RNS196765 RXN196765:RXO196765 SHJ196765:SHK196765 SRF196765:SRG196765 TBB196765:TBC196765 TKX196765:TKY196765 TUT196765:TUU196765 UEP196765:UEQ196765 UOL196765:UOM196765 UYH196765:UYI196765 VID196765:VIE196765 VRZ196765:VSA196765 WBV196765:WBW196765 WLR196765:WLS196765 WVN196765:WVO196765 AML983200:AMM983200 JB262301:JC262301 SX262301:SY262301 ACT262301:ACU262301 AMP262301:AMQ262301 AWL262301:AWM262301 BGH262301:BGI262301 BQD262301:BQE262301 BZZ262301:CAA262301 CJV262301:CJW262301 CTR262301:CTS262301 DDN262301:DDO262301 DNJ262301:DNK262301 DXF262301:DXG262301 EHB262301:EHC262301 EQX262301:EQY262301 FAT262301:FAU262301 FKP262301:FKQ262301 FUL262301:FUM262301 GEH262301:GEI262301 GOD262301:GOE262301 GXZ262301:GYA262301 HHV262301:HHW262301 HRR262301:HRS262301 IBN262301:IBO262301 ILJ262301:ILK262301 IVF262301:IVG262301 JFB262301:JFC262301 JOX262301:JOY262301 JYT262301:JYU262301 KIP262301:KIQ262301 KSL262301:KSM262301 LCH262301:LCI262301 LMD262301:LME262301 LVZ262301:LWA262301 MFV262301:MFW262301 MPR262301:MPS262301 MZN262301:MZO262301 NJJ262301:NJK262301 NTF262301:NTG262301 ODB262301:ODC262301 OMX262301:OMY262301 OWT262301:OWU262301 PGP262301:PGQ262301 PQL262301:PQM262301 QAH262301:QAI262301 QKD262301:QKE262301 QTZ262301:QUA262301 RDV262301:RDW262301 RNR262301:RNS262301 RXN262301:RXO262301 SHJ262301:SHK262301 SRF262301:SRG262301 TBB262301:TBC262301 TKX262301:TKY262301 TUT262301:TUU262301 UEP262301:UEQ262301 UOL262301:UOM262301 UYH262301:UYI262301 VID262301:VIE262301 VRZ262301:VSA262301 WBV262301:WBW262301 WLR262301:WLS262301 WVN262301:WVO262301 AWH983200:AWI983200 JB327837:JC327837 SX327837:SY327837 ACT327837:ACU327837 AMP327837:AMQ327837 AWL327837:AWM327837 BGH327837:BGI327837 BQD327837:BQE327837 BZZ327837:CAA327837 CJV327837:CJW327837 CTR327837:CTS327837 DDN327837:DDO327837 DNJ327837:DNK327837 DXF327837:DXG327837 EHB327837:EHC327837 EQX327837:EQY327837 FAT327837:FAU327837 FKP327837:FKQ327837 FUL327837:FUM327837 GEH327837:GEI327837 GOD327837:GOE327837 GXZ327837:GYA327837 HHV327837:HHW327837 HRR327837:HRS327837 IBN327837:IBO327837 ILJ327837:ILK327837 IVF327837:IVG327837 JFB327837:JFC327837 JOX327837:JOY327837 JYT327837:JYU327837 KIP327837:KIQ327837 KSL327837:KSM327837 LCH327837:LCI327837 LMD327837:LME327837 LVZ327837:LWA327837 MFV327837:MFW327837 MPR327837:MPS327837 MZN327837:MZO327837 NJJ327837:NJK327837 NTF327837:NTG327837 ODB327837:ODC327837 OMX327837:OMY327837 OWT327837:OWU327837 PGP327837:PGQ327837 PQL327837:PQM327837 QAH327837:QAI327837 QKD327837:QKE327837 QTZ327837:QUA327837 RDV327837:RDW327837 RNR327837:RNS327837 RXN327837:RXO327837 SHJ327837:SHK327837 SRF327837:SRG327837 TBB327837:TBC327837 TKX327837:TKY327837 TUT327837:TUU327837 UEP327837:UEQ327837 UOL327837:UOM327837 UYH327837:UYI327837 VID327837:VIE327837 VRZ327837:VSA327837 WBV327837:WBW327837 WLR327837:WLS327837 WVN327837:WVO327837 BGD983200:BGE983200 JB393373:JC393373 SX393373:SY393373 ACT393373:ACU393373 AMP393373:AMQ393373 AWL393373:AWM393373 BGH393373:BGI393373 BQD393373:BQE393373 BZZ393373:CAA393373 CJV393373:CJW393373 CTR393373:CTS393373 DDN393373:DDO393373 DNJ393373:DNK393373 DXF393373:DXG393373 EHB393373:EHC393373 EQX393373:EQY393373 FAT393373:FAU393373 FKP393373:FKQ393373 FUL393373:FUM393373 GEH393373:GEI393373 GOD393373:GOE393373 GXZ393373:GYA393373 HHV393373:HHW393373 HRR393373:HRS393373 IBN393373:IBO393373 ILJ393373:ILK393373 IVF393373:IVG393373 JFB393373:JFC393373 JOX393373:JOY393373 JYT393373:JYU393373 KIP393373:KIQ393373 KSL393373:KSM393373 LCH393373:LCI393373 LMD393373:LME393373 LVZ393373:LWA393373 MFV393373:MFW393373 MPR393373:MPS393373 MZN393373:MZO393373 NJJ393373:NJK393373 NTF393373:NTG393373 ODB393373:ODC393373 OMX393373:OMY393373 OWT393373:OWU393373 PGP393373:PGQ393373 PQL393373:PQM393373 QAH393373:QAI393373 QKD393373:QKE393373 QTZ393373:QUA393373 RDV393373:RDW393373 RNR393373:RNS393373 RXN393373:RXO393373 SHJ393373:SHK393373 SRF393373:SRG393373 TBB393373:TBC393373 TKX393373:TKY393373 TUT393373:TUU393373 UEP393373:UEQ393373 UOL393373:UOM393373 UYH393373:UYI393373 VID393373:VIE393373 VRZ393373:VSA393373 WBV393373:WBW393373 WLR393373:WLS393373 WVN393373:WVO393373 BPZ983200:BQA983200 JB458909:JC458909 SX458909:SY458909 ACT458909:ACU458909 AMP458909:AMQ458909 AWL458909:AWM458909 BGH458909:BGI458909 BQD458909:BQE458909 BZZ458909:CAA458909 CJV458909:CJW458909 CTR458909:CTS458909 DDN458909:DDO458909 DNJ458909:DNK458909 DXF458909:DXG458909 EHB458909:EHC458909 EQX458909:EQY458909 FAT458909:FAU458909 FKP458909:FKQ458909 FUL458909:FUM458909 GEH458909:GEI458909 GOD458909:GOE458909 GXZ458909:GYA458909 HHV458909:HHW458909 HRR458909:HRS458909 IBN458909:IBO458909 ILJ458909:ILK458909 IVF458909:IVG458909 JFB458909:JFC458909 JOX458909:JOY458909 JYT458909:JYU458909 KIP458909:KIQ458909 KSL458909:KSM458909 LCH458909:LCI458909 LMD458909:LME458909 LVZ458909:LWA458909 MFV458909:MFW458909 MPR458909:MPS458909 MZN458909:MZO458909 NJJ458909:NJK458909 NTF458909:NTG458909 ODB458909:ODC458909 OMX458909:OMY458909 OWT458909:OWU458909 PGP458909:PGQ458909 PQL458909:PQM458909 QAH458909:QAI458909 QKD458909:QKE458909 QTZ458909:QUA458909 RDV458909:RDW458909 RNR458909:RNS458909 RXN458909:RXO458909 SHJ458909:SHK458909 SRF458909:SRG458909 TBB458909:TBC458909 TKX458909:TKY458909 TUT458909:TUU458909 UEP458909:UEQ458909 UOL458909:UOM458909 UYH458909:UYI458909 VID458909:VIE458909 VRZ458909:VSA458909 WBV458909:WBW458909 WLR458909:WLS458909 WVN458909:WVO458909 BZV983200:BZW983200 JB524445:JC524445 SX524445:SY524445 ACT524445:ACU524445 AMP524445:AMQ524445 AWL524445:AWM524445 BGH524445:BGI524445 BQD524445:BQE524445 BZZ524445:CAA524445 CJV524445:CJW524445 CTR524445:CTS524445 DDN524445:DDO524445 DNJ524445:DNK524445 DXF524445:DXG524445 EHB524445:EHC524445 EQX524445:EQY524445 FAT524445:FAU524445 FKP524445:FKQ524445 FUL524445:FUM524445 GEH524445:GEI524445 GOD524445:GOE524445 GXZ524445:GYA524445 HHV524445:HHW524445 HRR524445:HRS524445 IBN524445:IBO524445 ILJ524445:ILK524445 IVF524445:IVG524445 JFB524445:JFC524445 JOX524445:JOY524445 JYT524445:JYU524445 KIP524445:KIQ524445 KSL524445:KSM524445 LCH524445:LCI524445 LMD524445:LME524445 LVZ524445:LWA524445 MFV524445:MFW524445 MPR524445:MPS524445 MZN524445:MZO524445 NJJ524445:NJK524445 NTF524445:NTG524445 ODB524445:ODC524445 OMX524445:OMY524445 OWT524445:OWU524445 PGP524445:PGQ524445 PQL524445:PQM524445 QAH524445:QAI524445 QKD524445:QKE524445 QTZ524445:QUA524445 RDV524445:RDW524445 RNR524445:RNS524445 RXN524445:RXO524445 SHJ524445:SHK524445 SRF524445:SRG524445 TBB524445:TBC524445 TKX524445:TKY524445 TUT524445:TUU524445 UEP524445:UEQ524445 UOL524445:UOM524445 UYH524445:UYI524445 VID524445:VIE524445 VRZ524445:VSA524445 WBV524445:WBW524445 WLR524445:WLS524445 WVN524445:WVO524445 CJR983200:CJS983200 JB589981:JC589981 SX589981:SY589981 ACT589981:ACU589981 AMP589981:AMQ589981 AWL589981:AWM589981 BGH589981:BGI589981 BQD589981:BQE589981 BZZ589981:CAA589981 CJV589981:CJW589981 CTR589981:CTS589981 DDN589981:DDO589981 DNJ589981:DNK589981 DXF589981:DXG589981 EHB589981:EHC589981 EQX589981:EQY589981 FAT589981:FAU589981 FKP589981:FKQ589981 FUL589981:FUM589981 GEH589981:GEI589981 GOD589981:GOE589981 GXZ589981:GYA589981 HHV589981:HHW589981 HRR589981:HRS589981 IBN589981:IBO589981 ILJ589981:ILK589981 IVF589981:IVG589981 JFB589981:JFC589981 JOX589981:JOY589981 JYT589981:JYU589981 KIP589981:KIQ589981 KSL589981:KSM589981 LCH589981:LCI589981 LMD589981:LME589981 LVZ589981:LWA589981 MFV589981:MFW589981 MPR589981:MPS589981 MZN589981:MZO589981 NJJ589981:NJK589981 NTF589981:NTG589981 ODB589981:ODC589981 OMX589981:OMY589981 OWT589981:OWU589981 PGP589981:PGQ589981 PQL589981:PQM589981 QAH589981:QAI589981 QKD589981:QKE589981 QTZ589981:QUA589981 RDV589981:RDW589981 RNR589981:RNS589981 RXN589981:RXO589981 SHJ589981:SHK589981 SRF589981:SRG589981 TBB589981:TBC589981 TKX589981:TKY589981 TUT589981:TUU589981 UEP589981:UEQ589981 UOL589981:UOM589981 UYH589981:UYI589981 VID589981:VIE589981 VRZ589981:VSA589981 WBV589981:WBW589981 WLR589981:WLS589981 WVN589981:WVO589981 CTN983200:CTO983200 JB655517:JC655517 SX655517:SY655517 ACT655517:ACU655517 AMP655517:AMQ655517 AWL655517:AWM655517 BGH655517:BGI655517 BQD655517:BQE655517 BZZ655517:CAA655517 CJV655517:CJW655517 CTR655517:CTS655517 DDN655517:DDO655517 DNJ655517:DNK655517 DXF655517:DXG655517 EHB655517:EHC655517 EQX655517:EQY655517 FAT655517:FAU655517 FKP655517:FKQ655517 FUL655517:FUM655517 GEH655517:GEI655517 GOD655517:GOE655517 GXZ655517:GYA655517 HHV655517:HHW655517 HRR655517:HRS655517 IBN655517:IBO655517 ILJ655517:ILK655517 IVF655517:IVG655517 JFB655517:JFC655517 JOX655517:JOY655517 JYT655517:JYU655517 KIP655517:KIQ655517 KSL655517:KSM655517 LCH655517:LCI655517 LMD655517:LME655517 LVZ655517:LWA655517 MFV655517:MFW655517 MPR655517:MPS655517 MZN655517:MZO655517 NJJ655517:NJK655517 NTF655517:NTG655517 ODB655517:ODC655517 OMX655517:OMY655517 OWT655517:OWU655517 PGP655517:PGQ655517 PQL655517:PQM655517 QAH655517:QAI655517 QKD655517:QKE655517 QTZ655517:QUA655517 RDV655517:RDW655517 RNR655517:RNS655517 RXN655517:RXO655517 SHJ655517:SHK655517 SRF655517:SRG655517 TBB655517:TBC655517 TKX655517:TKY655517 TUT655517:TUU655517 UEP655517:UEQ655517 UOL655517:UOM655517 UYH655517:UYI655517 VID655517:VIE655517 VRZ655517:VSA655517 WBV655517:WBW655517 WLR655517:WLS655517 WVN655517:WVO655517 DDJ983200:DDK983200 JB721053:JC721053 SX721053:SY721053 ACT721053:ACU721053 AMP721053:AMQ721053 AWL721053:AWM721053 BGH721053:BGI721053 BQD721053:BQE721053 BZZ721053:CAA721053 CJV721053:CJW721053 CTR721053:CTS721053 DDN721053:DDO721053 DNJ721053:DNK721053 DXF721053:DXG721053 EHB721053:EHC721053 EQX721053:EQY721053 FAT721053:FAU721053 FKP721053:FKQ721053 FUL721053:FUM721053 GEH721053:GEI721053 GOD721053:GOE721053 GXZ721053:GYA721053 HHV721053:HHW721053 HRR721053:HRS721053 IBN721053:IBO721053 ILJ721053:ILK721053 IVF721053:IVG721053 JFB721053:JFC721053 JOX721053:JOY721053 JYT721053:JYU721053 KIP721053:KIQ721053 KSL721053:KSM721053 LCH721053:LCI721053 LMD721053:LME721053 LVZ721053:LWA721053 MFV721053:MFW721053 MPR721053:MPS721053 MZN721053:MZO721053 NJJ721053:NJK721053 NTF721053:NTG721053 ODB721053:ODC721053 OMX721053:OMY721053 OWT721053:OWU721053 PGP721053:PGQ721053 PQL721053:PQM721053 QAH721053:QAI721053 QKD721053:QKE721053 QTZ721053:QUA721053 RDV721053:RDW721053 RNR721053:RNS721053 RXN721053:RXO721053 SHJ721053:SHK721053 SRF721053:SRG721053 TBB721053:TBC721053 TKX721053:TKY721053 TUT721053:TUU721053 UEP721053:UEQ721053 UOL721053:UOM721053 UYH721053:UYI721053 VID721053:VIE721053 VRZ721053:VSA721053 WBV721053:WBW721053 WLR721053:WLS721053 WVN721053:WVO721053 DNF983200:DNG983200 JB786589:JC786589 SX786589:SY786589 ACT786589:ACU786589 AMP786589:AMQ786589 AWL786589:AWM786589 BGH786589:BGI786589 BQD786589:BQE786589 BZZ786589:CAA786589 CJV786589:CJW786589 CTR786589:CTS786589 DDN786589:DDO786589 DNJ786589:DNK786589 DXF786589:DXG786589 EHB786589:EHC786589 EQX786589:EQY786589 FAT786589:FAU786589 FKP786589:FKQ786589 FUL786589:FUM786589 GEH786589:GEI786589 GOD786589:GOE786589 GXZ786589:GYA786589 HHV786589:HHW786589 HRR786589:HRS786589 IBN786589:IBO786589 ILJ786589:ILK786589 IVF786589:IVG786589 JFB786589:JFC786589 JOX786589:JOY786589 JYT786589:JYU786589 KIP786589:KIQ786589 KSL786589:KSM786589 LCH786589:LCI786589 LMD786589:LME786589 LVZ786589:LWA786589 MFV786589:MFW786589 MPR786589:MPS786589 MZN786589:MZO786589 NJJ786589:NJK786589 NTF786589:NTG786589 ODB786589:ODC786589 OMX786589:OMY786589 OWT786589:OWU786589 PGP786589:PGQ786589 PQL786589:PQM786589 QAH786589:QAI786589 QKD786589:QKE786589 QTZ786589:QUA786589 RDV786589:RDW786589 RNR786589:RNS786589 RXN786589:RXO786589 SHJ786589:SHK786589 SRF786589:SRG786589 TBB786589:TBC786589 TKX786589:TKY786589 TUT786589:TUU786589 UEP786589:UEQ786589 UOL786589:UOM786589 UYH786589:UYI786589 VID786589:VIE786589 VRZ786589:VSA786589 WBV786589:WBW786589 WLR786589:WLS786589 WVN786589:WVO786589 DXB983200:DXC983200 JB852125:JC852125 SX852125:SY852125 ACT852125:ACU852125 AMP852125:AMQ852125 AWL852125:AWM852125 BGH852125:BGI852125 BQD852125:BQE852125 BZZ852125:CAA852125 CJV852125:CJW852125 CTR852125:CTS852125 DDN852125:DDO852125 DNJ852125:DNK852125 DXF852125:DXG852125 EHB852125:EHC852125 EQX852125:EQY852125 FAT852125:FAU852125 FKP852125:FKQ852125 FUL852125:FUM852125 GEH852125:GEI852125 GOD852125:GOE852125 GXZ852125:GYA852125 HHV852125:HHW852125 HRR852125:HRS852125 IBN852125:IBO852125 ILJ852125:ILK852125 IVF852125:IVG852125 JFB852125:JFC852125 JOX852125:JOY852125 JYT852125:JYU852125 KIP852125:KIQ852125 KSL852125:KSM852125 LCH852125:LCI852125 LMD852125:LME852125 LVZ852125:LWA852125 MFV852125:MFW852125 MPR852125:MPS852125 MZN852125:MZO852125 NJJ852125:NJK852125 NTF852125:NTG852125 ODB852125:ODC852125 OMX852125:OMY852125 OWT852125:OWU852125 PGP852125:PGQ852125 PQL852125:PQM852125 QAH852125:QAI852125 QKD852125:QKE852125 QTZ852125:QUA852125 RDV852125:RDW852125 RNR852125:RNS852125 RXN852125:RXO852125 SHJ852125:SHK852125 SRF852125:SRG852125 TBB852125:TBC852125 TKX852125:TKY852125 TUT852125:TUU852125 UEP852125:UEQ852125 UOL852125:UOM852125 UYH852125:UYI852125 VID852125:VIE852125 VRZ852125:VSA852125 WBV852125:WBW852125 WLR852125:WLS852125 WVN852125:WVO852125 EGX983200:EGY983200 JB917661:JC917661 SX917661:SY917661 ACT917661:ACU917661 AMP917661:AMQ917661 AWL917661:AWM917661 BGH917661:BGI917661 BQD917661:BQE917661 BZZ917661:CAA917661 CJV917661:CJW917661 CTR917661:CTS917661 DDN917661:DDO917661 DNJ917661:DNK917661 DXF917661:DXG917661 EHB917661:EHC917661 EQX917661:EQY917661 FAT917661:FAU917661 FKP917661:FKQ917661 FUL917661:FUM917661 GEH917661:GEI917661 GOD917661:GOE917661 GXZ917661:GYA917661 HHV917661:HHW917661 HRR917661:HRS917661 IBN917661:IBO917661 ILJ917661:ILK917661 IVF917661:IVG917661 JFB917661:JFC917661 JOX917661:JOY917661 JYT917661:JYU917661 KIP917661:KIQ917661 KSL917661:KSM917661 LCH917661:LCI917661 LMD917661:LME917661 LVZ917661:LWA917661 MFV917661:MFW917661 MPR917661:MPS917661 MZN917661:MZO917661 NJJ917661:NJK917661 NTF917661:NTG917661 ODB917661:ODC917661 OMX917661:OMY917661 OWT917661:OWU917661 PGP917661:PGQ917661 PQL917661:PQM917661 QAH917661:QAI917661 QKD917661:QKE917661 QTZ917661:QUA917661 RDV917661:RDW917661 RNR917661:RNS917661 RXN917661:RXO917661 SHJ917661:SHK917661 SRF917661:SRG917661 TBB917661:TBC917661 TKX917661:TKY917661 TUT917661:TUU917661 UEP917661:UEQ917661 UOL917661:UOM917661 UYH917661:UYI917661 VID917661:VIE917661 VRZ917661:VSA917661 WBV917661:WBW917661 WLR917661:WLS917661 WVN917661:WVO917661 EQT983200:EQU983200 JB983197:JC983197 SX983197:SY983197 ACT983197:ACU983197 AMP983197:AMQ983197 AWL983197:AWM983197 BGH983197:BGI983197 BQD983197:BQE983197 BZZ983197:CAA983197 CJV983197:CJW983197 CTR983197:CTS983197 DDN983197:DDO983197 DNJ983197:DNK983197 DXF983197:DXG983197 EHB983197:EHC983197 EQX983197:EQY983197 FAT983197:FAU983197 FKP983197:FKQ983197 FUL983197:FUM983197 GEH983197:GEI983197 GOD983197:GOE983197 GXZ983197:GYA983197 HHV983197:HHW983197 HRR983197:HRS983197 IBN983197:IBO983197 ILJ983197:ILK983197 IVF983197:IVG983197 JFB983197:JFC983197 JOX983197:JOY983197 JYT983197:JYU983197 KIP983197:KIQ983197 KSL983197:KSM983197 LCH983197:LCI983197 LMD983197:LME983197 LVZ983197:LWA983197 MFV983197:MFW983197 MPR983197:MPS983197 MZN983197:MZO983197 NJJ983197:NJK983197 NTF983197:NTG983197 ODB983197:ODC983197 OMX983197:OMY983197 OWT983197:OWU983197 PGP983197:PGQ983197 PQL983197:PQM983197 QAH983197:QAI983197 QKD983197:QKE983197 QTZ983197:QUA983197 RDV983197:RDW983197 RNR983197:RNS983197 RXN983197:RXO983197 SHJ983197:SHK983197 SRF983197:SRG983197 TBB983197:TBC983197 TKX983197:TKY983197 TUT983197:TUU983197 UEP983197:UEQ983197 UOL983197:UOM983197 UYH983197:UYI983197 VID983197:VIE983197 VRZ983197:VSA983197 WBV983197:WBW983197 WLR983197:WLS983197 WVN983197:WVO983197 FAP983200:FAQ983200 JB159:JC159 SX159:SY159 ACT159:ACU159 AMP159:AMQ159 AWL159:AWM159 BGH159:BGI159 BQD159:BQE159 BZZ159:CAA159 CJV159:CJW159 CTR159:CTS159 DDN159:DDO159 DNJ159:DNK159 DXF159:DXG159 EHB159:EHC159 EQX159:EQY159 FAT159:FAU159 FKP159:FKQ159 FUL159:FUM159 GEH159:GEI159 GOD159:GOE159 GXZ159:GYA159 HHV159:HHW159 HRR159:HRS159 IBN159:IBO159 ILJ159:ILK159 IVF159:IVG159 JFB159:JFC159 JOX159:JOY159 JYT159:JYU159 KIP159:KIQ159 KSL159:KSM159 LCH159:LCI159 LMD159:LME159 LVZ159:LWA159 MFV159:MFW159 MPR159:MPS159 MZN159:MZO159 NJJ159:NJK159 NTF159:NTG159 ODB159:ODC159 OMX159:OMY159 OWT159:OWU159 PGP159:PGQ159 PQL159:PQM159 QAH159:QAI159 QKD159:QKE159 QTZ159:QUA159 RDV159:RDW159 RNR159:RNS159 RXN159:RXO159 SHJ159:SHK159 SRF159:SRG159 TBB159:TBC159 TKX159:TKY159 TUT159:TUU159 UEP159:UEQ159 UOL159:UOM159 UYH159:UYI159 VID159:VIE159 VRZ159:VSA159 WBV159:WBW159 WLR159:WLS159 WVN159:WVO159 FKL983200:FKM983200 JB65695:JC65695 SX65695:SY65695 ACT65695:ACU65695 AMP65695:AMQ65695 AWL65695:AWM65695 BGH65695:BGI65695 BQD65695:BQE65695 BZZ65695:CAA65695 CJV65695:CJW65695 CTR65695:CTS65695 DDN65695:DDO65695 DNJ65695:DNK65695 DXF65695:DXG65695 EHB65695:EHC65695 EQX65695:EQY65695 FAT65695:FAU65695 FKP65695:FKQ65695 FUL65695:FUM65695 GEH65695:GEI65695 GOD65695:GOE65695 GXZ65695:GYA65695 HHV65695:HHW65695 HRR65695:HRS65695 IBN65695:IBO65695 ILJ65695:ILK65695 IVF65695:IVG65695 JFB65695:JFC65695 JOX65695:JOY65695 JYT65695:JYU65695 KIP65695:KIQ65695 KSL65695:KSM65695 LCH65695:LCI65695 LMD65695:LME65695 LVZ65695:LWA65695 MFV65695:MFW65695 MPR65695:MPS65695 MZN65695:MZO65695 NJJ65695:NJK65695 NTF65695:NTG65695 ODB65695:ODC65695 OMX65695:OMY65695 OWT65695:OWU65695 PGP65695:PGQ65695 PQL65695:PQM65695 QAH65695:QAI65695 QKD65695:QKE65695 QTZ65695:QUA65695 RDV65695:RDW65695 RNR65695:RNS65695 RXN65695:RXO65695 SHJ65695:SHK65695 SRF65695:SRG65695 TBB65695:TBC65695 TKX65695:TKY65695 TUT65695:TUU65695 UEP65695:UEQ65695 UOL65695:UOM65695 UYH65695:UYI65695 VID65695:VIE65695 VRZ65695:VSA65695 WBV65695:WBW65695 WLR65695:WLS65695 WVN65695:WVO65695 FUH983200:FUI983200 JB131231:JC131231 SX131231:SY131231 ACT131231:ACU131231 AMP131231:AMQ131231 AWL131231:AWM131231 BGH131231:BGI131231 BQD131231:BQE131231 BZZ131231:CAA131231 CJV131231:CJW131231 CTR131231:CTS131231 DDN131231:DDO131231 DNJ131231:DNK131231 DXF131231:DXG131231 EHB131231:EHC131231 EQX131231:EQY131231 FAT131231:FAU131231 FKP131231:FKQ131231 FUL131231:FUM131231 GEH131231:GEI131231 GOD131231:GOE131231 GXZ131231:GYA131231 HHV131231:HHW131231 HRR131231:HRS131231 IBN131231:IBO131231 ILJ131231:ILK131231 IVF131231:IVG131231 JFB131231:JFC131231 JOX131231:JOY131231 JYT131231:JYU131231 KIP131231:KIQ131231 KSL131231:KSM131231 LCH131231:LCI131231 LMD131231:LME131231 LVZ131231:LWA131231 MFV131231:MFW131231 MPR131231:MPS131231 MZN131231:MZO131231 NJJ131231:NJK131231 NTF131231:NTG131231 ODB131231:ODC131231 OMX131231:OMY131231 OWT131231:OWU131231 PGP131231:PGQ131231 PQL131231:PQM131231 QAH131231:QAI131231 QKD131231:QKE131231 QTZ131231:QUA131231 RDV131231:RDW131231 RNR131231:RNS131231 RXN131231:RXO131231 SHJ131231:SHK131231 SRF131231:SRG131231 TBB131231:TBC131231 TKX131231:TKY131231 TUT131231:TUU131231 UEP131231:UEQ131231 UOL131231:UOM131231 UYH131231:UYI131231 VID131231:VIE131231 VRZ131231:VSA131231 WBV131231:WBW131231 WLR131231:WLS131231 WVN131231:WVO131231 GED983200:GEE983200 JB196767:JC196767 SX196767:SY196767 ACT196767:ACU196767 AMP196767:AMQ196767 AWL196767:AWM196767 BGH196767:BGI196767 BQD196767:BQE196767 BZZ196767:CAA196767 CJV196767:CJW196767 CTR196767:CTS196767 DDN196767:DDO196767 DNJ196767:DNK196767 DXF196767:DXG196767 EHB196767:EHC196767 EQX196767:EQY196767 FAT196767:FAU196767 FKP196767:FKQ196767 FUL196767:FUM196767 GEH196767:GEI196767 GOD196767:GOE196767 GXZ196767:GYA196767 HHV196767:HHW196767 HRR196767:HRS196767 IBN196767:IBO196767 ILJ196767:ILK196767 IVF196767:IVG196767 JFB196767:JFC196767 JOX196767:JOY196767 JYT196767:JYU196767 KIP196767:KIQ196767 KSL196767:KSM196767 LCH196767:LCI196767 LMD196767:LME196767 LVZ196767:LWA196767 MFV196767:MFW196767 MPR196767:MPS196767 MZN196767:MZO196767 NJJ196767:NJK196767 NTF196767:NTG196767 ODB196767:ODC196767 OMX196767:OMY196767 OWT196767:OWU196767 PGP196767:PGQ196767 PQL196767:PQM196767 QAH196767:QAI196767 QKD196767:QKE196767 QTZ196767:QUA196767 RDV196767:RDW196767 RNR196767:RNS196767 RXN196767:RXO196767 SHJ196767:SHK196767 SRF196767:SRG196767 TBB196767:TBC196767 TKX196767:TKY196767 TUT196767:TUU196767 UEP196767:UEQ196767 UOL196767:UOM196767 UYH196767:UYI196767 VID196767:VIE196767 VRZ196767:VSA196767 WBV196767:WBW196767 WLR196767:WLS196767 WVN196767:WVO196767 GNZ983200:GOA983200 JB262303:JC262303 SX262303:SY262303 ACT262303:ACU262303 AMP262303:AMQ262303 AWL262303:AWM262303 BGH262303:BGI262303 BQD262303:BQE262303 BZZ262303:CAA262303 CJV262303:CJW262303 CTR262303:CTS262303 DDN262303:DDO262303 DNJ262303:DNK262303 DXF262303:DXG262303 EHB262303:EHC262303 EQX262303:EQY262303 FAT262303:FAU262303 FKP262303:FKQ262303 FUL262303:FUM262303 GEH262303:GEI262303 GOD262303:GOE262303 GXZ262303:GYA262303 HHV262303:HHW262303 HRR262303:HRS262303 IBN262303:IBO262303 ILJ262303:ILK262303 IVF262303:IVG262303 JFB262303:JFC262303 JOX262303:JOY262303 JYT262303:JYU262303 KIP262303:KIQ262303 KSL262303:KSM262303 LCH262303:LCI262303 LMD262303:LME262303 LVZ262303:LWA262303 MFV262303:MFW262303 MPR262303:MPS262303 MZN262303:MZO262303 NJJ262303:NJK262303 NTF262303:NTG262303 ODB262303:ODC262303 OMX262303:OMY262303 OWT262303:OWU262303 PGP262303:PGQ262303 PQL262303:PQM262303 QAH262303:QAI262303 QKD262303:QKE262303 QTZ262303:QUA262303 RDV262303:RDW262303 RNR262303:RNS262303 RXN262303:RXO262303 SHJ262303:SHK262303 SRF262303:SRG262303 TBB262303:TBC262303 TKX262303:TKY262303 TUT262303:TUU262303 UEP262303:UEQ262303 UOL262303:UOM262303 UYH262303:UYI262303 VID262303:VIE262303 VRZ262303:VSA262303 WBV262303:WBW262303 WLR262303:WLS262303 WVN262303:WVO262303 GXV983200:GXW983200 JB327839:JC327839 SX327839:SY327839 ACT327839:ACU327839 AMP327839:AMQ327839 AWL327839:AWM327839 BGH327839:BGI327839 BQD327839:BQE327839 BZZ327839:CAA327839 CJV327839:CJW327839 CTR327839:CTS327839 DDN327839:DDO327839 DNJ327839:DNK327839 DXF327839:DXG327839 EHB327839:EHC327839 EQX327839:EQY327839 FAT327839:FAU327839 FKP327839:FKQ327839 FUL327839:FUM327839 GEH327839:GEI327839 GOD327839:GOE327839 GXZ327839:GYA327839 HHV327839:HHW327839 HRR327839:HRS327839 IBN327839:IBO327839 ILJ327839:ILK327839 IVF327839:IVG327839 JFB327839:JFC327839 JOX327839:JOY327839 JYT327839:JYU327839 KIP327839:KIQ327839 KSL327839:KSM327839 LCH327839:LCI327839 LMD327839:LME327839 LVZ327839:LWA327839 MFV327839:MFW327839 MPR327839:MPS327839 MZN327839:MZO327839 NJJ327839:NJK327839 NTF327839:NTG327839 ODB327839:ODC327839 OMX327839:OMY327839 OWT327839:OWU327839 PGP327839:PGQ327839 PQL327839:PQM327839 QAH327839:QAI327839 QKD327839:QKE327839 QTZ327839:QUA327839 RDV327839:RDW327839 RNR327839:RNS327839 RXN327839:RXO327839 SHJ327839:SHK327839 SRF327839:SRG327839 TBB327839:TBC327839 TKX327839:TKY327839 TUT327839:TUU327839 UEP327839:UEQ327839 UOL327839:UOM327839 UYH327839:UYI327839 VID327839:VIE327839 VRZ327839:VSA327839 WBV327839:WBW327839 WLR327839:WLS327839 WVN327839:WVO327839 HHR983200:HHS983200 JB393375:JC393375 SX393375:SY393375 ACT393375:ACU393375 AMP393375:AMQ393375 AWL393375:AWM393375 BGH393375:BGI393375 BQD393375:BQE393375 BZZ393375:CAA393375 CJV393375:CJW393375 CTR393375:CTS393375 DDN393375:DDO393375 DNJ393375:DNK393375 DXF393375:DXG393375 EHB393375:EHC393375 EQX393375:EQY393375 FAT393375:FAU393375 FKP393375:FKQ393375 FUL393375:FUM393375 GEH393375:GEI393375 GOD393375:GOE393375 GXZ393375:GYA393375 HHV393375:HHW393375 HRR393375:HRS393375 IBN393375:IBO393375 ILJ393375:ILK393375 IVF393375:IVG393375 JFB393375:JFC393375 JOX393375:JOY393375 JYT393375:JYU393375 KIP393375:KIQ393375 KSL393375:KSM393375 LCH393375:LCI393375 LMD393375:LME393375 LVZ393375:LWA393375 MFV393375:MFW393375 MPR393375:MPS393375 MZN393375:MZO393375 NJJ393375:NJK393375 NTF393375:NTG393375 ODB393375:ODC393375 OMX393375:OMY393375 OWT393375:OWU393375 PGP393375:PGQ393375 PQL393375:PQM393375 QAH393375:QAI393375 QKD393375:QKE393375 QTZ393375:QUA393375 RDV393375:RDW393375 RNR393375:RNS393375 RXN393375:RXO393375 SHJ393375:SHK393375 SRF393375:SRG393375 TBB393375:TBC393375 TKX393375:TKY393375 TUT393375:TUU393375 UEP393375:UEQ393375 UOL393375:UOM393375 UYH393375:UYI393375 VID393375:VIE393375 VRZ393375:VSA393375 WBV393375:WBW393375 WLR393375:WLS393375 WVN393375:WVO393375 HRN983200:HRO983200 JB458911:JC458911 SX458911:SY458911 ACT458911:ACU458911 AMP458911:AMQ458911 AWL458911:AWM458911 BGH458911:BGI458911 BQD458911:BQE458911 BZZ458911:CAA458911 CJV458911:CJW458911 CTR458911:CTS458911 DDN458911:DDO458911 DNJ458911:DNK458911 DXF458911:DXG458911 EHB458911:EHC458911 EQX458911:EQY458911 FAT458911:FAU458911 FKP458911:FKQ458911 FUL458911:FUM458911 GEH458911:GEI458911 GOD458911:GOE458911 GXZ458911:GYA458911 HHV458911:HHW458911 HRR458911:HRS458911 IBN458911:IBO458911 ILJ458911:ILK458911 IVF458911:IVG458911 JFB458911:JFC458911 JOX458911:JOY458911 JYT458911:JYU458911 KIP458911:KIQ458911 KSL458911:KSM458911 LCH458911:LCI458911 LMD458911:LME458911 LVZ458911:LWA458911 MFV458911:MFW458911 MPR458911:MPS458911 MZN458911:MZO458911 NJJ458911:NJK458911 NTF458911:NTG458911 ODB458911:ODC458911 OMX458911:OMY458911 OWT458911:OWU458911 PGP458911:PGQ458911 PQL458911:PQM458911 QAH458911:QAI458911 QKD458911:QKE458911 QTZ458911:QUA458911 RDV458911:RDW458911 RNR458911:RNS458911 RXN458911:RXO458911 SHJ458911:SHK458911 SRF458911:SRG458911 TBB458911:TBC458911 TKX458911:TKY458911 TUT458911:TUU458911 UEP458911:UEQ458911 UOL458911:UOM458911 UYH458911:UYI458911 VID458911:VIE458911 VRZ458911:VSA458911 WBV458911:WBW458911 WLR458911:WLS458911 WVN458911:WVO458911 IBJ983200:IBK983200 JB524447:JC524447 SX524447:SY524447 ACT524447:ACU524447 AMP524447:AMQ524447 AWL524447:AWM524447 BGH524447:BGI524447 BQD524447:BQE524447 BZZ524447:CAA524447 CJV524447:CJW524447 CTR524447:CTS524447 DDN524447:DDO524447 DNJ524447:DNK524447 DXF524447:DXG524447 EHB524447:EHC524447 EQX524447:EQY524447 FAT524447:FAU524447 FKP524447:FKQ524447 FUL524447:FUM524447 GEH524447:GEI524447 GOD524447:GOE524447 GXZ524447:GYA524447 HHV524447:HHW524447 HRR524447:HRS524447 IBN524447:IBO524447 ILJ524447:ILK524447 IVF524447:IVG524447 JFB524447:JFC524447 JOX524447:JOY524447 JYT524447:JYU524447 KIP524447:KIQ524447 KSL524447:KSM524447 LCH524447:LCI524447 LMD524447:LME524447 LVZ524447:LWA524447 MFV524447:MFW524447 MPR524447:MPS524447 MZN524447:MZO524447 NJJ524447:NJK524447 NTF524447:NTG524447 ODB524447:ODC524447 OMX524447:OMY524447 OWT524447:OWU524447 PGP524447:PGQ524447 PQL524447:PQM524447 QAH524447:QAI524447 QKD524447:QKE524447 QTZ524447:QUA524447 RDV524447:RDW524447 RNR524447:RNS524447 RXN524447:RXO524447 SHJ524447:SHK524447 SRF524447:SRG524447 TBB524447:TBC524447 TKX524447:TKY524447 TUT524447:TUU524447 UEP524447:UEQ524447 UOL524447:UOM524447 UYH524447:UYI524447 VID524447:VIE524447 VRZ524447:VSA524447 WBV524447:WBW524447 WLR524447:WLS524447 WVN524447:WVO524447 ILF983200:ILG983200 JB589983:JC589983 SX589983:SY589983 ACT589983:ACU589983 AMP589983:AMQ589983 AWL589983:AWM589983 BGH589983:BGI589983 BQD589983:BQE589983 BZZ589983:CAA589983 CJV589983:CJW589983 CTR589983:CTS589983 DDN589983:DDO589983 DNJ589983:DNK589983 DXF589983:DXG589983 EHB589983:EHC589983 EQX589983:EQY589983 FAT589983:FAU589983 FKP589983:FKQ589983 FUL589983:FUM589983 GEH589983:GEI589983 GOD589983:GOE589983 GXZ589983:GYA589983 HHV589983:HHW589983 HRR589983:HRS589983 IBN589983:IBO589983 ILJ589983:ILK589983 IVF589983:IVG589983 JFB589983:JFC589983 JOX589983:JOY589983 JYT589983:JYU589983 KIP589983:KIQ589983 KSL589983:KSM589983 LCH589983:LCI589983 LMD589983:LME589983 LVZ589983:LWA589983 MFV589983:MFW589983 MPR589983:MPS589983 MZN589983:MZO589983 NJJ589983:NJK589983 NTF589983:NTG589983 ODB589983:ODC589983 OMX589983:OMY589983 OWT589983:OWU589983 PGP589983:PGQ589983 PQL589983:PQM589983 QAH589983:QAI589983 QKD589983:QKE589983 QTZ589983:QUA589983 RDV589983:RDW589983 RNR589983:RNS589983 RXN589983:RXO589983 SHJ589983:SHK589983 SRF589983:SRG589983 TBB589983:TBC589983 TKX589983:TKY589983 TUT589983:TUU589983 UEP589983:UEQ589983 UOL589983:UOM589983 UYH589983:UYI589983 VID589983:VIE589983 VRZ589983:VSA589983 WBV589983:WBW589983 WLR589983:WLS589983 WVN589983:WVO589983 IVB983200:IVC983200 JB655519:JC655519 SX655519:SY655519 ACT655519:ACU655519 AMP655519:AMQ655519 AWL655519:AWM655519 BGH655519:BGI655519 BQD655519:BQE655519 BZZ655519:CAA655519 CJV655519:CJW655519 CTR655519:CTS655519 DDN655519:DDO655519 DNJ655519:DNK655519 DXF655519:DXG655519 EHB655519:EHC655519 EQX655519:EQY655519 FAT655519:FAU655519 FKP655519:FKQ655519 FUL655519:FUM655519 GEH655519:GEI655519 GOD655519:GOE655519 GXZ655519:GYA655519 HHV655519:HHW655519 HRR655519:HRS655519 IBN655519:IBO655519 ILJ655519:ILK655519 IVF655519:IVG655519 JFB655519:JFC655519 JOX655519:JOY655519 JYT655519:JYU655519 KIP655519:KIQ655519 KSL655519:KSM655519 LCH655519:LCI655519 LMD655519:LME655519 LVZ655519:LWA655519 MFV655519:MFW655519 MPR655519:MPS655519 MZN655519:MZO655519 NJJ655519:NJK655519 NTF655519:NTG655519 ODB655519:ODC655519 OMX655519:OMY655519 OWT655519:OWU655519 PGP655519:PGQ655519 PQL655519:PQM655519 QAH655519:QAI655519 QKD655519:QKE655519 QTZ655519:QUA655519 RDV655519:RDW655519 RNR655519:RNS655519 RXN655519:RXO655519 SHJ655519:SHK655519 SRF655519:SRG655519 TBB655519:TBC655519 TKX655519:TKY655519 TUT655519:TUU655519 UEP655519:UEQ655519 UOL655519:UOM655519 UYH655519:UYI655519 VID655519:VIE655519 VRZ655519:VSA655519 WBV655519:WBW655519 WLR655519:WLS655519 WVN655519:WVO655519 JEX983200:JEY983200 JB721055:JC721055 SX721055:SY721055 ACT721055:ACU721055 AMP721055:AMQ721055 AWL721055:AWM721055 BGH721055:BGI721055 BQD721055:BQE721055 BZZ721055:CAA721055 CJV721055:CJW721055 CTR721055:CTS721055 DDN721055:DDO721055 DNJ721055:DNK721055 DXF721055:DXG721055 EHB721055:EHC721055 EQX721055:EQY721055 FAT721055:FAU721055 FKP721055:FKQ721055 FUL721055:FUM721055 GEH721055:GEI721055 GOD721055:GOE721055 GXZ721055:GYA721055 HHV721055:HHW721055 HRR721055:HRS721055 IBN721055:IBO721055 ILJ721055:ILK721055 IVF721055:IVG721055 JFB721055:JFC721055 JOX721055:JOY721055 JYT721055:JYU721055 KIP721055:KIQ721055 KSL721055:KSM721055 LCH721055:LCI721055 LMD721055:LME721055 LVZ721055:LWA721055 MFV721055:MFW721055 MPR721055:MPS721055 MZN721055:MZO721055 NJJ721055:NJK721055 NTF721055:NTG721055 ODB721055:ODC721055 OMX721055:OMY721055 OWT721055:OWU721055 PGP721055:PGQ721055 PQL721055:PQM721055 QAH721055:QAI721055 QKD721055:QKE721055 QTZ721055:QUA721055 RDV721055:RDW721055 RNR721055:RNS721055 RXN721055:RXO721055 SHJ721055:SHK721055 SRF721055:SRG721055 TBB721055:TBC721055 TKX721055:TKY721055 TUT721055:TUU721055 UEP721055:UEQ721055 UOL721055:UOM721055 UYH721055:UYI721055 VID721055:VIE721055 VRZ721055:VSA721055 WBV721055:WBW721055 WLR721055:WLS721055 WVN721055:WVO721055 JOT983200:JOU983200 JB786591:JC786591 SX786591:SY786591 ACT786591:ACU786591 AMP786591:AMQ786591 AWL786591:AWM786591 BGH786591:BGI786591 BQD786591:BQE786591 BZZ786591:CAA786591 CJV786591:CJW786591 CTR786591:CTS786591 DDN786591:DDO786591 DNJ786591:DNK786591 DXF786591:DXG786591 EHB786591:EHC786591 EQX786591:EQY786591 FAT786591:FAU786591 FKP786591:FKQ786591 FUL786591:FUM786591 GEH786591:GEI786591 GOD786591:GOE786591 GXZ786591:GYA786591 HHV786591:HHW786591 HRR786591:HRS786591 IBN786591:IBO786591 ILJ786591:ILK786591 IVF786591:IVG786591 JFB786591:JFC786591 JOX786591:JOY786591 JYT786591:JYU786591 KIP786591:KIQ786591 KSL786591:KSM786591 LCH786591:LCI786591 LMD786591:LME786591 LVZ786591:LWA786591 MFV786591:MFW786591 MPR786591:MPS786591 MZN786591:MZO786591 NJJ786591:NJK786591 NTF786591:NTG786591 ODB786591:ODC786591 OMX786591:OMY786591 OWT786591:OWU786591 PGP786591:PGQ786591 PQL786591:PQM786591 QAH786591:QAI786591 QKD786591:QKE786591 QTZ786591:QUA786591 RDV786591:RDW786591 RNR786591:RNS786591 RXN786591:RXO786591 SHJ786591:SHK786591 SRF786591:SRG786591 TBB786591:TBC786591 TKX786591:TKY786591 TUT786591:TUU786591 UEP786591:UEQ786591 UOL786591:UOM786591 UYH786591:UYI786591 VID786591:VIE786591 VRZ786591:VSA786591 WBV786591:WBW786591 WLR786591:WLS786591 WVN786591:WVO786591 JYP983200:JYQ983200 JB852127:JC852127 SX852127:SY852127 ACT852127:ACU852127 AMP852127:AMQ852127 AWL852127:AWM852127 BGH852127:BGI852127 BQD852127:BQE852127 BZZ852127:CAA852127 CJV852127:CJW852127 CTR852127:CTS852127 DDN852127:DDO852127 DNJ852127:DNK852127 DXF852127:DXG852127 EHB852127:EHC852127 EQX852127:EQY852127 FAT852127:FAU852127 FKP852127:FKQ852127 FUL852127:FUM852127 GEH852127:GEI852127 GOD852127:GOE852127 GXZ852127:GYA852127 HHV852127:HHW852127 HRR852127:HRS852127 IBN852127:IBO852127 ILJ852127:ILK852127 IVF852127:IVG852127 JFB852127:JFC852127 JOX852127:JOY852127 JYT852127:JYU852127 KIP852127:KIQ852127 KSL852127:KSM852127 LCH852127:LCI852127 LMD852127:LME852127 LVZ852127:LWA852127 MFV852127:MFW852127 MPR852127:MPS852127 MZN852127:MZO852127 NJJ852127:NJK852127 NTF852127:NTG852127 ODB852127:ODC852127 OMX852127:OMY852127 OWT852127:OWU852127 PGP852127:PGQ852127 PQL852127:PQM852127 QAH852127:QAI852127 QKD852127:QKE852127 QTZ852127:QUA852127 RDV852127:RDW852127 RNR852127:RNS852127 RXN852127:RXO852127 SHJ852127:SHK852127 SRF852127:SRG852127 TBB852127:TBC852127 TKX852127:TKY852127 TUT852127:TUU852127 UEP852127:UEQ852127 UOL852127:UOM852127 UYH852127:UYI852127 VID852127:VIE852127 VRZ852127:VSA852127 WBV852127:WBW852127 WLR852127:WLS852127 WVN852127:WVO852127 KIL983200:KIM983200 JB917663:JC917663 SX917663:SY917663 ACT917663:ACU917663 AMP917663:AMQ917663 AWL917663:AWM917663 BGH917663:BGI917663 BQD917663:BQE917663 BZZ917663:CAA917663 CJV917663:CJW917663 CTR917663:CTS917663 DDN917663:DDO917663 DNJ917663:DNK917663 DXF917663:DXG917663 EHB917663:EHC917663 EQX917663:EQY917663 FAT917663:FAU917663 FKP917663:FKQ917663 FUL917663:FUM917663 GEH917663:GEI917663 GOD917663:GOE917663 GXZ917663:GYA917663 HHV917663:HHW917663 HRR917663:HRS917663 IBN917663:IBO917663 ILJ917663:ILK917663 IVF917663:IVG917663 JFB917663:JFC917663 JOX917663:JOY917663 JYT917663:JYU917663 KIP917663:KIQ917663 KSL917663:KSM917663 LCH917663:LCI917663 LMD917663:LME917663 LVZ917663:LWA917663 MFV917663:MFW917663 MPR917663:MPS917663 MZN917663:MZO917663 NJJ917663:NJK917663 NTF917663:NTG917663 ODB917663:ODC917663 OMX917663:OMY917663 OWT917663:OWU917663 PGP917663:PGQ917663 PQL917663:PQM917663 QAH917663:QAI917663 QKD917663:QKE917663 QTZ917663:QUA917663 RDV917663:RDW917663 RNR917663:RNS917663 RXN917663:RXO917663 SHJ917663:SHK917663 SRF917663:SRG917663 TBB917663:TBC917663 TKX917663:TKY917663 TUT917663:TUU917663 UEP917663:UEQ917663 UOL917663:UOM917663 UYH917663:UYI917663 VID917663:VIE917663 VRZ917663:VSA917663 WBV917663:WBW917663 WLR917663:WLS917663 WVN917663:WVO917663 KSH983200:KSI983200 JB983199:JC983199 SX983199:SY983199 ACT983199:ACU983199 AMP983199:AMQ983199 AWL983199:AWM983199 BGH983199:BGI983199 BQD983199:BQE983199 BZZ983199:CAA983199 CJV983199:CJW983199 CTR983199:CTS983199 DDN983199:DDO983199 DNJ983199:DNK983199 DXF983199:DXG983199 EHB983199:EHC983199 EQX983199:EQY983199 FAT983199:FAU983199 FKP983199:FKQ983199 FUL983199:FUM983199 GEH983199:GEI983199 GOD983199:GOE983199 GXZ983199:GYA983199 HHV983199:HHW983199 HRR983199:HRS983199 IBN983199:IBO983199 ILJ983199:ILK983199 IVF983199:IVG983199 JFB983199:JFC983199 JOX983199:JOY983199 JYT983199:JYU983199 KIP983199:KIQ983199 KSL983199:KSM983199 LCH983199:LCI983199 LMD983199:LME983199 LVZ983199:LWA983199 MFV983199:MFW983199 MPR983199:MPS983199 MZN983199:MZO983199 NJJ983199:NJK983199 NTF983199:NTG983199 ODB983199:ODC983199 OMX983199:OMY983199 OWT983199:OWU983199 PGP983199:PGQ983199 PQL983199:PQM983199 QAH983199:QAI983199 QKD983199:QKE983199 QTZ983199:QUA983199 RDV983199:RDW983199 RNR983199:RNS983199 RXN983199:RXO983199 SHJ983199:SHK983199 SRF983199:SRG983199 TBB983199:TBC983199 TKX983199:TKY983199 TUT983199:TUU983199 UEP983199:UEQ983199 UOL983199:UOM983199 UYH983199:UYI983199 VID983199:VIE983199 VRZ983199:VSA983199 WBV983199:WBW983199 WLR983199:WLS983199 WVN983199:WVO983199 LCD983200:LCE983200 IX129:IY129 ST129:SU129 ACP129:ACQ129 AML129:AMM129 AWH129:AWI129 BGD129:BGE129 BPZ129:BQA129 BZV129:BZW129 CJR129:CJS129 CTN129:CTO129 DDJ129:DDK129 DNF129:DNG129 DXB129:DXC129 EGX129:EGY129 EQT129:EQU129 FAP129:FAQ129 FKL129:FKM129 FUH129:FUI129 GED129:GEE129 GNZ129:GOA129 GXV129:GXW129 HHR129:HHS129 HRN129:HRO129 IBJ129:IBK129 ILF129:ILG129 IVB129:IVC129 JEX129:JEY129 JOT129:JOU129 JYP129:JYQ129 KIL129:KIM129 KSH129:KSI129 LCD129:LCE129 LLZ129:LMA129 LVV129:LVW129 MFR129:MFS129 MPN129:MPO129 MZJ129:MZK129 NJF129:NJG129 NTB129:NTC129 OCX129:OCY129 OMT129:OMU129 OWP129:OWQ129 PGL129:PGM129 PQH129:PQI129 QAD129:QAE129 QJZ129:QKA129 QTV129:QTW129 RDR129:RDS129 RNN129:RNO129 RXJ129:RXK129 SHF129:SHG129 SRB129:SRC129 TAX129:TAY129 TKT129:TKU129 TUP129:TUQ129 UEL129:UEM129 UOH129:UOI129 UYD129:UYE129 VHZ129:VIA129 VRV129:VRW129 WBR129:WBS129 WLN129:WLO129 WVJ129:WVK129 LLZ983200:LMA983200 IX65665:IY65665 ST65665:SU65665 ACP65665:ACQ65665 AML65665:AMM65665 AWH65665:AWI65665 BGD65665:BGE65665 BPZ65665:BQA65665 BZV65665:BZW65665 CJR65665:CJS65665 CTN65665:CTO65665 DDJ65665:DDK65665 DNF65665:DNG65665 DXB65665:DXC65665 EGX65665:EGY65665 EQT65665:EQU65665 FAP65665:FAQ65665 FKL65665:FKM65665 FUH65665:FUI65665 GED65665:GEE65665 GNZ65665:GOA65665 GXV65665:GXW65665 HHR65665:HHS65665 HRN65665:HRO65665 IBJ65665:IBK65665 ILF65665:ILG65665 IVB65665:IVC65665 JEX65665:JEY65665 JOT65665:JOU65665 JYP65665:JYQ65665 KIL65665:KIM65665 KSH65665:KSI65665 LCD65665:LCE65665 LLZ65665:LMA65665 LVV65665:LVW65665 MFR65665:MFS65665 MPN65665:MPO65665 MZJ65665:MZK65665 NJF65665:NJG65665 NTB65665:NTC65665 OCX65665:OCY65665 OMT65665:OMU65665 OWP65665:OWQ65665 PGL65665:PGM65665 PQH65665:PQI65665 QAD65665:QAE65665 QJZ65665:QKA65665 QTV65665:QTW65665 RDR65665:RDS65665 RNN65665:RNO65665 RXJ65665:RXK65665 SHF65665:SHG65665 SRB65665:SRC65665 TAX65665:TAY65665 TKT65665:TKU65665 TUP65665:TUQ65665 UEL65665:UEM65665 UOH65665:UOI65665 UYD65665:UYE65665 VHZ65665:VIA65665 VRV65665:VRW65665 WBR65665:WBS65665 WLN65665:WLO65665 WVJ65665:WVK65665 LVV983200:LVW983200 IX131201:IY131201 ST131201:SU131201 ACP131201:ACQ131201 AML131201:AMM131201 AWH131201:AWI131201 BGD131201:BGE131201 BPZ131201:BQA131201 BZV131201:BZW131201 CJR131201:CJS131201 CTN131201:CTO131201 DDJ131201:DDK131201 DNF131201:DNG131201 DXB131201:DXC131201 EGX131201:EGY131201 EQT131201:EQU131201 FAP131201:FAQ131201 FKL131201:FKM131201 FUH131201:FUI131201 GED131201:GEE131201 GNZ131201:GOA131201 GXV131201:GXW131201 HHR131201:HHS131201 HRN131201:HRO131201 IBJ131201:IBK131201 ILF131201:ILG131201 IVB131201:IVC131201 JEX131201:JEY131201 JOT131201:JOU131201 JYP131201:JYQ131201 KIL131201:KIM131201 KSH131201:KSI131201 LCD131201:LCE131201 LLZ131201:LMA131201 LVV131201:LVW131201 MFR131201:MFS131201 MPN131201:MPO131201 MZJ131201:MZK131201 NJF131201:NJG131201 NTB131201:NTC131201 OCX131201:OCY131201 OMT131201:OMU131201 OWP131201:OWQ131201 PGL131201:PGM131201 PQH131201:PQI131201 QAD131201:QAE131201 QJZ131201:QKA131201 QTV131201:QTW131201 RDR131201:RDS131201 RNN131201:RNO131201 RXJ131201:RXK131201 SHF131201:SHG131201 SRB131201:SRC131201 TAX131201:TAY131201 TKT131201:TKU131201 TUP131201:TUQ131201 UEL131201:UEM131201 UOH131201:UOI131201 UYD131201:UYE131201 VHZ131201:VIA131201 VRV131201:VRW131201 WBR131201:WBS131201 WLN131201:WLO131201 WVJ131201:WVK131201 MFR983200:MFS983200 IX196737:IY196737 ST196737:SU196737 ACP196737:ACQ196737 AML196737:AMM196737 AWH196737:AWI196737 BGD196737:BGE196737 BPZ196737:BQA196737 BZV196737:BZW196737 CJR196737:CJS196737 CTN196737:CTO196737 DDJ196737:DDK196737 DNF196737:DNG196737 DXB196737:DXC196737 EGX196737:EGY196737 EQT196737:EQU196737 FAP196737:FAQ196737 FKL196737:FKM196737 FUH196737:FUI196737 GED196737:GEE196737 GNZ196737:GOA196737 GXV196737:GXW196737 HHR196737:HHS196737 HRN196737:HRO196737 IBJ196737:IBK196737 ILF196737:ILG196737 IVB196737:IVC196737 JEX196737:JEY196737 JOT196737:JOU196737 JYP196737:JYQ196737 KIL196737:KIM196737 KSH196737:KSI196737 LCD196737:LCE196737 LLZ196737:LMA196737 LVV196737:LVW196737 MFR196737:MFS196737 MPN196737:MPO196737 MZJ196737:MZK196737 NJF196737:NJG196737 NTB196737:NTC196737 OCX196737:OCY196737 OMT196737:OMU196737 OWP196737:OWQ196737 PGL196737:PGM196737 PQH196737:PQI196737 QAD196737:QAE196737 QJZ196737:QKA196737 QTV196737:QTW196737 RDR196737:RDS196737 RNN196737:RNO196737 RXJ196737:RXK196737 SHF196737:SHG196737 SRB196737:SRC196737 TAX196737:TAY196737 TKT196737:TKU196737 TUP196737:TUQ196737 UEL196737:UEM196737 UOH196737:UOI196737 UYD196737:UYE196737 VHZ196737:VIA196737 VRV196737:VRW196737 WBR196737:WBS196737 WLN196737:WLO196737 WVJ196737:WVK196737 MPN983200:MPO983200 IX262273:IY262273 ST262273:SU262273 ACP262273:ACQ262273 AML262273:AMM262273 AWH262273:AWI262273 BGD262273:BGE262273 BPZ262273:BQA262273 BZV262273:BZW262273 CJR262273:CJS262273 CTN262273:CTO262273 DDJ262273:DDK262273 DNF262273:DNG262273 DXB262273:DXC262273 EGX262273:EGY262273 EQT262273:EQU262273 FAP262273:FAQ262273 FKL262273:FKM262273 FUH262273:FUI262273 GED262273:GEE262273 GNZ262273:GOA262273 GXV262273:GXW262273 HHR262273:HHS262273 HRN262273:HRO262273 IBJ262273:IBK262273 ILF262273:ILG262273 IVB262273:IVC262273 JEX262273:JEY262273 JOT262273:JOU262273 JYP262273:JYQ262273 KIL262273:KIM262273 KSH262273:KSI262273 LCD262273:LCE262273 LLZ262273:LMA262273 LVV262273:LVW262273 MFR262273:MFS262273 MPN262273:MPO262273 MZJ262273:MZK262273 NJF262273:NJG262273 NTB262273:NTC262273 OCX262273:OCY262273 OMT262273:OMU262273 OWP262273:OWQ262273 PGL262273:PGM262273 PQH262273:PQI262273 QAD262273:QAE262273 QJZ262273:QKA262273 QTV262273:QTW262273 RDR262273:RDS262273 RNN262273:RNO262273 RXJ262273:RXK262273 SHF262273:SHG262273 SRB262273:SRC262273 TAX262273:TAY262273 TKT262273:TKU262273 TUP262273:TUQ262273 UEL262273:UEM262273 UOH262273:UOI262273 UYD262273:UYE262273 VHZ262273:VIA262273 VRV262273:VRW262273 WBR262273:WBS262273 WLN262273:WLO262273 WVJ262273:WVK262273 MZJ983200:MZK983200 IX327809:IY327809 ST327809:SU327809 ACP327809:ACQ327809 AML327809:AMM327809 AWH327809:AWI327809 BGD327809:BGE327809 BPZ327809:BQA327809 BZV327809:BZW327809 CJR327809:CJS327809 CTN327809:CTO327809 DDJ327809:DDK327809 DNF327809:DNG327809 DXB327809:DXC327809 EGX327809:EGY327809 EQT327809:EQU327809 FAP327809:FAQ327809 FKL327809:FKM327809 FUH327809:FUI327809 GED327809:GEE327809 GNZ327809:GOA327809 GXV327809:GXW327809 HHR327809:HHS327809 HRN327809:HRO327809 IBJ327809:IBK327809 ILF327809:ILG327809 IVB327809:IVC327809 JEX327809:JEY327809 JOT327809:JOU327809 JYP327809:JYQ327809 KIL327809:KIM327809 KSH327809:KSI327809 LCD327809:LCE327809 LLZ327809:LMA327809 LVV327809:LVW327809 MFR327809:MFS327809 MPN327809:MPO327809 MZJ327809:MZK327809 NJF327809:NJG327809 NTB327809:NTC327809 OCX327809:OCY327809 OMT327809:OMU327809 OWP327809:OWQ327809 PGL327809:PGM327809 PQH327809:PQI327809 QAD327809:QAE327809 QJZ327809:QKA327809 QTV327809:QTW327809 RDR327809:RDS327809 RNN327809:RNO327809 RXJ327809:RXK327809 SHF327809:SHG327809 SRB327809:SRC327809 TAX327809:TAY327809 TKT327809:TKU327809 TUP327809:TUQ327809 UEL327809:UEM327809 UOH327809:UOI327809 UYD327809:UYE327809 VHZ327809:VIA327809 VRV327809:VRW327809 WBR327809:WBS327809 WLN327809:WLO327809 WVJ327809:WVK327809 NJF983200:NJG983200 IX393345:IY393345 ST393345:SU393345 ACP393345:ACQ393345 AML393345:AMM393345 AWH393345:AWI393345 BGD393345:BGE393345 BPZ393345:BQA393345 BZV393345:BZW393345 CJR393345:CJS393345 CTN393345:CTO393345 DDJ393345:DDK393345 DNF393345:DNG393345 DXB393345:DXC393345 EGX393345:EGY393345 EQT393345:EQU393345 FAP393345:FAQ393345 FKL393345:FKM393345 FUH393345:FUI393345 GED393345:GEE393345 GNZ393345:GOA393345 GXV393345:GXW393345 HHR393345:HHS393345 HRN393345:HRO393345 IBJ393345:IBK393345 ILF393345:ILG393345 IVB393345:IVC393345 JEX393345:JEY393345 JOT393345:JOU393345 JYP393345:JYQ393345 KIL393345:KIM393345 KSH393345:KSI393345 LCD393345:LCE393345 LLZ393345:LMA393345 LVV393345:LVW393345 MFR393345:MFS393345 MPN393345:MPO393345 MZJ393345:MZK393345 NJF393345:NJG393345 NTB393345:NTC393345 OCX393345:OCY393345 OMT393345:OMU393345 OWP393345:OWQ393345 PGL393345:PGM393345 PQH393345:PQI393345 QAD393345:QAE393345 QJZ393345:QKA393345 QTV393345:QTW393345 RDR393345:RDS393345 RNN393345:RNO393345 RXJ393345:RXK393345 SHF393345:SHG393345 SRB393345:SRC393345 TAX393345:TAY393345 TKT393345:TKU393345 TUP393345:TUQ393345 UEL393345:UEM393345 UOH393345:UOI393345 UYD393345:UYE393345 VHZ393345:VIA393345 VRV393345:VRW393345 WBR393345:WBS393345 WLN393345:WLO393345 WVJ393345:WVK393345 NTB983200:NTC983200 IX458881:IY458881 ST458881:SU458881 ACP458881:ACQ458881 AML458881:AMM458881 AWH458881:AWI458881 BGD458881:BGE458881 BPZ458881:BQA458881 BZV458881:BZW458881 CJR458881:CJS458881 CTN458881:CTO458881 DDJ458881:DDK458881 DNF458881:DNG458881 DXB458881:DXC458881 EGX458881:EGY458881 EQT458881:EQU458881 FAP458881:FAQ458881 FKL458881:FKM458881 FUH458881:FUI458881 GED458881:GEE458881 GNZ458881:GOA458881 GXV458881:GXW458881 HHR458881:HHS458881 HRN458881:HRO458881 IBJ458881:IBK458881 ILF458881:ILG458881 IVB458881:IVC458881 JEX458881:JEY458881 JOT458881:JOU458881 JYP458881:JYQ458881 KIL458881:KIM458881 KSH458881:KSI458881 LCD458881:LCE458881 LLZ458881:LMA458881 LVV458881:LVW458881 MFR458881:MFS458881 MPN458881:MPO458881 MZJ458881:MZK458881 NJF458881:NJG458881 NTB458881:NTC458881 OCX458881:OCY458881 OMT458881:OMU458881 OWP458881:OWQ458881 PGL458881:PGM458881 PQH458881:PQI458881 QAD458881:QAE458881 QJZ458881:QKA458881 QTV458881:QTW458881 RDR458881:RDS458881 RNN458881:RNO458881 RXJ458881:RXK458881 SHF458881:SHG458881 SRB458881:SRC458881 TAX458881:TAY458881 TKT458881:TKU458881 TUP458881:TUQ458881 UEL458881:UEM458881 UOH458881:UOI458881 UYD458881:UYE458881 VHZ458881:VIA458881 VRV458881:VRW458881 WBR458881:WBS458881 WLN458881:WLO458881 WVJ458881:WVK458881 OCX983200:OCY983200 IX524417:IY524417 ST524417:SU524417 ACP524417:ACQ524417 AML524417:AMM524417 AWH524417:AWI524417 BGD524417:BGE524417 BPZ524417:BQA524417 BZV524417:BZW524417 CJR524417:CJS524417 CTN524417:CTO524417 DDJ524417:DDK524417 DNF524417:DNG524417 DXB524417:DXC524417 EGX524417:EGY524417 EQT524417:EQU524417 FAP524417:FAQ524417 FKL524417:FKM524417 FUH524417:FUI524417 GED524417:GEE524417 GNZ524417:GOA524417 GXV524417:GXW524417 HHR524417:HHS524417 HRN524417:HRO524417 IBJ524417:IBK524417 ILF524417:ILG524417 IVB524417:IVC524417 JEX524417:JEY524417 JOT524417:JOU524417 JYP524417:JYQ524417 KIL524417:KIM524417 KSH524417:KSI524417 LCD524417:LCE524417 LLZ524417:LMA524417 LVV524417:LVW524417 MFR524417:MFS524417 MPN524417:MPO524417 MZJ524417:MZK524417 NJF524417:NJG524417 NTB524417:NTC524417 OCX524417:OCY524417 OMT524417:OMU524417 OWP524417:OWQ524417 PGL524417:PGM524417 PQH524417:PQI524417 QAD524417:QAE524417 QJZ524417:QKA524417 QTV524417:QTW524417 RDR524417:RDS524417 RNN524417:RNO524417 RXJ524417:RXK524417 SHF524417:SHG524417 SRB524417:SRC524417 TAX524417:TAY524417 TKT524417:TKU524417 TUP524417:TUQ524417 UEL524417:UEM524417 UOH524417:UOI524417 UYD524417:UYE524417 VHZ524417:VIA524417 VRV524417:VRW524417 WBR524417:WBS524417 WLN524417:WLO524417 WVJ524417:WVK524417 OMT983200:OMU983200 IX589953:IY589953 ST589953:SU589953 ACP589953:ACQ589953 AML589953:AMM589953 AWH589953:AWI589953 BGD589953:BGE589953 BPZ589953:BQA589953 BZV589953:BZW589953 CJR589953:CJS589953 CTN589953:CTO589953 DDJ589953:DDK589953 DNF589953:DNG589953 DXB589953:DXC589953 EGX589953:EGY589953 EQT589953:EQU589953 FAP589953:FAQ589953 FKL589953:FKM589953 FUH589953:FUI589953 GED589953:GEE589953 GNZ589953:GOA589953 GXV589953:GXW589953 HHR589953:HHS589953 HRN589953:HRO589953 IBJ589953:IBK589953 ILF589953:ILG589953 IVB589953:IVC589953 JEX589953:JEY589953 JOT589953:JOU589953 JYP589953:JYQ589953 KIL589953:KIM589953 KSH589953:KSI589953 LCD589953:LCE589953 LLZ589953:LMA589953 LVV589953:LVW589953 MFR589953:MFS589953 MPN589953:MPO589953 MZJ589953:MZK589953 NJF589953:NJG589953 NTB589953:NTC589953 OCX589953:OCY589953 OMT589953:OMU589953 OWP589953:OWQ589953 PGL589953:PGM589953 PQH589953:PQI589953 QAD589953:QAE589953 QJZ589953:QKA589953 QTV589953:QTW589953 RDR589953:RDS589953 RNN589953:RNO589953 RXJ589953:RXK589953 SHF589953:SHG589953 SRB589953:SRC589953 TAX589953:TAY589953 TKT589953:TKU589953 TUP589953:TUQ589953 UEL589953:UEM589953 UOH589953:UOI589953 UYD589953:UYE589953 VHZ589953:VIA589953 VRV589953:VRW589953 WBR589953:WBS589953 WLN589953:WLO589953 WVJ589953:WVK589953 OWP983200:OWQ983200 IX655489:IY655489 ST655489:SU655489 ACP655489:ACQ655489 AML655489:AMM655489 AWH655489:AWI655489 BGD655489:BGE655489 BPZ655489:BQA655489 BZV655489:BZW655489 CJR655489:CJS655489 CTN655489:CTO655489 DDJ655489:DDK655489 DNF655489:DNG655489 DXB655489:DXC655489 EGX655489:EGY655489 EQT655489:EQU655489 FAP655489:FAQ655489 FKL655489:FKM655489 FUH655489:FUI655489 GED655489:GEE655489 GNZ655489:GOA655489 GXV655489:GXW655489 HHR655489:HHS655489 HRN655489:HRO655489 IBJ655489:IBK655489 ILF655489:ILG655489 IVB655489:IVC655489 JEX655489:JEY655489 JOT655489:JOU655489 JYP655489:JYQ655489 KIL655489:KIM655489 KSH655489:KSI655489 LCD655489:LCE655489 LLZ655489:LMA655489 LVV655489:LVW655489 MFR655489:MFS655489 MPN655489:MPO655489 MZJ655489:MZK655489 NJF655489:NJG655489 NTB655489:NTC655489 OCX655489:OCY655489 OMT655489:OMU655489 OWP655489:OWQ655489 PGL655489:PGM655489 PQH655489:PQI655489 QAD655489:QAE655489 QJZ655489:QKA655489 QTV655489:QTW655489 RDR655489:RDS655489 RNN655489:RNO655489 RXJ655489:RXK655489 SHF655489:SHG655489 SRB655489:SRC655489 TAX655489:TAY655489 TKT655489:TKU655489 TUP655489:TUQ655489 UEL655489:UEM655489 UOH655489:UOI655489 UYD655489:UYE655489 VHZ655489:VIA655489 VRV655489:VRW655489 WBR655489:WBS655489 WLN655489:WLO655489 WVJ655489:WVK655489 PGL983200:PGM983200 IX721025:IY721025 ST721025:SU721025 ACP721025:ACQ721025 AML721025:AMM721025 AWH721025:AWI721025 BGD721025:BGE721025 BPZ721025:BQA721025 BZV721025:BZW721025 CJR721025:CJS721025 CTN721025:CTO721025 DDJ721025:DDK721025 DNF721025:DNG721025 DXB721025:DXC721025 EGX721025:EGY721025 EQT721025:EQU721025 FAP721025:FAQ721025 FKL721025:FKM721025 FUH721025:FUI721025 GED721025:GEE721025 GNZ721025:GOA721025 GXV721025:GXW721025 HHR721025:HHS721025 HRN721025:HRO721025 IBJ721025:IBK721025 ILF721025:ILG721025 IVB721025:IVC721025 JEX721025:JEY721025 JOT721025:JOU721025 JYP721025:JYQ721025 KIL721025:KIM721025 KSH721025:KSI721025 LCD721025:LCE721025 LLZ721025:LMA721025 LVV721025:LVW721025 MFR721025:MFS721025 MPN721025:MPO721025 MZJ721025:MZK721025 NJF721025:NJG721025 NTB721025:NTC721025 OCX721025:OCY721025 OMT721025:OMU721025 OWP721025:OWQ721025 PGL721025:PGM721025 PQH721025:PQI721025 QAD721025:QAE721025 QJZ721025:QKA721025 QTV721025:QTW721025 RDR721025:RDS721025 RNN721025:RNO721025 RXJ721025:RXK721025 SHF721025:SHG721025 SRB721025:SRC721025 TAX721025:TAY721025 TKT721025:TKU721025 TUP721025:TUQ721025 UEL721025:UEM721025 UOH721025:UOI721025 UYD721025:UYE721025 VHZ721025:VIA721025 VRV721025:VRW721025 WBR721025:WBS721025 WLN721025:WLO721025 WVJ721025:WVK721025 PQH983200:PQI983200 IX786561:IY786561 ST786561:SU786561 ACP786561:ACQ786561 AML786561:AMM786561 AWH786561:AWI786561 BGD786561:BGE786561 BPZ786561:BQA786561 BZV786561:BZW786561 CJR786561:CJS786561 CTN786561:CTO786561 DDJ786561:DDK786561 DNF786561:DNG786561 DXB786561:DXC786561 EGX786561:EGY786561 EQT786561:EQU786561 FAP786561:FAQ786561 FKL786561:FKM786561 FUH786561:FUI786561 GED786561:GEE786561 GNZ786561:GOA786561 GXV786561:GXW786561 HHR786561:HHS786561 HRN786561:HRO786561 IBJ786561:IBK786561 ILF786561:ILG786561 IVB786561:IVC786561 JEX786561:JEY786561 JOT786561:JOU786561 JYP786561:JYQ786561 KIL786561:KIM786561 KSH786561:KSI786561 LCD786561:LCE786561 LLZ786561:LMA786561 LVV786561:LVW786561 MFR786561:MFS786561 MPN786561:MPO786561 MZJ786561:MZK786561 NJF786561:NJG786561 NTB786561:NTC786561 OCX786561:OCY786561 OMT786561:OMU786561 OWP786561:OWQ786561 PGL786561:PGM786561 PQH786561:PQI786561 QAD786561:QAE786561 QJZ786561:QKA786561 QTV786561:QTW786561 RDR786561:RDS786561 RNN786561:RNO786561 RXJ786561:RXK786561 SHF786561:SHG786561 SRB786561:SRC786561 TAX786561:TAY786561 TKT786561:TKU786561 TUP786561:TUQ786561 UEL786561:UEM786561 UOH786561:UOI786561 UYD786561:UYE786561 VHZ786561:VIA786561 VRV786561:VRW786561 WBR786561:WBS786561 WLN786561:WLO786561 WVJ786561:WVK786561 QAD983200:QAE983200 IX852097:IY852097 ST852097:SU852097 ACP852097:ACQ852097 AML852097:AMM852097 AWH852097:AWI852097 BGD852097:BGE852097 BPZ852097:BQA852097 BZV852097:BZW852097 CJR852097:CJS852097 CTN852097:CTO852097 DDJ852097:DDK852097 DNF852097:DNG852097 DXB852097:DXC852097 EGX852097:EGY852097 EQT852097:EQU852097 FAP852097:FAQ852097 FKL852097:FKM852097 FUH852097:FUI852097 GED852097:GEE852097 GNZ852097:GOA852097 GXV852097:GXW852097 HHR852097:HHS852097 HRN852097:HRO852097 IBJ852097:IBK852097 ILF852097:ILG852097 IVB852097:IVC852097 JEX852097:JEY852097 JOT852097:JOU852097 JYP852097:JYQ852097 KIL852097:KIM852097 KSH852097:KSI852097 LCD852097:LCE852097 LLZ852097:LMA852097 LVV852097:LVW852097 MFR852097:MFS852097 MPN852097:MPO852097 MZJ852097:MZK852097 NJF852097:NJG852097 NTB852097:NTC852097 OCX852097:OCY852097 OMT852097:OMU852097 OWP852097:OWQ852097 PGL852097:PGM852097 PQH852097:PQI852097 QAD852097:QAE852097 QJZ852097:QKA852097 QTV852097:QTW852097 RDR852097:RDS852097 RNN852097:RNO852097 RXJ852097:RXK852097 SHF852097:SHG852097 SRB852097:SRC852097 TAX852097:TAY852097 TKT852097:TKU852097 TUP852097:TUQ852097 UEL852097:UEM852097 UOH852097:UOI852097 UYD852097:UYE852097 VHZ852097:VIA852097 VRV852097:VRW852097 WBR852097:WBS852097 WLN852097:WLO852097 WVJ852097:WVK852097 QJZ983200:QKA983200 IX917633:IY917633 ST917633:SU917633 ACP917633:ACQ917633 AML917633:AMM917633 AWH917633:AWI917633 BGD917633:BGE917633 BPZ917633:BQA917633 BZV917633:BZW917633 CJR917633:CJS917633 CTN917633:CTO917633 DDJ917633:DDK917633 DNF917633:DNG917633 DXB917633:DXC917633 EGX917633:EGY917633 EQT917633:EQU917633 FAP917633:FAQ917633 FKL917633:FKM917633 FUH917633:FUI917633 GED917633:GEE917633 GNZ917633:GOA917633 GXV917633:GXW917633 HHR917633:HHS917633 HRN917633:HRO917633 IBJ917633:IBK917633 ILF917633:ILG917633 IVB917633:IVC917633 JEX917633:JEY917633 JOT917633:JOU917633 JYP917633:JYQ917633 KIL917633:KIM917633 KSH917633:KSI917633 LCD917633:LCE917633 LLZ917633:LMA917633 LVV917633:LVW917633 MFR917633:MFS917633 MPN917633:MPO917633 MZJ917633:MZK917633 NJF917633:NJG917633 NTB917633:NTC917633 OCX917633:OCY917633 OMT917633:OMU917633 OWP917633:OWQ917633 PGL917633:PGM917633 PQH917633:PQI917633 QAD917633:QAE917633 QJZ917633:QKA917633 QTV917633:QTW917633 RDR917633:RDS917633 RNN917633:RNO917633 RXJ917633:RXK917633 SHF917633:SHG917633 SRB917633:SRC917633 TAX917633:TAY917633 TKT917633:TKU917633 TUP917633:TUQ917633 UEL917633:UEM917633 UOH917633:UOI917633 UYD917633:UYE917633 VHZ917633:VIA917633 VRV917633:VRW917633 WBR917633:WBS917633 WLN917633:WLO917633 WVJ917633:WVK917633 QTV983200:QTW983200 IX983169:IY983169 ST983169:SU983169 ACP983169:ACQ983169 AML983169:AMM983169 AWH983169:AWI983169 BGD983169:BGE983169 BPZ983169:BQA983169 BZV983169:BZW983169 CJR983169:CJS983169 CTN983169:CTO983169 DDJ983169:DDK983169 DNF983169:DNG983169 DXB983169:DXC983169 EGX983169:EGY983169 EQT983169:EQU983169 FAP983169:FAQ983169 FKL983169:FKM983169 FUH983169:FUI983169 GED983169:GEE983169 GNZ983169:GOA983169 GXV983169:GXW983169 HHR983169:HHS983169 HRN983169:HRO983169 IBJ983169:IBK983169 ILF983169:ILG983169 IVB983169:IVC983169 JEX983169:JEY983169 JOT983169:JOU983169 JYP983169:JYQ983169 KIL983169:KIM983169 KSH983169:KSI983169 LCD983169:LCE983169 LLZ983169:LMA983169 LVV983169:LVW983169 MFR983169:MFS983169 MPN983169:MPO983169 MZJ983169:MZK983169 NJF983169:NJG983169 NTB983169:NTC983169 OCX983169:OCY983169 OMT983169:OMU983169 OWP983169:OWQ983169 PGL983169:PGM983169 PQH983169:PQI983169 QAD983169:QAE983169 QJZ983169:QKA983169 QTV983169:QTW983169 RDR983169:RDS983169 RNN983169:RNO983169 RXJ983169:RXK983169 SHF983169:SHG983169 SRB983169:SRC983169 TAX983169:TAY983169 TKT983169:TKU983169 TUP983169:TUQ983169 UEL983169:UEM983169 UOH983169:UOI983169 UYD983169:UYE983169 VHZ983169:VIA983169 VRV983169:VRW983169 WBR983169:WBS983169 WLN983169:WLO983169 WVJ983169:WVK983169 RDR983200:RDS983200 IX160:IY160 ST160:SU160 ACP160:ACQ160 AML160:AMM160 AWH160:AWI160 BGD160:BGE160 BPZ160:BQA160 BZV160:BZW160 CJR160:CJS160 CTN160:CTO160 DDJ160:DDK160 DNF160:DNG160 DXB160:DXC160 EGX160:EGY160 EQT160:EQU160 FAP160:FAQ160 FKL160:FKM160 FUH160:FUI160 GED160:GEE160 GNZ160:GOA160 GXV160:GXW160 HHR160:HHS160 HRN160:HRO160 IBJ160:IBK160 ILF160:ILG160 IVB160:IVC160 JEX160:JEY160 JOT160:JOU160 JYP160:JYQ160 KIL160:KIM160 KSH160:KSI160 LCD160:LCE160 LLZ160:LMA160 LVV160:LVW160 MFR160:MFS160 MPN160:MPO160 MZJ160:MZK160 NJF160:NJG160 NTB160:NTC160 OCX160:OCY160 OMT160:OMU160 OWP160:OWQ160 PGL160:PGM160 PQH160:PQI160 QAD160:QAE160 QJZ160:QKA160 QTV160:QTW160 RDR160:RDS160 RNN160:RNO160 RXJ160:RXK160 SHF160:SHG160 SRB160:SRC160 TAX160:TAY160 TKT160:TKU160 TUP160:TUQ160 UEL160:UEM160 UOH160:UOI160 UYD160:UYE160 VHZ160:VIA160 VRV160:VRW160 WBR160:WBS160 WLN160:WLO160 WVJ160:WVK160 RNN983200:RNO983200 IX65696:IY65696 ST65696:SU65696 ACP65696:ACQ65696 AML65696:AMM65696 AWH65696:AWI65696 BGD65696:BGE65696 BPZ65696:BQA65696 BZV65696:BZW65696 CJR65696:CJS65696 CTN65696:CTO65696 DDJ65696:DDK65696 DNF65696:DNG65696 DXB65696:DXC65696 EGX65696:EGY65696 EQT65696:EQU65696 FAP65696:FAQ65696 FKL65696:FKM65696 FUH65696:FUI65696 GED65696:GEE65696 GNZ65696:GOA65696 GXV65696:GXW65696 HHR65696:HHS65696 HRN65696:HRO65696 IBJ65696:IBK65696 ILF65696:ILG65696 IVB65696:IVC65696 JEX65696:JEY65696 JOT65696:JOU65696 JYP65696:JYQ65696 KIL65696:KIM65696 KSH65696:KSI65696 LCD65696:LCE65696 LLZ65696:LMA65696 LVV65696:LVW65696 MFR65696:MFS65696 MPN65696:MPO65696 MZJ65696:MZK65696 NJF65696:NJG65696 NTB65696:NTC65696 OCX65696:OCY65696 OMT65696:OMU65696 OWP65696:OWQ65696 PGL65696:PGM65696 PQH65696:PQI65696 QAD65696:QAE65696 QJZ65696:QKA65696 QTV65696:QTW65696 RDR65696:RDS65696 RNN65696:RNO65696 RXJ65696:RXK65696 SHF65696:SHG65696 SRB65696:SRC65696 TAX65696:TAY65696 TKT65696:TKU65696 TUP65696:TUQ65696 UEL65696:UEM65696 UOH65696:UOI65696 UYD65696:UYE65696 VHZ65696:VIA65696 VRV65696:VRW65696 WBR65696:WBS65696 WLN65696:WLO65696 WVJ65696:WVK65696 RXJ983200:RXK983200 IX131232:IY131232 ST131232:SU131232 ACP131232:ACQ131232 AML131232:AMM131232 AWH131232:AWI131232 BGD131232:BGE131232 BPZ131232:BQA131232 BZV131232:BZW131232 CJR131232:CJS131232 CTN131232:CTO131232 DDJ131232:DDK131232 DNF131232:DNG131232 DXB131232:DXC131232 EGX131232:EGY131232 EQT131232:EQU131232 FAP131232:FAQ131232 FKL131232:FKM131232 FUH131232:FUI131232 GED131232:GEE131232 GNZ131232:GOA131232 GXV131232:GXW131232 HHR131232:HHS131232 HRN131232:HRO131232 IBJ131232:IBK131232 ILF131232:ILG131232 IVB131232:IVC131232 JEX131232:JEY131232 JOT131232:JOU131232 JYP131232:JYQ131232 KIL131232:KIM131232 KSH131232:KSI131232 LCD131232:LCE131232 LLZ131232:LMA131232 LVV131232:LVW131232 MFR131232:MFS131232 MPN131232:MPO131232 MZJ131232:MZK131232 NJF131232:NJG131232 NTB131232:NTC131232 OCX131232:OCY131232 OMT131232:OMU131232 OWP131232:OWQ131232 PGL131232:PGM131232 PQH131232:PQI131232 QAD131232:QAE131232 QJZ131232:QKA131232 QTV131232:QTW131232 RDR131232:RDS131232 RNN131232:RNO131232 RXJ131232:RXK131232 SHF131232:SHG131232 SRB131232:SRC131232 TAX131232:TAY131232 TKT131232:TKU131232 TUP131232:TUQ131232 UEL131232:UEM131232 UOH131232:UOI131232 UYD131232:UYE131232 VHZ131232:VIA131232 VRV131232:VRW131232 WBR131232:WBS131232 WLN131232:WLO131232 WVJ131232:WVK131232 SHF983200:SHG983200 IX196768:IY196768 ST196768:SU196768 ACP196768:ACQ196768 AML196768:AMM196768 AWH196768:AWI196768 BGD196768:BGE196768 BPZ196768:BQA196768 BZV196768:BZW196768 CJR196768:CJS196768 CTN196768:CTO196768 DDJ196768:DDK196768 DNF196768:DNG196768 DXB196768:DXC196768 EGX196768:EGY196768 EQT196768:EQU196768 FAP196768:FAQ196768 FKL196768:FKM196768 FUH196768:FUI196768 GED196768:GEE196768 GNZ196768:GOA196768 GXV196768:GXW196768 HHR196768:HHS196768 HRN196768:HRO196768 IBJ196768:IBK196768 ILF196768:ILG196768 IVB196768:IVC196768 JEX196768:JEY196768 JOT196768:JOU196768 JYP196768:JYQ196768 KIL196768:KIM196768 KSH196768:KSI196768 LCD196768:LCE196768 LLZ196768:LMA196768 LVV196768:LVW196768 MFR196768:MFS196768 MPN196768:MPO196768 MZJ196768:MZK196768 NJF196768:NJG196768 NTB196768:NTC196768 OCX196768:OCY196768 OMT196768:OMU196768 OWP196768:OWQ196768 PGL196768:PGM196768 PQH196768:PQI196768 QAD196768:QAE196768 QJZ196768:QKA196768 QTV196768:QTW196768 RDR196768:RDS196768 RNN196768:RNO196768 RXJ196768:RXK196768 SHF196768:SHG196768 SRB196768:SRC196768 TAX196768:TAY196768 TKT196768:TKU196768 TUP196768:TUQ196768 UEL196768:UEM196768 UOH196768:UOI196768 UYD196768:UYE196768 VHZ196768:VIA196768 VRV196768:VRW196768 WBR196768:WBS196768 WLN196768:WLO196768 WVJ196768:WVK196768 SRB983200:SRC983200 IX262304:IY262304 ST262304:SU262304 ACP262304:ACQ262304 AML262304:AMM262304 AWH262304:AWI262304 BGD262304:BGE262304 BPZ262304:BQA262304 BZV262304:BZW262304 CJR262304:CJS262304 CTN262304:CTO262304 DDJ262304:DDK262304 DNF262304:DNG262304 DXB262304:DXC262304 EGX262304:EGY262304 EQT262304:EQU262304 FAP262304:FAQ262304 FKL262304:FKM262304 FUH262304:FUI262304 GED262304:GEE262304 GNZ262304:GOA262304 GXV262304:GXW262304 HHR262304:HHS262304 HRN262304:HRO262304 IBJ262304:IBK262304 ILF262304:ILG262304 IVB262304:IVC262304 JEX262304:JEY262304 JOT262304:JOU262304 JYP262304:JYQ262304 KIL262304:KIM262304 KSH262304:KSI262304 LCD262304:LCE262304 LLZ262304:LMA262304 LVV262304:LVW262304 MFR262304:MFS262304 MPN262304:MPO262304 MZJ262304:MZK262304 NJF262304:NJG262304 NTB262304:NTC262304 OCX262304:OCY262304 OMT262304:OMU262304 OWP262304:OWQ262304 PGL262304:PGM262304 PQH262304:PQI262304 QAD262304:QAE262304 QJZ262304:QKA262304 QTV262304:QTW262304 RDR262304:RDS262304 RNN262304:RNO262304 RXJ262304:RXK262304 SHF262304:SHG262304 SRB262304:SRC262304 TAX262304:TAY262304 TKT262304:TKU262304 TUP262304:TUQ262304 UEL262304:UEM262304 UOH262304:UOI262304 UYD262304:UYE262304 VHZ262304:VIA262304 VRV262304:VRW262304 WBR262304:WBS262304 WLN262304:WLO262304 WVJ262304:WVK262304 TAX983200:TAY983200 IX327840:IY327840 ST327840:SU327840 ACP327840:ACQ327840 AML327840:AMM327840 AWH327840:AWI327840 BGD327840:BGE327840 BPZ327840:BQA327840 BZV327840:BZW327840 CJR327840:CJS327840 CTN327840:CTO327840 DDJ327840:DDK327840 DNF327840:DNG327840 DXB327840:DXC327840 EGX327840:EGY327840 EQT327840:EQU327840 FAP327840:FAQ327840 FKL327840:FKM327840 FUH327840:FUI327840 GED327840:GEE327840 GNZ327840:GOA327840 GXV327840:GXW327840 HHR327840:HHS327840 HRN327840:HRO327840 IBJ327840:IBK327840 ILF327840:ILG327840 IVB327840:IVC327840 JEX327840:JEY327840 JOT327840:JOU327840 JYP327840:JYQ327840 KIL327840:KIM327840 KSH327840:KSI327840 LCD327840:LCE327840 LLZ327840:LMA327840 LVV327840:LVW327840 MFR327840:MFS327840 MPN327840:MPO327840 MZJ327840:MZK327840 NJF327840:NJG327840 NTB327840:NTC327840 OCX327840:OCY327840 OMT327840:OMU327840 OWP327840:OWQ327840 PGL327840:PGM327840 PQH327840:PQI327840 QAD327840:QAE327840 QJZ327840:QKA327840 QTV327840:QTW327840 RDR327840:RDS327840 RNN327840:RNO327840 RXJ327840:RXK327840 SHF327840:SHG327840 SRB327840:SRC327840 TAX327840:TAY327840 TKT327840:TKU327840 TUP327840:TUQ327840 UEL327840:UEM327840 UOH327840:UOI327840 UYD327840:UYE327840 VHZ327840:VIA327840 VRV327840:VRW327840 WBR327840:WBS327840 WLN327840:WLO327840 WVJ327840:WVK327840 TKT983200:TKU983200 IX393376:IY393376 ST393376:SU393376 ACP393376:ACQ393376 AML393376:AMM393376 AWH393376:AWI393376 BGD393376:BGE393376 BPZ393376:BQA393376 BZV393376:BZW393376 CJR393376:CJS393376 CTN393376:CTO393376 DDJ393376:DDK393376 DNF393376:DNG393376 DXB393376:DXC393376 EGX393376:EGY393376 EQT393376:EQU393376 FAP393376:FAQ393376 FKL393376:FKM393376 FUH393376:FUI393376 GED393376:GEE393376 GNZ393376:GOA393376 GXV393376:GXW393376 HHR393376:HHS393376 HRN393376:HRO393376 IBJ393376:IBK393376 ILF393376:ILG393376 IVB393376:IVC393376 JEX393376:JEY393376 JOT393376:JOU393376 JYP393376:JYQ393376 KIL393376:KIM393376 KSH393376:KSI393376 LCD393376:LCE393376 LLZ393376:LMA393376 LVV393376:LVW393376 MFR393376:MFS393376 MPN393376:MPO393376 MZJ393376:MZK393376 NJF393376:NJG393376 NTB393376:NTC393376 OCX393376:OCY393376 OMT393376:OMU393376 OWP393376:OWQ393376 PGL393376:PGM393376 PQH393376:PQI393376 QAD393376:QAE393376 QJZ393376:QKA393376 QTV393376:QTW393376 RDR393376:RDS393376 RNN393376:RNO393376 RXJ393376:RXK393376 SHF393376:SHG393376 SRB393376:SRC393376 TAX393376:TAY393376 TKT393376:TKU393376 TUP393376:TUQ393376 UEL393376:UEM393376 UOH393376:UOI393376 UYD393376:UYE393376 VHZ393376:VIA393376 VRV393376:VRW393376 WBR393376:WBS393376 WLN393376:WLO393376 WVJ393376:WVK393376 TUP983200:TUQ983200 IX458912:IY458912 ST458912:SU458912 ACP458912:ACQ458912 AML458912:AMM458912 AWH458912:AWI458912 BGD458912:BGE458912 BPZ458912:BQA458912 BZV458912:BZW458912 CJR458912:CJS458912 CTN458912:CTO458912 DDJ458912:DDK458912 DNF458912:DNG458912 DXB458912:DXC458912 EGX458912:EGY458912 EQT458912:EQU458912 FAP458912:FAQ458912 FKL458912:FKM458912 FUH458912:FUI458912 GED458912:GEE458912 GNZ458912:GOA458912 GXV458912:GXW458912 HHR458912:HHS458912 HRN458912:HRO458912 IBJ458912:IBK458912 ILF458912:ILG458912 IVB458912:IVC458912 JEX458912:JEY458912 JOT458912:JOU458912 JYP458912:JYQ458912 KIL458912:KIM458912 KSH458912:KSI458912 LCD458912:LCE458912 LLZ458912:LMA458912 LVV458912:LVW458912 MFR458912:MFS458912 MPN458912:MPO458912 MZJ458912:MZK458912 NJF458912:NJG458912 NTB458912:NTC458912 OCX458912:OCY458912 OMT458912:OMU458912 OWP458912:OWQ458912 PGL458912:PGM458912 PQH458912:PQI458912 QAD458912:QAE458912 QJZ458912:QKA458912 QTV458912:QTW458912 RDR458912:RDS458912 RNN458912:RNO458912 RXJ458912:RXK458912 SHF458912:SHG458912 SRB458912:SRC458912 TAX458912:TAY458912 TKT458912:TKU458912 TUP458912:TUQ458912 UEL458912:UEM458912 UOH458912:UOI458912 UYD458912:UYE458912 VHZ458912:VIA458912 VRV458912:VRW458912 WBR458912:WBS458912 WLN458912:WLO458912 WVJ458912:WVK458912 UEL983200:UEM983200 IX524448:IY524448 ST524448:SU524448 ACP524448:ACQ524448 AML524448:AMM524448 AWH524448:AWI524448 BGD524448:BGE524448 BPZ524448:BQA524448 BZV524448:BZW524448 CJR524448:CJS524448 CTN524448:CTO524448 DDJ524448:DDK524448 DNF524448:DNG524448 DXB524448:DXC524448 EGX524448:EGY524448 EQT524448:EQU524448 FAP524448:FAQ524448 FKL524448:FKM524448 FUH524448:FUI524448 GED524448:GEE524448 GNZ524448:GOA524448 GXV524448:GXW524448 HHR524448:HHS524448 HRN524448:HRO524448 IBJ524448:IBK524448 ILF524448:ILG524448 IVB524448:IVC524448 JEX524448:JEY524448 JOT524448:JOU524448 JYP524448:JYQ524448 KIL524448:KIM524448 KSH524448:KSI524448 LCD524448:LCE524448 LLZ524448:LMA524448 LVV524448:LVW524448 MFR524448:MFS524448 MPN524448:MPO524448 MZJ524448:MZK524448 NJF524448:NJG524448 NTB524448:NTC524448 OCX524448:OCY524448 OMT524448:OMU524448 OWP524448:OWQ524448 PGL524448:PGM524448 PQH524448:PQI524448 QAD524448:QAE524448 QJZ524448:QKA524448 QTV524448:QTW524448 RDR524448:RDS524448 RNN524448:RNO524448 RXJ524448:RXK524448 SHF524448:SHG524448 SRB524448:SRC524448 TAX524448:TAY524448 TKT524448:TKU524448 TUP524448:TUQ524448 UEL524448:UEM524448 UOH524448:UOI524448 UYD524448:UYE524448 VHZ524448:VIA524448 VRV524448:VRW524448 WBR524448:WBS524448 WLN524448:WLO524448 WVJ524448:WVK524448 UOH983200:UOI983200 IX589984:IY589984 ST589984:SU589984 ACP589984:ACQ589984 AML589984:AMM589984 AWH589984:AWI589984 BGD589984:BGE589984 BPZ589984:BQA589984 BZV589984:BZW589984 CJR589984:CJS589984 CTN589984:CTO589984 DDJ589984:DDK589984 DNF589984:DNG589984 DXB589984:DXC589984 EGX589984:EGY589984 EQT589984:EQU589984 FAP589984:FAQ589984 FKL589984:FKM589984 FUH589984:FUI589984 GED589984:GEE589984 GNZ589984:GOA589984 GXV589984:GXW589984 HHR589984:HHS589984 HRN589984:HRO589984 IBJ589984:IBK589984 ILF589984:ILG589984 IVB589984:IVC589984 JEX589984:JEY589984 JOT589984:JOU589984 JYP589984:JYQ589984 KIL589984:KIM589984 KSH589984:KSI589984 LCD589984:LCE589984 LLZ589984:LMA589984 LVV589984:LVW589984 MFR589984:MFS589984 MPN589984:MPO589984 MZJ589984:MZK589984 NJF589984:NJG589984 NTB589984:NTC589984 OCX589984:OCY589984 OMT589984:OMU589984 OWP589984:OWQ589984 PGL589984:PGM589984 PQH589984:PQI589984 QAD589984:QAE589984 QJZ589984:QKA589984 QTV589984:QTW589984 RDR589984:RDS589984 RNN589984:RNO589984 RXJ589984:RXK589984 SHF589984:SHG589984 SRB589984:SRC589984 TAX589984:TAY589984 TKT589984:TKU589984 TUP589984:TUQ589984 UEL589984:UEM589984 UOH589984:UOI589984 UYD589984:UYE589984 VHZ589984:VIA589984 VRV589984:VRW589984 WBR589984:WBS589984 WLN589984:WLO589984 WVJ589984:WVK589984 UYD983200:UYE983200 IX655520:IY655520 ST655520:SU655520 ACP655520:ACQ655520 AML655520:AMM655520 AWH655520:AWI655520 BGD655520:BGE655520 BPZ655520:BQA655520 BZV655520:BZW655520 CJR655520:CJS655520 CTN655520:CTO655520 DDJ655520:DDK655520 DNF655520:DNG655520 DXB655520:DXC655520 EGX655520:EGY655520 EQT655520:EQU655520 FAP655520:FAQ655520 FKL655520:FKM655520 FUH655520:FUI655520 GED655520:GEE655520 GNZ655520:GOA655520 GXV655520:GXW655520 HHR655520:HHS655520 HRN655520:HRO655520 IBJ655520:IBK655520 ILF655520:ILG655520 IVB655520:IVC655520 JEX655520:JEY655520 JOT655520:JOU655520 JYP655520:JYQ655520 KIL655520:KIM655520 KSH655520:KSI655520 LCD655520:LCE655520 LLZ655520:LMA655520 LVV655520:LVW655520 MFR655520:MFS655520 MPN655520:MPO655520 MZJ655520:MZK655520 NJF655520:NJG655520 NTB655520:NTC655520 OCX655520:OCY655520 OMT655520:OMU655520 OWP655520:OWQ655520 PGL655520:PGM655520 PQH655520:PQI655520 QAD655520:QAE655520 QJZ655520:QKA655520 QTV655520:QTW655520 RDR655520:RDS655520 RNN655520:RNO655520 RXJ655520:RXK655520 SHF655520:SHG655520 SRB655520:SRC655520 TAX655520:TAY655520 TKT655520:TKU655520 TUP655520:TUQ655520 UEL655520:UEM655520 UOH655520:UOI655520 UYD655520:UYE655520 VHZ655520:VIA655520 VRV655520:VRW655520 WBR655520:WBS655520 WLN655520:WLO655520 WVJ655520:WVK655520 VHZ983200:VIA983200 IX721056:IY721056 ST721056:SU721056 ACP721056:ACQ721056 AML721056:AMM721056 AWH721056:AWI721056 BGD721056:BGE721056 BPZ721056:BQA721056 BZV721056:BZW721056 CJR721056:CJS721056 CTN721056:CTO721056 DDJ721056:DDK721056 DNF721056:DNG721056 DXB721056:DXC721056 EGX721056:EGY721056 EQT721056:EQU721056 FAP721056:FAQ721056 FKL721056:FKM721056 FUH721056:FUI721056 GED721056:GEE721056 GNZ721056:GOA721056 GXV721056:GXW721056 HHR721056:HHS721056 HRN721056:HRO721056 IBJ721056:IBK721056 ILF721056:ILG721056 IVB721056:IVC721056 JEX721056:JEY721056 JOT721056:JOU721056 JYP721056:JYQ721056 KIL721056:KIM721056 KSH721056:KSI721056 LCD721056:LCE721056 LLZ721056:LMA721056 LVV721056:LVW721056 MFR721056:MFS721056 MPN721056:MPO721056 MZJ721056:MZK721056 NJF721056:NJG721056 NTB721056:NTC721056 OCX721056:OCY721056 OMT721056:OMU721056 OWP721056:OWQ721056 PGL721056:PGM721056 PQH721056:PQI721056 QAD721056:QAE721056 QJZ721056:QKA721056 QTV721056:QTW721056 RDR721056:RDS721056 RNN721056:RNO721056 RXJ721056:RXK721056 SHF721056:SHG721056 SRB721056:SRC721056 TAX721056:TAY721056 TKT721056:TKU721056 TUP721056:TUQ721056 UEL721056:UEM721056 UOH721056:UOI721056 UYD721056:UYE721056 VHZ721056:VIA721056 VRV721056:VRW721056 WBR721056:WBS721056 WLN721056:WLO721056 WVJ721056:WVK721056 VRV983200:VRW983200 IX786592:IY786592 ST786592:SU786592 ACP786592:ACQ786592 AML786592:AMM786592 AWH786592:AWI786592 BGD786592:BGE786592 BPZ786592:BQA786592 BZV786592:BZW786592 CJR786592:CJS786592 CTN786592:CTO786592 DDJ786592:DDK786592 DNF786592:DNG786592 DXB786592:DXC786592 EGX786592:EGY786592 EQT786592:EQU786592 FAP786592:FAQ786592 FKL786592:FKM786592 FUH786592:FUI786592 GED786592:GEE786592 GNZ786592:GOA786592 GXV786592:GXW786592 HHR786592:HHS786592 HRN786592:HRO786592 IBJ786592:IBK786592 ILF786592:ILG786592 IVB786592:IVC786592 JEX786592:JEY786592 JOT786592:JOU786592 JYP786592:JYQ786592 KIL786592:KIM786592 KSH786592:KSI786592 LCD786592:LCE786592 LLZ786592:LMA786592 LVV786592:LVW786592 MFR786592:MFS786592 MPN786592:MPO786592 MZJ786592:MZK786592 NJF786592:NJG786592 NTB786592:NTC786592 OCX786592:OCY786592 OMT786592:OMU786592 OWP786592:OWQ786592 PGL786592:PGM786592 PQH786592:PQI786592 QAD786592:QAE786592 QJZ786592:QKA786592 QTV786592:QTW786592 RDR786592:RDS786592 RNN786592:RNO786592 RXJ786592:RXK786592 SHF786592:SHG786592 SRB786592:SRC786592 TAX786592:TAY786592 TKT786592:TKU786592 TUP786592:TUQ786592 UEL786592:UEM786592 UOH786592:UOI786592 UYD786592:UYE786592 VHZ786592:VIA786592 VRV786592:VRW786592 WBR786592:WBS786592 WLN786592:WLO786592 WVJ786592:WVK786592 WBR983200:WBS983200 IX852128:IY852128 ST852128:SU852128 ACP852128:ACQ852128 AML852128:AMM852128 AWH852128:AWI852128 BGD852128:BGE852128 BPZ852128:BQA852128 BZV852128:BZW852128 CJR852128:CJS852128 CTN852128:CTO852128 DDJ852128:DDK852128 DNF852128:DNG852128 DXB852128:DXC852128 EGX852128:EGY852128 EQT852128:EQU852128 FAP852128:FAQ852128 FKL852128:FKM852128 FUH852128:FUI852128 GED852128:GEE852128 GNZ852128:GOA852128 GXV852128:GXW852128 HHR852128:HHS852128 HRN852128:HRO852128 IBJ852128:IBK852128 ILF852128:ILG852128 IVB852128:IVC852128 JEX852128:JEY852128 JOT852128:JOU852128 JYP852128:JYQ852128 KIL852128:KIM852128 KSH852128:KSI852128 LCD852128:LCE852128 LLZ852128:LMA852128 LVV852128:LVW852128 MFR852128:MFS852128 MPN852128:MPO852128 MZJ852128:MZK852128 NJF852128:NJG852128 NTB852128:NTC852128 OCX852128:OCY852128 OMT852128:OMU852128 OWP852128:OWQ852128 PGL852128:PGM852128 PQH852128:PQI852128 QAD852128:QAE852128 QJZ852128:QKA852128 QTV852128:QTW852128 RDR852128:RDS852128 RNN852128:RNO852128 RXJ852128:RXK852128 SHF852128:SHG852128 SRB852128:SRC852128 TAX852128:TAY852128 TKT852128:TKU852128 TUP852128:TUQ852128 UEL852128:UEM852128 UOH852128:UOI852128 UYD852128:UYE852128 VHZ852128:VIA852128 VRV852128:VRW852128 WBR852128:WBS852128 WLN852128:WLO852128 WVJ852128:WVK852128 WLN983200:WLO983200 IX917664:IY917664 ST917664:SU917664 ACP917664:ACQ917664 AML917664:AMM917664 AWH917664:AWI917664 BGD917664:BGE917664 BPZ917664:BQA917664 BZV917664:BZW917664 CJR917664:CJS917664 CTN917664:CTO917664 DDJ917664:DDK917664 DNF917664:DNG917664 DXB917664:DXC917664 EGX917664:EGY917664 EQT917664:EQU917664 FAP917664:FAQ917664 FKL917664:FKM917664 FUH917664:FUI917664 GED917664:GEE917664 GNZ917664:GOA917664 GXV917664:GXW917664 HHR917664:HHS917664 HRN917664:HRO917664 IBJ917664:IBK917664 ILF917664:ILG917664 IVB917664:IVC917664 JEX917664:JEY917664 JOT917664:JOU917664 JYP917664:JYQ917664 KIL917664:KIM917664 KSH917664:KSI917664 LCD917664:LCE917664 LLZ917664:LMA917664 LVV917664:LVW917664 MFR917664:MFS917664 MPN917664:MPO917664 MZJ917664:MZK917664 NJF917664:NJG917664 NTB917664:NTC917664 OCX917664:OCY917664 OMT917664:OMU917664 OWP917664:OWQ917664 PGL917664:PGM917664 PQH917664:PQI917664 QAD917664:QAE917664 QJZ917664:QKA917664 QTV917664:QTW917664" xr:uid="{FC23F08B-C5DA-4766-B261-0B64AB7359F1}"/>
    <dataValidation type="custom" operator="greaterThan" showInputMessage="1" showErrorMessage="1" errorTitle="eee" sqref="JB111:JC116 SX111:SY116 ACT111:ACU116 AMP111:AMQ116 AWL111:AWM116 BGH111:BGI116 BQD111:BQE116 BZZ111:CAA116 CJV111:CJW116 CTR111:CTS116 DDN111:DDO116 DNJ111:DNK116 DXF111:DXG116 EHB111:EHC116 EQX111:EQY116 FAT111:FAU116 FKP111:FKQ116 FUL111:FUM116 GEH111:GEI116 GOD111:GOE116 GXZ111:GYA116 HHV111:HHW116 HRR111:HRS116 IBN111:IBO116 ILJ111:ILK116 IVF111:IVG116 JFB111:JFC116 JOX111:JOY116 JYT111:JYU116 KIP111:KIQ116 KSL111:KSM116 LCH111:LCI116 LMD111:LME116 LVZ111:LWA116 MFV111:MFW116 MPR111:MPS116 MZN111:MZO116 NJJ111:NJK116 NTF111:NTG116 ODB111:ODC116 OMX111:OMY116 OWT111:OWU116 PGP111:PGQ116 PQL111:PQM116 QAH111:QAI116 QKD111:QKE116 QTZ111:QUA116 RDV111:RDW116 RNR111:RNS116 RXN111:RXO116 SHJ111:SHK116 SRF111:SRG116 TBB111:TBC116 TKX111:TKY116 TUT111:TUU116 UEP111:UEQ116 UOL111:UOM116 UYH111:UYI116 VID111:VIE116 VRZ111:VSA116 WBV111:WBW116 WLR111:WLS116 WVN111:WVO116 JB65647:JC65652 SX65647:SY65652 ACT65647:ACU65652 AMP65647:AMQ65652 AWL65647:AWM65652 BGH65647:BGI65652 BQD65647:BQE65652 BZZ65647:CAA65652 CJV65647:CJW65652 CTR65647:CTS65652 DDN65647:DDO65652 DNJ65647:DNK65652 DXF65647:DXG65652 EHB65647:EHC65652 EQX65647:EQY65652 FAT65647:FAU65652 FKP65647:FKQ65652 FUL65647:FUM65652 GEH65647:GEI65652 GOD65647:GOE65652 GXZ65647:GYA65652 HHV65647:HHW65652 HRR65647:HRS65652 IBN65647:IBO65652 ILJ65647:ILK65652 IVF65647:IVG65652 JFB65647:JFC65652 JOX65647:JOY65652 JYT65647:JYU65652 KIP65647:KIQ65652 KSL65647:KSM65652 LCH65647:LCI65652 LMD65647:LME65652 LVZ65647:LWA65652 MFV65647:MFW65652 MPR65647:MPS65652 MZN65647:MZO65652 NJJ65647:NJK65652 NTF65647:NTG65652 ODB65647:ODC65652 OMX65647:OMY65652 OWT65647:OWU65652 PGP65647:PGQ65652 PQL65647:PQM65652 QAH65647:QAI65652 QKD65647:QKE65652 QTZ65647:QUA65652 RDV65647:RDW65652 RNR65647:RNS65652 RXN65647:RXO65652 SHJ65647:SHK65652 SRF65647:SRG65652 TBB65647:TBC65652 TKX65647:TKY65652 TUT65647:TUU65652 UEP65647:UEQ65652 UOL65647:UOM65652 UYH65647:UYI65652 VID65647:VIE65652 VRZ65647:VSA65652 WBV65647:WBW65652 WLR65647:WLS65652 WVN65647:WVO65652 JB131183:JC131188 SX131183:SY131188 ACT131183:ACU131188 AMP131183:AMQ131188 AWL131183:AWM131188 BGH131183:BGI131188 BQD131183:BQE131188 BZZ131183:CAA131188 CJV131183:CJW131188 CTR131183:CTS131188 DDN131183:DDO131188 DNJ131183:DNK131188 DXF131183:DXG131188 EHB131183:EHC131188 EQX131183:EQY131188 FAT131183:FAU131188 FKP131183:FKQ131188 FUL131183:FUM131188 GEH131183:GEI131188 GOD131183:GOE131188 GXZ131183:GYA131188 HHV131183:HHW131188 HRR131183:HRS131188 IBN131183:IBO131188 ILJ131183:ILK131188 IVF131183:IVG131188 JFB131183:JFC131188 JOX131183:JOY131188 JYT131183:JYU131188 KIP131183:KIQ131188 KSL131183:KSM131188 LCH131183:LCI131188 LMD131183:LME131188 LVZ131183:LWA131188 MFV131183:MFW131188 MPR131183:MPS131188 MZN131183:MZO131188 NJJ131183:NJK131188 NTF131183:NTG131188 ODB131183:ODC131188 OMX131183:OMY131188 OWT131183:OWU131188 PGP131183:PGQ131188 PQL131183:PQM131188 QAH131183:QAI131188 QKD131183:QKE131188 QTZ131183:QUA131188 RDV131183:RDW131188 RNR131183:RNS131188 RXN131183:RXO131188 SHJ131183:SHK131188 SRF131183:SRG131188 TBB131183:TBC131188 TKX131183:TKY131188 TUT131183:TUU131188 UEP131183:UEQ131188 UOL131183:UOM131188 UYH131183:UYI131188 VID131183:VIE131188 VRZ131183:VSA131188 WBV131183:WBW131188 WLR131183:WLS131188 WVN131183:WVO131188 JB196719:JC196724 SX196719:SY196724 ACT196719:ACU196724 AMP196719:AMQ196724 AWL196719:AWM196724 BGH196719:BGI196724 BQD196719:BQE196724 BZZ196719:CAA196724 CJV196719:CJW196724 CTR196719:CTS196724 DDN196719:DDO196724 DNJ196719:DNK196724 DXF196719:DXG196724 EHB196719:EHC196724 EQX196719:EQY196724 FAT196719:FAU196724 FKP196719:FKQ196724 FUL196719:FUM196724 GEH196719:GEI196724 GOD196719:GOE196724 GXZ196719:GYA196724 HHV196719:HHW196724 HRR196719:HRS196724 IBN196719:IBO196724 ILJ196719:ILK196724 IVF196719:IVG196724 JFB196719:JFC196724 JOX196719:JOY196724 JYT196719:JYU196724 KIP196719:KIQ196724 KSL196719:KSM196724 LCH196719:LCI196724 LMD196719:LME196724 LVZ196719:LWA196724 MFV196719:MFW196724 MPR196719:MPS196724 MZN196719:MZO196724 NJJ196719:NJK196724 NTF196719:NTG196724 ODB196719:ODC196724 OMX196719:OMY196724 OWT196719:OWU196724 PGP196719:PGQ196724 PQL196719:PQM196724 QAH196719:QAI196724 QKD196719:QKE196724 QTZ196719:QUA196724 RDV196719:RDW196724 RNR196719:RNS196724 RXN196719:RXO196724 SHJ196719:SHK196724 SRF196719:SRG196724 TBB196719:TBC196724 TKX196719:TKY196724 TUT196719:TUU196724 UEP196719:UEQ196724 UOL196719:UOM196724 UYH196719:UYI196724 VID196719:VIE196724 VRZ196719:VSA196724 WBV196719:WBW196724 WLR196719:WLS196724 WVN196719:WVO196724 JB262255:JC262260 SX262255:SY262260 ACT262255:ACU262260 AMP262255:AMQ262260 AWL262255:AWM262260 BGH262255:BGI262260 BQD262255:BQE262260 BZZ262255:CAA262260 CJV262255:CJW262260 CTR262255:CTS262260 DDN262255:DDO262260 DNJ262255:DNK262260 DXF262255:DXG262260 EHB262255:EHC262260 EQX262255:EQY262260 FAT262255:FAU262260 FKP262255:FKQ262260 FUL262255:FUM262260 GEH262255:GEI262260 GOD262255:GOE262260 GXZ262255:GYA262260 HHV262255:HHW262260 HRR262255:HRS262260 IBN262255:IBO262260 ILJ262255:ILK262260 IVF262255:IVG262260 JFB262255:JFC262260 JOX262255:JOY262260 JYT262255:JYU262260 KIP262255:KIQ262260 KSL262255:KSM262260 LCH262255:LCI262260 LMD262255:LME262260 LVZ262255:LWA262260 MFV262255:MFW262260 MPR262255:MPS262260 MZN262255:MZO262260 NJJ262255:NJK262260 NTF262255:NTG262260 ODB262255:ODC262260 OMX262255:OMY262260 OWT262255:OWU262260 PGP262255:PGQ262260 PQL262255:PQM262260 QAH262255:QAI262260 QKD262255:QKE262260 QTZ262255:QUA262260 RDV262255:RDW262260 RNR262255:RNS262260 RXN262255:RXO262260 SHJ262255:SHK262260 SRF262255:SRG262260 TBB262255:TBC262260 TKX262255:TKY262260 TUT262255:TUU262260 UEP262255:UEQ262260 UOL262255:UOM262260 UYH262255:UYI262260 VID262255:VIE262260 VRZ262255:VSA262260 WBV262255:WBW262260 WLR262255:WLS262260 WVN262255:WVO262260 JB327791:JC327796 SX327791:SY327796 ACT327791:ACU327796 AMP327791:AMQ327796 AWL327791:AWM327796 BGH327791:BGI327796 BQD327791:BQE327796 BZZ327791:CAA327796 CJV327791:CJW327796 CTR327791:CTS327796 DDN327791:DDO327796 DNJ327791:DNK327796 DXF327791:DXG327796 EHB327791:EHC327796 EQX327791:EQY327796 FAT327791:FAU327796 FKP327791:FKQ327796 FUL327791:FUM327796 GEH327791:GEI327796 GOD327791:GOE327796 GXZ327791:GYA327796 HHV327791:HHW327796 HRR327791:HRS327796 IBN327791:IBO327796 ILJ327791:ILK327796 IVF327791:IVG327796 JFB327791:JFC327796 JOX327791:JOY327796 JYT327791:JYU327796 KIP327791:KIQ327796 KSL327791:KSM327796 LCH327791:LCI327796 LMD327791:LME327796 LVZ327791:LWA327796 MFV327791:MFW327796 MPR327791:MPS327796 MZN327791:MZO327796 NJJ327791:NJK327796 NTF327791:NTG327796 ODB327791:ODC327796 OMX327791:OMY327796 OWT327791:OWU327796 PGP327791:PGQ327796 PQL327791:PQM327796 QAH327791:QAI327796 QKD327791:QKE327796 QTZ327791:QUA327796 RDV327791:RDW327796 RNR327791:RNS327796 RXN327791:RXO327796 SHJ327791:SHK327796 SRF327791:SRG327796 TBB327791:TBC327796 TKX327791:TKY327796 TUT327791:TUU327796 UEP327791:UEQ327796 UOL327791:UOM327796 UYH327791:UYI327796 VID327791:VIE327796 VRZ327791:VSA327796 WBV327791:WBW327796 WLR327791:WLS327796 WVN327791:WVO327796 JB393327:JC393332 SX393327:SY393332 ACT393327:ACU393332 AMP393327:AMQ393332 AWL393327:AWM393332 BGH393327:BGI393332 BQD393327:BQE393332 BZZ393327:CAA393332 CJV393327:CJW393332 CTR393327:CTS393332 DDN393327:DDO393332 DNJ393327:DNK393332 DXF393327:DXG393332 EHB393327:EHC393332 EQX393327:EQY393332 FAT393327:FAU393332 FKP393327:FKQ393332 FUL393327:FUM393332 GEH393327:GEI393332 GOD393327:GOE393332 GXZ393327:GYA393332 HHV393327:HHW393332 HRR393327:HRS393332 IBN393327:IBO393332 ILJ393327:ILK393332 IVF393327:IVG393332 JFB393327:JFC393332 JOX393327:JOY393332 JYT393327:JYU393332 KIP393327:KIQ393332 KSL393327:KSM393332 LCH393327:LCI393332 LMD393327:LME393332 LVZ393327:LWA393332 MFV393327:MFW393332 MPR393327:MPS393332 MZN393327:MZO393332 NJJ393327:NJK393332 NTF393327:NTG393332 ODB393327:ODC393332 OMX393327:OMY393332 OWT393327:OWU393332 PGP393327:PGQ393332 PQL393327:PQM393332 QAH393327:QAI393332 QKD393327:QKE393332 QTZ393327:QUA393332 RDV393327:RDW393332 RNR393327:RNS393332 RXN393327:RXO393332 SHJ393327:SHK393332 SRF393327:SRG393332 TBB393327:TBC393332 TKX393327:TKY393332 TUT393327:TUU393332 UEP393327:UEQ393332 UOL393327:UOM393332 UYH393327:UYI393332 VID393327:VIE393332 VRZ393327:VSA393332 WBV393327:WBW393332 WLR393327:WLS393332 WVN393327:WVO393332 JB458863:JC458868 SX458863:SY458868 ACT458863:ACU458868 AMP458863:AMQ458868 AWL458863:AWM458868 BGH458863:BGI458868 BQD458863:BQE458868 BZZ458863:CAA458868 CJV458863:CJW458868 CTR458863:CTS458868 DDN458863:DDO458868 DNJ458863:DNK458868 DXF458863:DXG458868 EHB458863:EHC458868 EQX458863:EQY458868 FAT458863:FAU458868 FKP458863:FKQ458868 FUL458863:FUM458868 GEH458863:GEI458868 GOD458863:GOE458868 GXZ458863:GYA458868 HHV458863:HHW458868 HRR458863:HRS458868 IBN458863:IBO458868 ILJ458863:ILK458868 IVF458863:IVG458868 JFB458863:JFC458868 JOX458863:JOY458868 JYT458863:JYU458868 KIP458863:KIQ458868 KSL458863:KSM458868 LCH458863:LCI458868 LMD458863:LME458868 LVZ458863:LWA458868 MFV458863:MFW458868 MPR458863:MPS458868 MZN458863:MZO458868 NJJ458863:NJK458868 NTF458863:NTG458868 ODB458863:ODC458868 OMX458863:OMY458868 OWT458863:OWU458868 PGP458863:PGQ458868 PQL458863:PQM458868 QAH458863:QAI458868 QKD458863:QKE458868 QTZ458863:QUA458868 RDV458863:RDW458868 RNR458863:RNS458868 RXN458863:RXO458868 SHJ458863:SHK458868 SRF458863:SRG458868 TBB458863:TBC458868 TKX458863:TKY458868 TUT458863:TUU458868 UEP458863:UEQ458868 UOL458863:UOM458868 UYH458863:UYI458868 VID458863:VIE458868 VRZ458863:VSA458868 WBV458863:WBW458868 WLR458863:WLS458868 WVN458863:WVO458868 JB524399:JC524404 SX524399:SY524404 ACT524399:ACU524404 AMP524399:AMQ524404 AWL524399:AWM524404 BGH524399:BGI524404 BQD524399:BQE524404 BZZ524399:CAA524404 CJV524399:CJW524404 CTR524399:CTS524404 DDN524399:DDO524404 DNJ524399:DNK524404 DXF524399:DXG524404 EHB524399:EHC524404 EQX524399:EQY524404 FAT524399:FAU524404 FKP524399:FKQ524404 FUL524399:FUM524404 GEH524399:GEI524404 GOD524399:GOE524404 GXZ524399:GYA524404 HHV524399:HHW524404 HRR524399:HRS524404 IBN524399:IBO524404 ILJ524399:ILK524404 IVF524399:IVG524404 JFB524399:JFC524404 JOX524399:JOY524404 JYT524399:JYU524404 KIP524399:KIQ524404 KSL524399:KSM524404 LCH524399:LCI524404 LMD524399:LME524404 LVZ524399:LWA524404 MFV524399:MFW524404 MPR524399:MPS524404 MZN524399:MZO524404 NJJ524399:NJK524404 NTF524399:NTG524404 ODB524399:ODC524404 OMX524399:OMY524404 OWT524399:OWU524404 PGP524399:PGQ524404 PQL524399:PQM524404 QAH524399:QAI524404 QKD524399:QKE524404 QTZ524399:QUA524404 RDV524399:RDW524404 RNR524399:RNS524404 RXN524399:RXO524404 SHJ524399:SHK524404 SRF524399:SRG524404 TBB524399:TBC524404 TKX524399:TKY524404 TUT524399:TUU524404 UEP524399:UEQ524404 UOL524399:UOM524404 UYH524399:UYI524404 VID524399:VIE524404 VRZ524399:VSA524404 WBV524399:WBW524404 WLR524399:WLS524404 WVN524399:WVO524404 JB589935:JC589940 SX589935:SY589940 ACT589935:ACU589940 AMP589935:AMQ589940 AWL589935:AWM589940 BGH589935:BGI589940 BQD589935:BQE589940 BZZ589935:CAA589940 CJV589935:CJW589940 CTR589935:CTS589940 DDN589935:DDO589940 DNJ589935:DNK589940 DXF589935:DXG589940 EHB589935:EHC589940 EQX589935:EQY589940 FAT589935:FAU589940 FKP589935:FKQ589940 FUL589935:FUM589940 GEH589935:GEI589940 GOD589935:GOE589940 GXZ589935:GYA589940 HHV589935:HHW589940 HRR589935:HRS589940 IBN589935:IBO589940 ILJ589935:ILK589940 IVF589935:IVG589940 JFB589935:JFC589940 JOX589935:JOY589940 JYT589935:JYU589940 KIP589935:KIQ589940 KSL589935:KSM589940 LCH589935:LCI589940 LMD589935:LME589940 LVZ589935:LWA589940 MFV589935:MFW589940 MPR589935:MPS589940 MZN589935:MZO589940 NJJ589935:NJK589940 NTF589935:NTG589940 ODB589935:ODC589940 OMX589935:OMY589940 OWT589935:OWU589940 PGP589935:PGQ589940 PQL589935:PQM589940 QAH589935:QAI589940 QKD589935:QKE589940 QTZ589935:QUA589940 RDV589935:RDW589940 RNR589935:RNS589940 RXN589935:RXO589940 SHJ589935:SHK589940 SRF589935:SRG589940 TBB589935:TBC589940 TKX589935:TKY589940 TUT589935:TUU589940 UEP589935:UEQ589940 UOL589935:UOM589940 UYH589935:UYI589940 VID589935:VIE589940 VRZ589935:VSA589940 WBV589935:WBW589940 WLR589935:WLS589940 WVN589935:WVO589940 JB655471:JC655476 SX655471:SY655476 ACT655471:ACU655476 AMP655471:AMQ655476 AWL655471:AWM655476 BGH655471:BGI655476 BQD655471:BQE655476 BZZ655471:CAA655476 CJV655471:CJW655476 CTR655471:CTS655476 DDN655471:DDO655476 DNJ655471:DNK655476 DXF655471:DXG655476 EHB655471:EHC655476 EQX655471:EQY655476 FAT655471:FAU655476 FKP655471:FKQ655476 FUL655471:FUM655476 GEH655471:GEI655476 GOD655471:GOE655476 GXZ655471:GYA655476 HHV655471:HHW655476 HRR655471:HRS655476 IBN655471:IBO655476 ILJ655471:ILK655476 IVF655471:IVG655476 JFB655471:JFC655476 JOX655471:JOY655476 JYT655471:JYU655476 KIP655471:KIQ655476 KSL655471:KSM655476 LCH655471:LCI655476 LMD655471:LME655476 LVZ655471:LWA655476 MFV655471:MFW655476 MPR655471:MPS655476 MZN655471:MZO655476 NJJ655471:NJK655476 NTF655471:NTG655476 ODB655471:ODC655476 OMX655471:OMY655476 OWT655471:OWU655476 PGP655471:PGQ655476 PQL655471:PQM655476 QAH655471:QAI655476 QKD655471:QKE655476 QTZ655471:QUA655476 RDV655471:RDW655476 RNR655471:RNS655476 RXN655471:RXO655476 SHJ655471:SHK655476 SRF655471:SRG655476 TBB655471:TBC655476 TKX655471:TKY655476 TUT655471:TUU655476 UEP655471:UEQ655476 UOL655471:UOM655476 UYH655471:UYI655476 VID655471:VIE655476 VRZ655471:VSA655476 WBV655471:WBW655476 WLR655471:WLS655476 WVN655471:WVO655476 JB721007:JC721012 SX721007:SY721012 ACT721007:ACU721012 AMP721007:AMQ721012 AWL721007:AWM721012 BGH721007:BGI721012 BQD721007:BQE721012 BZZ721007:CAA721012 CJV721007:CJW721012 CTR721007:CTS721012 DDN721007:DDO721012 DNJ721007:DNK721012 DXF721007:DXG721012 EHB721007:EHC721012 EQX721007:EQY721012 FAT721007:FAU721012 FKP721007:FKQ721012 FUL721007:FUM721012 GEH721007:GEI721012 GOD721007:GOE721012 GXZ721007:GYA721012 HHV721007:HHW721012 HRR721007:HRS721012 IBN721007:IBO721012 ILJ721007:ILK721012 IVF721007:IVG721012 JFB721007:JFC721012 JOX721007:JOY721012 JYT721007:JYU721012 KIP721007:KIQ721012 KSL721007:KSM721012 LCH721007:LCI721012 LMD721007:LME721012 LVZ721007:LWA721012 MFV721007:MFW721012 MPR721007:MPS721012 MZN721007:MZO721012 NJJ721007:NJK721012 NTF721007:NTG721012 ODB721007:ODC721012 OMX721007:OMY721012 OWT721007:OWU721012 PGP721007:PGQ721012 PQL721007:PQM721012 QAH721007:QAI721012 QKD721007:QKE721012 QTZ721007:QUA721012 RDV721007:RDW721012 RNR721007:RNS721012 RXN721007:RXO721012 SHJ721007:SHK721012 SRF721007:SRG721012 TBB721007:TBC721012 TKX721007:TKY721012 TUT721007:TUU721012 UEP721007:UEQ721012 UOL721007:UOM721012 UYH721007:UYI721012 VID721007:VIE721012 VRZ721007:VSA721012 WBV721007:WBW721012 WLR721007:WLS721012 WVN721007:WVO721012 JB786543:JC786548 SX786543:SY786548 ACT786543:ACU786548 AMP786543:AMQ786548 AWL786543:AWM786548 BGH786543:BGI786548 BQD786543:BQE786548 BZZ786543:CAA786548 CJV786543:CJW786548 CTR786543:CTS786548 DDN786543:DDO786548 DNJ786543:DNK786548 DXF786543:DXG786548 EHB786543:EHC786548 EQX786543:EQY786548 FAT786543:FAU786548 FKP786543:FKQ786548 FUL786543:FUM786548 GEH786543:GEI786548 GOD786543:GOE786548 GXZ786543:GYA786548 HHV786543:HHW786548 HRR786543:HRS786548 IBN786543:IBO786548 ILJ786543:ILK786548 IVF786543:IVG786548 JFB786543:JFC786548 JOX786543:JOY786548 JYT786543:JYU786548 KIP786543:KIQ786548 KSL786543:KSM786548 LCH786543:LCI786548 LMD786543:LME786548 LVZ786543:LWA786548 MFV786543:MFW786548 MPR786543:MPS786548 MZN786543:MZO786548 NJJ786543:NJK786548 NTF786543:NTG786548 ODB786543:ODC786548 OMX786543:OMY786548 OWT786543:OWU786548 PGP786543:PGQ786548 PQL786543:PQM786548 QAH786543:QAI786548 QKD786543:QKE786548 QTZ786543:QUA786548 RDV786543:RDW786548 RNR786543:RNS786548 RXN786543:RXO786548 SHJ786543:SHK786548 SRF786543:SRG786548 TBB786543:TBC786548 TKX786543:TKY786548 TUT786543:TUU786548 UEP786543:UEQ786548 UOL786543:UOM786548 UYH786543:UYI786548 VID786543:VIE786548 VRZ786543:VSA786548 WBV786543:WBW786548 WLR786543:WLS786548 WVN786543:WVO786548 JB852079:JC852084 SX852079:SY852084 ACT852079:ACU852084 AMP852079:AMQ852084 AWL852079:AWM852084 BGH852079:BGI852084 BQD852079:BQE852084 BZZ852079:CAA852084 CJV852079:CJW852084 CTR852079:CTS852084 DDN852079:DDO852084 DNJ852079:DNK852084 DXF852079:DXG852084 EHB852079:EHC852084 EQX852079:EQY852084 FAT852079:FAU852084 FKP852079:FKQ852084 FUL852079:FUM852084 GEH852079:GEI852084 GOD852079:GOE852084 GXZ852079:GYA852084 HHV852079:HHW852084 HRR852079:HRS852084 IBN852079:IBO852084 ILJ852079:ILK852084 IVF852079:IVG852084 JFB852079:JFC852084 JOX852079:JOY852084 JYT852079:JYU852084 KIP852079:KIQ852084 KSL852079:KSM852084 LCH852079:LCI852084 LMD852079:LME852084 LVZ852079:LWA852084 MFV852079:MFW852084 MPR852079:MPS852084 MZN852079:MZO852084 NJJ852079:NJK852084 NTF852079:NTG852084 ODB852079:ODC852084 OMX852079:OMY852084 OWT852079:OWU852084 PGP852079:PGQ852084 PQL852079:PQM852084 QAH852079:QAI852084 QKD852079:QKE852084 QTZ852079:QUA852084 RDV852079:RDW852084 RNR852079:RNS852084 RXN852079:RXO852084 SHJ852079:SHK852084 SRF852079:SRG852084 TBB852079:TBC852084 TKX852079:TKY852084 TUT852079:TUU852084 UEP852079:UEQ852084 UOL852079:UOM852084 UYH852079:UYI852084 VID852079:VIE852084 VRZ852079:VSA852084 WBV852079:WBW852084 WLR852079:WLS852084 WVN852079:WVO852084 JB917615:JC917620 SX917615:SY917620 ACT917615:ACU917620 AMP917615:AMQ917620 AWL917615:AWM917620 BGH917615:BGI917620 BQD917615:BQE917620 BZZ917615:CAA917620 CJV917615:CJW917620 CTR917615:CTS917620 DDN917615:DDO917620 DNJ917615:DNK917620 DXF917615:DXG917620 EHB917615:EHC917620 EQX917615:EQY917620 FAT917615:FAU917620 FKP917615:FKQ917620 FUL917615:FUM917620 GEH917615:GEI917620 GOD917615:GOE917620 GXZ917615:GYA917620 HHV917615:HHW917620 HRR917615:HRS917620 IBN917615:IBO917620 ILJ917615:ILK917620 IVF917615:IVG917620 JFB917615:JFC917620 JOX917615:JOY917620 JYT917615:JYU917620 KIP917615:KIQ917620 KSL917615:KSM917620 LCH917615:LCI917620 LMD917615:LME917620 LVZ917615:LWA917620 MFV917615:MFW917620 MPR917615:MPS917620 MZN917615:MZO917620 NJJ917615:NJK917620 NTF917615:NTG917620 ODB917615:ODC917620 OMX917615:OMY917620 OWT917615:OWU917620 PGP917615:PGQ917620 PQL917615:PQM917620 QAH917615:QAI917620 QKD917615:QKE917620 QTZ917615:QUA917620 RDV917615:RDW917620 RNR917615:RNS917620 RXN917615:RXO917620 SHJ917615:SHK917620 SRF917615:SRG917620 TBB917615:TBC917620 TKX917615:TKY917620 TUT917615:TUU917620 UEP917615:UEQ917620 UOL917615:UOM917620 UYH917615:UYI917620 VID917615:VIE917620 VRZ917615:VSA917620 WBV917615:WBW917620 WLR917615:WLS917620 WVN917615:WVO917620 JB983151:JC983156 SX983151:SY983156 ACT983151:ACU983156 AMP983151:AMQ983156 AWL983151:AWM983156 BGH983151:BGI983156 BQD983151:BQE983156 BZZ983151:CAA983156 CJV983151:CJW983156 CTR983151:CTS983156 DDN983151:DDO983156 DNJ983151:DNK983156 DXF983151:DXG983156 EHB983151:EHC983156 EQX983151:EQY983156 FAT983151:FAU983156 FKP983151:FKQ983156 FUL983151:FUM983156 GEH983151:GEI983156 GOD983151:GOE983156 GXZ983151:GYA983156 HHV983151:HHW983156 HRR983151:HRS983156 IBN983151:IBO983156 ILJ983151:ILK983156 IVF983151:IVG983156 JFB983151:JFC983156 JOX983151:JOY983156 JYT983151:JYU983156 KIP983151:KIQ983156 KSL983151:KSM983156 LCH983151:LCI983156 LMD983151:LME983156 LVZ983151:LWA983156 MFV983151:MFW983156 MPR983151:MPS983156 MZN983151:MZO983156 NJJ983151:NJK983156 NTF983151:NTG983156 ODB983151:ODC983156 OMX983151:OMY983156 OWT983151:OWU983156 PGP983151:PGQ983156 PQL983151:PQM983156 QAH983151:QAI983156 QKD983151:QKE983156 QTZ983151:QUA983156 RDV983151:RDW983156 RNR983151:RNS983156 RXN983151:RXO983156 SHJ983151:SHK983156 SRF983151:SRG983156 TBB983151:TBC983156 TKX983151:TKY983156 TUT983151:TUU983156 UEP983151:UEQ983156 UOL983151:UOM983156 UYH983151:UYI983156 VID983151:VIE983156 VRZ983151:VSA983156 WBV983151:WBW983156 WLR983151:WLS983156 WVN983151:WVO983156" xr:uid="{7877BBF1-D09C-4486-A1F8-05BAFAA98CCC}">
      <formula1>OR(IX132=0, IX132&gt;50)</formula1>
      <formula2>0</formula2>
    </dataValidation>
    <dataValidation type="custom" operator="greaterThan" showInputMessage="1" showErrorMessage="1" errorTitle="eee" sqref="JB197:JC197 SX197:SY197 ACT197:ACU197 AMP197:AMQ197 AWL197:AWM197 BGH197:BGI197 BQD197:BQE197 BZZ197:CAA197 CJV197:CJW197 CTR197:CTS197 DDN197:DDO197 DNJ197:DNK197 DXF197:DXG197 EHB197:EHC197 EQX197:EQY197 FAT197:FAU197 FKP197:FKQ197 FUL197:FUM197 GEH197:GEI197 GOD197:GOE197 GXZ197:GYA197 HHV197:HHW197 HRR197:HRS197 IBN197:IBO197 ILJ197:ILK197 IVF197:IVG197 JFB197:JFC197 JOX197:JOY197 JYT197:JYU197 KIP197:KIQ197 KSL197:KSM197 LCH197:LCI197 LMD197:LME197 LVZ197:LWA197 MFV197:MFW197 MPR197:MPS197 MZN197:MZO197 NJJ197:NJK197 NTF197:NTG197 ODB197:ODC197 OMX197:OMY197 OWT197:OWU197 PGP197:PGQ197 PQL197:PQM197 QAH197:QAI197 QKD197:QKE197 QTZ197:QUA197 RDV197:RDW197 RNR197:RNS197 RXN197:RXO197 SHJ197:SHK197 SRF197:SRG197 TBB197:TBC197 TKX197:TKY197 TUT197:TUU197 UEP197:UEQ197 UOL197:UOM197 UYH197:UYI197 VID197:VIE197 VRZ197:VSA197 WBV197:WBW197 WLR197:WLS197 WVN197:WVO197 JB65733:JC65733 SX65733:SY65733 ACT65733:ACU65733 AMP65733:AMQ65733 AWL65733:AWM65733 BGH65733:BGI65733 BQD65733:BQE65733 BZZ65733:CAA65733 CJV65733:CJW65733 CTR65733:CTS65733 DDN65733:DDO65733 DNJ65733:DNK65733 DXF65733:DXG65733 EHB65733:EHC65733 EQX65733:EQY65733 FAT65733:FAU65733 FKP65733:FKQ65733 FUL65733:FUM65733 GEH65733:GEI65733 GOD65733:GOE65733 GXZ65733:GYA65733 HHV65733:HHW65733 HRR65733:HRS65733 IBN65733:IBO65733 ILJ65733:ILK65733 IVF65733:IVG65733 JFB65733:JFC65733 JOX65733:JOY65733 JYT65733:JYU65733 KIP65733:KIQ65733 KSL65733:KSM65733 LCH65733:LCI65733 LMD65733:LME65733 LVZ65733:LWA65733 MFV65733:MFW65733 MPR65733:MPS65733 MZN65733:MZO65733 NJJ65733:NJK65733 NTF65733:NTG65733 ODB65733:ODC65733 OMX65733:OMY65733 OWT65733:OWU65733 PGP65733:PGQ65733 PQL65733:PQM65733 QAH65733:QAI65733 QKD65733:QKE65733 QTZ65733:QUA65733 RDV65733:RDW65733 RNR65733:RNS65733 RXN65733:RXO65733 SHJ65733:SHK65733 SRF65733:SRG65733 TBB65733:TBC65733 TKX65733:TKY65733 TUT65733:TUU65733 UEP65733:UEQ65733 UOL65733:UOM65733 UYH65733:UYI65733 VID65733:VIE65733 VRZ65733:VSA65733 WBV65733:WBW65733 WLR65733:WLS65733 WVN65733:WVO65733 JB131269:JC131269 SX131269:SY131269 ACT131269:ACU131269 AMP131269:AMQ131269 AWL131269:AWM131269 BGH131269:BGI131269 BQD131269:BQE131269 BZZ131269:CAA131269 CJV131269:CJW131269 CTR131269:CTS131269 DDN131269:DDO131269 DNJ131269:DNK131269 DXF131269:DXG131269 EHB131269:EHC131269 EQX131269:EQY131269 FAT131269:FAU131269 FKP131269:FKQ131269 FUL131269:FUM131269 GEH131269:GEI131269 GOD131269:GOE131269 GXZ131269:GYA131269 HHV131269:HHW131269 HRR131269:HRS131269 IBN131269:IBO131269 ILJ131269:ILK131269 IVF131269:IVG131269 JFB131269:JFC131269 JOX131269:JOY131269 JYT131269:JYU131269 KIP131269:KIQ131269 KSL131269:KSM131269 LCH131269:LCI131269 LMD131269:LME131269 LVZ131269:LWA131269 MFV131269:MFW131269 MPR131269:MPS131269 MZN131269:MZO131269 NJJ131269:NJK131269 NTF131269:NTG131269 ODB131269:ODC131269 OMX131269:OMY131269 OWT131269:OWU131269 PGP131269:PGQ131269 PQL131269:PQM131269 QAH131269:QAI131269 QKD131269:QKE131269 QTZ131269:QUA131269 RDV131269:RDW131269 RNR131269:RNS131269 RXN131269:RXO131269 SHJ131269:SHK131269 SRF131269:SRG131269 TBB131269:TBC131269 TKX131269:TKY131269 TUT131269:TUU131269 UEP131269:UEQ131269 UOL131269:UOM131269 UYH131269:UYI131269 VID131269:VIE131269 VRZ131269:VSA131269 WBV131269:WBW131269 WLR131269:WLS131269 WVN131269:WVO131269 JB196805:JC196805 SX196805:SY196805 ACT196805:ACU196805 AMP196805:AMQ196805 AWL196805:AWM196805 BGH196805:BGI196805 BQD196805:BQE196805 BZZ196805:CAA196805 CJV196805:CJW196805 CTR196805:CTS196805 DDN196805:DDO196805 DNJ196805:DNK196805 DXF196805:DXG196805 EHB196805:EHC196805 EQX196805:EQY196805 FAT196805:FAU196805 FKP196805:FKQ196805 FUL196805:FUM196805 GEH196805:GEI196805 GOD196805:GOE196805 GXZ196805:GYA196805 HHV196805:HHW196805 HRR196805:HRS196805 IBN196805:IBO196805 ILJ196805:ILK196805 IVF196805:IVG196805 JFB196805:JFC196805 JOX196805:JOY196805 JYT196805:JYU196805 KIP196805:KIQ196805 KSL196805:KSM196805 LCH196805:LCI196805 LMD196805:LME196805 LVZ196805:LWA196805 MFV196805:MFW196805 MPR196805:MPS196805 MZN196805:MZO196805 NJJ196805:NJK196805 NTF196805:NTG196805 ODB196805:ODC196805 OMX196805:OMY196805 OWT196805:OWU196805 PGP196805:PGQ196805 PQL196805:PQM196805 QAH196805:QAI196805 QKD196805:QKE196805 QTZ196805:QUA196805 RDV196805:RDW196805 RNR196805:RNS196805 RXN196805:RXO196805 SHJ196805:SHK196805 SRF196805:SRG196805 TBB196805:TBC196805 TKX196805:TKY196805 TUT196805:TUU196805 UEP196805:UEQ196805 UOL196805:UOM196805 UYH196805:UYI196805 VID196805:VIE196805 VRZ196805:VSA196805 WBV196805:WBW196805 WLR196805:WLS196805 WVN196805:WVO196805 JB262341:JC262341 SX262341:SY262341 ACT262341:ACU262341 AMP262341:AMQ262341 AWL262341:AWM262341 BGH262341:BGI262341 BQD262341:BQE262341 BZZ262341:CAA262341 CJV262341:CJW262341 CTR262341:CTS262341 DDN262341:DDO262341 DNJ262341:DNK262341 DXF262341:DXG262341 EHB262341:EHC262341 EQX262341:EQY262341 FAT262341:FAU262341 FKP262341:FKQ262341 FUL262341:FUM262341 GEH262341:GEI262341 GOD262341:GOE262341 GXZ262341:GYA262341 HHV262341:HHW262341 HRR262341:HRS262341 IBN262341:IBO262341 ILJ262341:ILK262341 IVF262341:IVG262341 JFB262341:JFC262341 JOX262341:JOY262341 JYT262341:JYU262341 KIP262341:KIQ262341 KSL262341:KSM262341 LCH262341:LCI262341 LMD262341:LME262341 LVZ262341:LWA262341 MFV262341:MFW262341 MPR262341:MPS262341 MZN262341:MZO262341 NJJ262341:NJK262341 NTF262341:NTG262341 ODB262341:ODC262341 OMX262341:OMY262341 OWT262341:OWU262341 PGP262341:PGQ262341 PQL262341:PQM262341 QAH262341:QAI262341 QKD262341:QKE262341 QTZ262341:QUA262341 RDV262341:RDW262341 RNR262341:RNS262341 RXN262341:RXO262341 SHJ262341:SHK262341 SRF262341:SRG262341 TBB262341:TBC262341 TKX262341:TKY262341 TUT262341:TUU262341 UEP262341:UEQ262341 UOL262341:UOM262341 UYH262341:UYI262341 VID262341:VIE262341 VRZ262341:VSA262341 WBV262341:WBW262341 WLR262341:WLS262341 WVN262341:WVO262341 JB327877:JC327877 SX327877:SY327877 ACT327877:ACU327877 AMP327877:AMQ327877 AWL327877:AWM327877 BGH327877:BGI327877 BQD327877:BQE327877 BZZ327877:CAA327877 CJV327877:CJW327877 CTR327877:CTS327877 DDN327877:DDO327877 DNJ327877:DNK327877 DXF327877:DXG327877 EHB327877:EHC327877 EQX327877:EQY327877 FAT327877:FAU327877 FKP327877:FKQ327877 FUL327877:FUM327877 GEH327877:GEI327877 GOD327877:GOE327877 GXZ327877:GYA327877 HHV327877:HHW327877 HRR327877:HRS327877 IBN327877:IBO327877 ILJ327877:ILK327877 IVF327877:IVG327877 JFB327877:JFC327877 JOX327877:JOY327877 JYT327877:JYU327877 KIP327877:KIQ327877 KSL327877:KSM327877 LCH327877:LCI327877 LMD327877:LME327877 LVZ327877:LWA327877 MFV327877:MFW327877 MPR327877:MPS327877 MZN327877:MZO327877 NJJ327877:NJK327877 NTF327877:NTG327877 ODB327877:ODC327877 OMX327877:OMY327877 OWT327877:OWU327877 PGP327877:PGQ327877 PQL327877:PQM327877 QAH327877:QAI327877 QKD327877:QKE327877 QTZ327877:QUA327877 RDV327877:RDW327877 RNR327877:RNS327877 RXN327877:RXO327877 SHJ327877:SHK327877 SRF327877:SRG327877 TBB327877:TBC327877 TKX327877:TKY327877 TUT327877:TUU327877 UEP327877:UEQ327877 UOL327877:UOM327877 UYH327877:UYI327877 VID327877:VIE327877 VRZ327877:VSA327877 WBV327877:WBW327877 WLR327877:WLS327877 WVN327877:WVO327877 JB393413:JC393413 SX393413:SY393413 ACT393413:ACU393413 AMP393413:AMQ393413 AWL393413:AWM393413 BGH393413:BGI393413 BQD393413:BQE393413 BZZ393413:CAA393413 CJV393413:CJW393413 CTR393413:CTS393413 DDN393413:DDO393413 DNJ393413:DNK393413 DXF393413:DXG393413 EHB393413:EHC393413 EQX393413:EQY393413 FAT393413:FAU393413 FKP393413:FKQ393413 FUL393413:FUM393413 GEH393413:GEI393413 GOD393413:GOE393413 GXZ393413:GYA393413 HHV393413:HHW393413 HRR393413:HRS393413 IBN393413:IBO393413 ILJ393413:ILK393413 IVF393413:IVG393413 JFB393413:JFC393413 JOX393413:JOY393413 JYT393413:JYU393413 KIP393413:KIQ393413 KSL393413:KSM393413 LCH393413:LCI393413 LMD393413:LME393413 LVZ393413:LWA393413 MFV393413:MFW393413 MPR393413:MPS393413 MZN393413:MZO393413 NJJ393413:NJK393413 NTF393413:NTG393413 ODB393413:ODC393413 OMX393413:OMY393413 OWT393413:OWU393413 PGP393413:PGQ393413 PQL393413:PQM393413 QAH393413:QAI393413 QKD393413:QKE393413 QTZ393413:QUA393413 RDV393413:RDW393413 RNR393413:RNS393413 RXN393413:RXO393413 SHJ393413:SHK393413 SRF393413:SRG393413 TBB393413:TBC393413 TKX393413:TKY393413 TUT393413:TUU393413 UEP393413:UEQ393413 UOL393413:UOM393413 UYH393413:UYI393413 VID393413:VIE393413 VRZ393413:VSA393413 WBV393413:WBW393413 WLR393413:WLS393413 WVN393413:WVO393413 JB458949:JC458949 SX458949:SY458949 ACT458949:ACU458949 AMP458949:AMQ458949 AWL458949:AWM458949 BGH458949:BGI458949 BQD458949:BQE458949 BZZ458949:CAA458949 CJV458949:CJW458949 CTR458949:CTS458949 DDN458949:DDO458949 DNJ458949:DNK458949 DXF458949:DXG458949 EHB458949:EHC458949 EQX458949:EQY458949 FAT458949:FAU458949 FKP458949:FKQ458949 FUL458949:FUM458949 GEH458949:GEI458949 GOD458949:GOE458949 GXZ458949:GYA458949 HHV458949:HHW458949 HRR458949:HRS458949 IBN458949:IBO458949 ILJ458949:ILK458949 IVF458949:IVG458949 JFB458949:JFC458949 JOX458949:JOY458949 JYT458949:JYU458949 KIP458949:KIQ458949 KSL458949:KSM458949 LCH458949:LCI458949 LMD458949:LME458949 LVZ458949:LWA458949 MFV458949:MFW458949 MPR458949:MPS458949 MZN458949:MZO458949 NJJ458949:NJK458949 NTF458949:NTG458949 ODB458949:ODC458949 OMX458949:OMY458949 OWT458949:OWU458949 PGP458949:PGQ458949 PQL458949:PQM458949 QAH458949:QAI458949 QKD458949:QKE458949 QTZ458949:QUA458949 RDV458949:RDW458949 RNR458949:RNS458949 RXN458949:RXO458949 SHJ458949:SHK458949 SRF458949:SRG458949 TBB458949:TBC458949 TKX458949:TKY458949 TUT458949:TUU458949 UEP458949:UEQ458949 UOL458949:UOM458949 UYH458949:UYI458949 VID458949:VIE458949 VRZ458949:VSA458949 WBV458949:WBW458949 WLR458949:WLS458949 WVN458949:WVO458949 JB524485:JC524485 SX524485:SY524485 ACT524485:ACU524485 AMP524485:AMQ524485 AWL524485:AWM524485 BGH524485:BGI524485 BQD524485:BQE524485 BZZ524485:CAA524485 CJV524485:CJW524485 CTR524485:CTS524485 DDN524485:DDO524485 DNJ524485:DNK524485 DXF524485:DXG524485 EHB524485:EHC524485 EQX524485:EQY524485 FAT524485:FAU524485 FKP524485:FKQ524485 FUL524485:FUM524485 GEH524485:GEI524485 GOD524485:GOE524485 GXZ524485:GYA524485 HHV524485:HHW524485 HRR524485:HRS524485 IBN524485:IBO524485 ILJ524485:ILK524485 IVF524485:IVG524485 JFB524485:JFC524485 JOX524485:JOY524485 JYT524485:JYU524485 KIP524485:KIQ524485 KSL524485:KSM524485 LCH524485:LCI524485 LMD524485:LME524485 LVZ524485:LWA524485 MFV524485:MFW524485 MPR524485:MPS524485 MZN524485:MZO524485 NJJ524485:NJK524485 NTF524485:NTG524485 ODB524485:ODC524485 OMX524485:OMY524485 OWT524485:OWU524485 PGP524485:PGQ524485 PQL524485:PQM524485 QAH524485:QAI524485 QKD524485:QKE524485 QTZ524485:QUA524485 RDV524485:RDW524485 RNR524485:RNS524485 RXN524485:RXO524485 SHJ524485:SHK524485 SRF524485:SRG524485 TBB524485:TBC524485 TKX524485:TKY524485 TUT524485:TUU524485 UEP524485:UEQ524485 UOL524485:UOM524485 UYH524485:UYI524485 VID524485:VIE524485 VRZ524485:VSA524485 WBV524485:WBW524485 WLR524485:WLS524485 WVN524485:WVO524485 JB590021:JC590021 SX590021:SY590021 ACT590021:ACU590021 AMP590021:AMQ590021 AWL590021:AWM590021 BGH590021:BGI590021 BQD590021:BQE590021 BZZ590021:CAA590021 CJV590021:CJW590021 CTR590021:CTS590021 DDN590021:DDO590021 DNJ590021:DNK590021 DXF590021:DXG590021 EHB590021:EHC590021 EQX590021:EQY590021 FAT590021:FAU590021 FKP590021:FKQ590021 FUL590021:FUM590021 GEH590021:GEI590021 GOD590021:GOE590021 GXZ590021:GYA590021 HHV590021:HHW590021 HRR590021:HRS590021 IBN590021:IBO590021 ILJ590021:ILK590021 IVF590021:IVG590021 JFB590021:JFC590021 JOX590021:JOY590021 JYT590021:JYU590021 KIP590021:KIQ590021 KSL590021:KSM590021 LCH590021:LCI590021 LMD590021:LME590021 LVZ590021:LWA590021 MFV590021:MFW590021 MPR590021:MPS590021 MZN590021:MZO590021 NJJ590021:NJK590021 NTF590021:NTG590021 ODB590021:ODC590021 OMX590021:OMY590021 OWT590021:OWU590021 PGP590021:PGQ590021 PQL590021:PQM590021 QAH590021:QAI590021 QKD590021:QKE590021 QTZ590021:QUA590021 RDV590021:RDW590021 RNR590021:RNS590021 RXN590021:RXO590021 SHJ590021:SHK590021 SRF590021:SRG590021 TBB590021:TBC590021 TKX590021:TKY590021 TUT590021:TUU590021 UEP590021:UEQ590021 UOL590021:UOM590021 UYH590021:UYI590021 VID590021:VIE590021 VRZ590021:VSA590021 WBV590021:WBW590021 WLR590021:WLS590021 WVN590021:WVO590021 JB655557:JC655557 SX655557:SY655557 ACT655557:ACU655557 AMP655557:AMQ655557 AWL655557:AWM655557 BGH655557:BGI655557 BQD655557:BQE655557 BZZ655557:CAA655557 CJV655557:CJW655557 CTR655557:CTS655557 DDN655557:DDO655557 DNJ655557:DNK655557 DXF655557:DXG655557 EHB655557:EHC655557 EQX655557:EQY655557 FAT655557:FAU655557 FKP655557:FKQ655557 FUL655557:FUM655557 GEH655557:GEI655557 GOD655557:GOE655557 GXZ655557:GYA655557 HHV655557:HHW655557 HRR655557:HRS655557 IBN655557:IBO655557 ILJ655557:ILK655557 IVF655557:IVG655557 JFB655557:JFC655557 JOX655557:JOY655557 JYT655557:JYU655557 KIP655557:KIQ655557 KSL655557:KSM655557 LCH655557:LCI655557 LMD655557:LME655557 LVZ655557:LWA655557 MFV655557:MFW655557 MPR655557:MPS655557 MZN655557:MZO655557 NJJ655557:NJK655557 NTF655557:NTG655557 ODB655557:ODC655557 OMX655557:OMY655557 OWT655557:OWU655557 PGP655557:PGQ655557 PQL655557:PQM655557 QAH655557:QAI655557 QKD655557:QKE655557 QTZ655557:QUA655557 RDV655557:RDW655557 RNR655557:RNS655557 RXN655557:RXO655557 SHJ655557:SHK655557 SRF655557:SRG655557 TBB655557:TBC655557 TKX655557:TKY655557 TUT655557:TUU655557 UEP655557:UEQ655557 UOL655557:UOM655557 UYH655557:UYI655557 VID655557:VIE655557 VRZ655557:VSA655557 WBV655557:WBW655557 WLR655557:WLS655557 WVN655557:WVO655557 JB721093:JC721093 SX721093:SY721093 ACT721093:ACU721093 AMP721093:AMQ721093 AWL721093:AWM721093 BGH721093:BGI721093 BQD721093:BQE721093 BZZ721093:CAA721093 CJV721093:CJW721093 CTR721093:CTS721093 DDN721093:DDO721093 DNJ721093:DNK721093 DXF721093:DXG721093 EHB721093:EHC721093 EQX721093:EQY721093 FAT721093:FAU721093 FKP721093:FKQ721093 FUL721093:FUM721093 GEH721093:GEI721093 GOD721093:GOE721093 GXZ721093:GYA721093 HHV721093:HHW721093 HRR721093:HRS721093 IBN721093:IBO721093 ILJ721093:ILK721093 IVF721093:IVG721093 JFB721093:JFC721093 JOX721093:JOY721093 JYT721093:JYU721093 KIP721093:KIQ721093 KSL721093:KSM721093 LCH721093:LCI721093 LMD721093:LME721093 LVZ721093:LWA721093 MFV721093:MFW721093 MPR721093:MPS721093 MZN721093:MZO721093 NJJ721093:NJK721093 NTF721093:NTG721093 ODB721093:ODC721093 OMX721093:OMY721093 OWT721093:OWU721093 PGP721093:PGQ721093 PQL721093:PQM721093 QAH721093:QAI721093 QKD721093:QKE721093 QTZ721093:QUA721093 RDV721093:RDW721093 RNR721093:RNS721093 RXN721093:RXO721093 SHJ721093:SHK721093 SRF721093:SRG721093 TBB721093:TBC721093 TKX721093:TKY721093 TUT721093:TUU721093 UEP721093:UEQ721093 UOL721093:UOM721093 UYH721093:UYI721093 VID721093:VIE721093 VRZ721093:VSA721093 WBV721093:WBW721093 WLR721093:WLS721093 WVN721093:WVO721093 JB786629:JC786629 SX786629:SY786629 ACT786629:ACU786629 AMP786629:AMQ786629 AWL786629:AWM786629 BGH786629:BGI786629 BQD786629:BQE786629 BZZ786629:CAA786629 CJV786629:CJW786629 CTR786629:CTS786629 DDN786629:DDO786629 DNJ786629:DNK786629 DXF786629:DXG786629 EHB786629:EHC786629 EQX786629:EQY786629 FAT786629:FAU786629 FKP786629:FKQ786629 FUL786629:FUM786629 GEH786629:GEI786629 GOD786629:GOE786629 GXZ786629:GYA786629 HHV786629:HHW786629 HRR786629:HRS786629 IBN786629:IBO786629 ILJ786629:ILK786629 IVF786629:IVG786629 JFB786629:JFC786629 JOX786629:JOY786629 JYT786629:JYU786629 KIP786629:KIQ786629 KSL786629:KSM786629 LCH786629:LCI786629 LMD786629:LME786629 LVZ786629:LWA786629 MFV786629:MFW786629 MPR786629:MPS786629 MZN786629:MZO786629 NJJ786629:NJK786629 NTF786629:NTG786629 ODB786629:ODC786629 OMX786629:OMY786629 OWT786629:OWU786629 PGP786629:PGQ786629 PQL786629:PQM786629 QAH786629:QAI786629 QKD786629:QKE786629 QTZ786629:QUA786629 RDV786629:RDW786629 RNR786629:RNS786629 RXN786629:RXO786629 SHJ786629:SHK786629 SRF786629:SRG786629 TBB786629:TBC786629 TKX786629:TKY786629 TUT786629:TUU786629 UEP786629:UEQ786629 UOL786629:UOM786629 UYH786629:UYI786629 VID786629:VIE786629 VRZ786629:VSA786629 WBV786629:WBW786629 WLR786629:WLS786629 WVN786629:WVO786629 JB852165:JC852165 SX852165:SY852165 ACT852165:ACU852165 AMP852165:AMQ852165 AWL852165:AWM852165 BGH852165:BGI852165 BQD852165:BQE852165 BZZ852165:CAA852165 CJV852165:CJW852165 CTR852165:CTS852165 DDN852165:DDO852165 DNJ852165:DNK852165 DXF852165:DXG852165 EHB852165:EHC852165 EQX852165:EQY852165 FAT852165:FAU852165 FKP852165:FKQ852165 FUL852165:FUM852165 GEH852165:GEI852165 GOD852165:GOE852165 GXZ852165:GYA852165 HHV852165:HHW852165 HRR852165:HRS852165 IBN852165:IBO852165 ILJ852165:ILK852165 IVF852165:IVG852165 JFB852165:JFC852165 JOX852165:JOY852165 JYT852165:JYU852165 KIP852165:KIQ852165 KSL852165:KSM852165 LCH852165:LCI852165 LMD852165:LME852165 LVZ852165:LWA852165 MFV852165:MFW852165 MPR852165:MPS852165 MZN852165:MZO852165 NJJ852165:NJK852165 NTF852165:NTG852165 ODB852165:ODC852165 OMX852165:OMY852165 OWT852165:OWU852165 PGP852165:PGQ852165 PQL852165:PQM852165 QAH852165:QAI852165 QKD852165:QKE852165 QTZ852165:QUA852165 RDV852165:RDW852165 RNR852165:RNS852165 RXN852165:RXO852165 SHJ852165:SHK852165 SRF852165:SRG852165 TBB852165:TBC852165 TKX852165:TKY852165 TUT852165:TUU852165 UEP852165:UEQ852165 UOL852165:UOM852165 UYH852165:UYI852165 VID852165:VIE852165 VRZ852165:VSA852165 WBV852165:WBW852165 WLR852165:WLS852165 WVN852165:WVO852165 JB917701:JC917701 SX917701:SY917701 ACT917701:ACU917701 AMP917701:AMQ917701 AWL917701:AWM917701 BGH917701:BGI917701 BQD917701:BQE917701 BZZ917701:CAA917701 CJV917701:CJW917701 CTR917701:CTS917701 DDN917701:DDO917701 DNJ917701:DNK917701 DXF917701:DXG917701 EHB917701:EHC917701 EQX917701:EQY917701 FAT917701:FAU917701 FKP917701:FKQ917701 FUL917701:FUM917701 GEH917701:GEI917701 GOD917701:GOE917701 GXZ917701:GYA917701 HHV917701:HHW917701 HRR917701:HRS917701 IBN917701:IBO917701 ILJ917701:ILK917701 IVF917701:IVG917701 JFB917701:JFC917701 JOX917701:JOY917701 JYT917701:JYU917701 KIP917701:KIQ917701 KSL917701:KSM917701 LCH917701:LCI917701 LMD917701:LME917701 LVZ917701:LWA917701 MFV917701:MFW917701 MPR917701:MPS917701 MZN917701:MZO917701 NJJ917701:NJK917701 NTF917701:NTG917701 ODB917701:ODC917701 OMX917701:OMY917701 OWT917701:OWU917701 PGP917701:PGQ917701 PQL917701:PQM917701 QAH917701:QAI917701 QKD917701:QKE917701 QTZ917701:QUA917701 RDV917701:RDW917701 RNR917701:RNS917701 RXN917701:RXO917701 SHJ917701:SHK917701 SRF917701:SRG917701 TBB917701:TBC917701 TKX917701:TKY917701 TUT917701:TUU917701 UEP917701:UEQ917701 UOL917701:UOM917701 UYH917701:UYI917701 VID917701:VIE917701 VRZ917701:VSA917701 WBV917701:WBW917701 WLR917701:WLS917701 WVN917701:WVO917701 JB983237:JC983237 SX983237:SY983237 ACT983237:ACU983237 AMP983237:AMQ983237 AWL983237:AWM983237 BGH983237:BGI983237 BQD983237:BQE983237 BZZ983237:CAA983237 CJV983237:CJW983237 CTR983237:CTS983237 DDN983237:DDO983237 DNJ983237:DNK983237 DXF983237:DXG983237 EHB983237:EHC983237 EQX983237:EQY983237 FAT983237:FAU983237 FKP983237:FKQ983237 FUL983237:FUM983237 GEH983237:GEI983237 GOD983237:GOE983237 GXZ983237:GYA983237 HHV983237:HHW983237 HRR983237:HRS983237 IBN983237:IBO983237 ILJ983237:ILK983237 IVF983237:IVG983237 JFB983237:JFC983237 JOX983237:JOY983237 JYT983237:JYU983237 KIP983237:KIQ983237 KSL983237:KSM983237 LCH983237:LCI983237 LMD983237:LME983237 LVZ983237:LWA983237 MFV983237:MFW983237 MPR983237:MPS983237 MZN983237:MZO983237 NJJ983237:NJK983237 NTF983237:NTG983237 ODB983237:ODC983237 OMX983237:OMY983237 OWT983237:OWU983237 PGP983237:PGQ983237 PQL983237:PQM983237 QAH983237:QAI983237 QKD983237:QKE983237 QTZ983237:QUA983237 RDV983237:RDW983237 RNR983237:RNS983237 RXN983237:RXO983237 SHJ983237:SHK983237 SRF983237:SRG983237 TBB983237:TBC983237 TKX983237:TKY983237 TUT983237:TUU983237 UEP983237:UEQ983237 UOL983237:UOM983237 UYH983237:UYI983237 VID983237:VIE983237 VRZ983237:VSA983237 WBV983237:WBW983237 WLR983237:WLS983237 WVN983237:WVO983237" xr:uid="{A76EEC1C-DC5C-4547-807E-C973E1364388}">
      <formula1>OR(IX196=0, IX196&gt;50)</formula1>
      <formula2>0</formula2>
    </dataValidation>
    <dataValidation type="custom" operator="greaterThan" showInputMessage="1" showErrorMessage="1" errorTitle="eee" sqref="JB142:JC142 SX142:SY142 ACT142:ACU142 AMP142:AMQ142 AWL142:AWM142 BGH142:BGI142 BQD142:BQE142 BZZ142:CAA142 CJV142:CJW142 CTR142:CTS142 DDN142:DDO142 DNJ142:DNK142 DXF142:DXG142 EHB142:EHC142 EQX142:EQY142 FAT142:FAU142 FKP142:FKQ142 FUL142:FUM142 GEH142:GEI142 GOD142:GOE142 GXZ142:GYA142 HHV142:HHW142 HRR142:HRS142 IBN142:IBO142 ILJ142:ILK142 IVF142:IVG142 JFB142:JFC142 JOX142:JOY142 JYT142:JYU142 KIP142:KIQ142 KSL142:KSM142 LCH142:LCI142 LMD142:LME142 LVZ142:LWA142 MFV142:MFW142 MPR142:MPS142 MZN142:MZO142 NJJ142:NJK142 NTF142:NTG142 ODB142:ODC142 OMX142:OMY142 OWT142:OWU142 PGP142:PGQ142 PQL142:PQM142 QAH142:QAI142 QKD142:QKE142 QTZ142:QUA142 RDV142:RDW142 RNR142:RNS142 RXN142:RXO142 SHJ142:SHK142 SRF142:SRG142 TBB142:TBC142 TKX142:TKY142 TUT142:TUU142 UEP142:UEQ142 UOL142:UOM142 UYH142:UYI142 VID142:VIE142 VRZ142:VSA142 WBV142:WBW142 WLR142:WLS142 WVN142:WVO142 JB65678:JC65678 SX65678:SY65678 ACT65678:ACU65678 AMP65678:AMQ65678 AWL65678:AWM65678 BGH65678:BGI65678 BQD65678:BQE65678 BZZ65678:CAA65678 CJV65678:CJW65678 CTR65678:CTS65678 DDN65678:DDO65678 DNJ65678:DNK65678 DXF65678:DXG65678 EHB65678:EHC65678 EQX65678:EQY65678 FAT65678:FAU65678 FKP65678:FKQ65678 FUL65678:FUM65678 GEH65678:GEI65678 GOD65678:GOE65678 GXZ65678:GYA65678 HHV65678:HHW65678 HRR65678:HRS65678 IBN65678:IBO65678 ILJ65678:ILK65678 IVF65678:IVG65678 JFB65678:JFC65678 JOX65678:JOY65678 JYT65678:JYU65678 KIP65678:KIQ65678 KSL65678:KSM65678 LCH65678:LCI65678 LMD65678:LME65678 LVZ65678:LWA65678 MFV65678:MFW65678 MPR65678:MPS65678 MZN65678:MZO65678 NJJ65678:NJK65678 NTF65678:NTG65678 ODB65678:ODC65678 OMX65678:OMY65678 OWT65678:OWU65678 PGP65678:PGQ65678 PQL65678:PQM65678 QAH65678:QAI65678 QKD65678:QKE65678 QTZ65678:QUA65678 RDV65678:RDW65678 RNR65678:RNS65678 RXN65678:RXO65678 SHJ65678:SHK65678 SRF65678:SRG65678 TBB65678:TBC65678 TKX65678:TKY65678 TUT65678:TUU65678 UEP65678:UEQ65678 UOL65678:UOM65678 UYH65678:UYI65678 VID65678:VIE65678 VRZ65678:VSA65678 WBV65678:WBW65678 WLR65678:WLS65678 WVN65678:WVO65678 JB131214:JC131214 SX131214:SY131214 ACT131214:ACU131214 AMP131214:AMQ131214 AWL131214:AWM131214 BGH131214:BGI131214 BQD131214:BQE131214 BZZ131214:CAA131214 CJV131214:CJW131214 CTR131214:CTS131214 DDN131214:DDO131214 DNJ131214:DNK131214 DXF131214:DXG131214 EHB131214:EHC131214 EQX131214:EQY131214 FAT131214:FAU131214 FKP131214:FKQ131214 FUL131214:FUM131214 GEH131214:GEI131214 GOD131214:GOE131214 GXZ131214:GYA131214 HHV131214:HHW131214 HRR131214:HRS131214 IBN131214:IBO131214 ILJ131214:ILK131214 IVF131214:IVG131214 JFB131214:JFC131214 JOX131214:JOY131214 JYT131214:JYU131214 KIP131214:KIQ131214 KSL131214:KSM131214 LCH131214:LCI131214 LMD131214:LME131214 LVZ131214:LWA131214 MFV131214:MFW131214 MPR131214:MPS131214 MZN131214:MZO131214 NJJ131214:NJK131214 NTF131214:NTG131214 ODB131214:ODC131214 OMX131214:OMY131214 OWT131214:OWU131214 PGP131214:PGQ131214 PQL131214:PQM131214 QAH131214:QAI131214 QKD131214:QKE131214 QTZ131214:QUA131214 RDV131214:RDW131214 RNR131214:RNS131214 RXN131214:RXO131214 SHJ131214:SHK131214 SRF131214:SRG131214 TBB131214:TBC131214 TKX131214:TKY131214 TUT131214:TUU131214 UEP131214:UEQ131214 UOL131214:UOM131214 UYH131214:UYI131214 VID131214:VIE131214 VRZ131214:VSA131214 WBV131214:WBW131214 WLR131214:WLS131214 WVN131214:WVO131214 JB196750:JC196750 SX196750:SY196750 ACT196750:ACU196750 AMP196750:AMQ196750 AWL196750:AWM196750 BGH196750:BGI196750 BQD196750:BQE196750 BZZ196750:CAA196750 CJV196750:CJW196750 CTR196750:CTS196750 DDN196750:DDO196750 DNJ196750:DNK196750 DXF196750:DXG196750 EHB196750:EHC196750 EQX196750:EQY196750 FAT196750:FAU196750 FKP196750:FKQ196750 FUL196750:FUM196750 GEH196750:GEI196750 GOD196750:GOE196750 GXZ196750:GYA196750 HHV196750:HHW196750 HRR196750:HRS196750 IBN196750:IBO196750 ILJ196750:ILK196750 IVF196750:IVG196750 JFB196750:JFC196750 JOX196750:JOY196750 JYT196750:JYU196750 KIP196750:KIQ196750 KSL196750:KSM196750 LCH196750:LCI196750 LMD196750:LME196750 LVZ196750:LWA196750 MFV196750:MFW196750 MPR196750:MPS196750 MZN196750:MZO196750 NJJ196750:NJK196750 NTF196750:NTG196750 ODB196750:ODC196750 OMX196750:OMY196750 OWT196750:OWU196750 PGP196750:PGQ196750 PQL196750:PQM196750 QAH196750:QAI196750 QKD196750:QKE196750 QTZ196750:QUA196750 RDV196750:RDW196750 RNR196750:RNS196750 RXN196750:RXO196750 SHJ196750:SHK196750 SRF196750:SRG196750 TBB196750:TBC196750 TKX196750:TKY196750 TUT196750:TUU196750 UEP196750:UEQ196750 UOL196750:UOM196750 UYH196750:UYI196750 VID196750:VIE196750 VRZ196750:VSA196750 WBV196750:WBW196750 WLR196750:WLS196750 WVN196750:WVO196750 JB262286:JC262286 SX262286:SY262286 ACT262286:ACU262286 AMP262286:AMQ262286 AWL262286:AWM262286 BGH262286:BGI262286 BQD262286:BQE262286 BZZ262286:CAA262286 CJV262286:CJW262286 CTR262286:CTS262286 DDN262286:DDO262286 DNJ262286:DNK262286 DXF262286:DXG262286 EHB262286:EHC262286 EQX262286:EQY262286 FAT262286:FAU262286 FKP262286:FKQ262286 FUL262286:FUM262286 GEH262286:GEI262286 GOD262286:GOE262286 GXZ262286:GYA262286 HHV262286:HHW262286 HRR262286:HRS262286 IBN262286:IBO262286 ILJ262286:ILK262286 IVF262286:IVG262286 JFB262286:JFC262286 JOX262286:JOY262286 JYT262286:JYU262286 KIP262286:KIQ262286 KSL262286:KSM262286 LCH262286:LCI262286 LMD262286:LME262286 LVZ262286:LWA262286 MFV262286:MFW262286 MPR262286:MPS262286 MZN262286:MZO262286 NJJ262286:NJK262286 NTF262286:NTG262286 ODB262286:ODC262286 OMX262286:OMY262286 OWT262286:OWU262286 PGP262286:PGQ262286 PQL262286:PQM262286 QAH262286:QAI262286 QKD262286:QKE262286 QTZ262286:QUA262286 RDV262286:RDW262286 RNR262286:RNS262286 RXN262286:RXO262286 SHJ262286:SHK262286 SRF262286:SRG262286 TBB262286:TBC262286 TKX262286:TKY262286 TUT262286:TUU262286 UEP262286:UEQ262286 UOL262286:UOM262286 UYH262286:UYI262286 VID262286:VIE262286 VRZ262286:VSA262286 WBV262286:WBW262286 WLR262286:WLS262286 WVN262286:WVO262286 JB327822:JC327822 SX327822:SY327822 ACT327822:ACU327822 AMP327822:AMQ327822 AWL327822:AWM327822 BGH327822:BGI327822 BQD327822:BQE327822 BZZ327822:CAA327822 CJV327822:CJW327822 CTR327822:CTS327822 DDN327822:DDO327822 DNJ327822:DNK327822 DXF327822:DXG327822 EHB327822:EHC327822 EQX327822:EQY327822 FAT327822:FAU327822 FKP327822:FKQ327822 FUL327822:FUM327822 GEH327822:GEI327822 GOD327822:GOE327822 GXZ327822:GYA327822 HHV327822:HHW327822 HRR327822:HRS327822 IBN327822:IBO327822 ILJ327822:ILK327822 IVF327822:IVG327822 JFB327822:JFC327822 JOX327822:JOY327822 JYT327822:JYU327822 KIP327822:KIQ327822 KSL327822:KSM327822 LCH327822:LCI327822 LMD327822:LME327822 LVZ327822:LWA327822 MFV327822:MFW327822 MPR327822:MPS327822 MZN327822:MZO327822 NJJ327822:NJK327822 NTF327822:NTG327822 ODB327822:ODC327822 OMX327822:OMY327822 OWT327822:OWU327822 PGP327822:PGQ327822 PQL327822:PQM327822 QAH327822:QAI327822 QKD327822:QKE327822 QTZ327822:QUA327822 RDV327822:RDW327822 RNR327822:RNS327822 RXN327822:RXO327822 SHJ327822:SHK327822 SRF327822:SRG327822 TBB327822:TBC327822 TKX327822:TKY327822 TUT327822:TUU327822 UEP327822:UEQ327822 UOL327822:UOM327822 UYH327822:UYI327822 VID327822:VIE327822 VRZ327822:VSA327822 WBV327822:WBW327822 WLR327822:WLS327822 WVN327822:WVO327822 JB393358:JC393358 SX393358:SY393358 ACT393358:ACU393358 AMP393358:AMQ393358 AWL393358:AWM393358 BGH393358:BGI393358 BQD393358:BQE393358 BZZ393358:CAA393358 CJV393358:CJW393358 CTR393358:CTS393358 DDN393358:DDO393358 DNJ393358:DNK393358 DXF393358:DXG393358 EHB393358:EHC393358 EQX393358:EQY393358 FAT393358:FAU393358 FKP393358:FKQ393358 FUL393358:FUM393358 GEH393358:GEI393358 GOD393358:GOE393358 GXZ393358:GYA393358 HHV393358:HHW393358 HRR393358:HRS393358 IBN393358:IBO393358 ILJ393358:ILK393358 IVF393358:IVG393358 JFB393358:JFC393358 JOX393358:JOY393358 JYT393358:JYU393358 KIP393358:KIQ393358 KSL393358:KSM393358 LCH393358:LCI393358 LMD393358:LME393358 LVZ393358:LWA393358 MFV393358:MFW393358 MPR393358:MPS393358 MZN393358:MZO393358 NJJ393358:NJK393358 NTF393358:NTG393358 ODB393358:ODC393358 OMX393358:OMY393358 OWT393358:OWU393358 PGP393358:PGQ393358 PQL393358:PQM393358 QAH393358:QAI393358 QKD393358:QKE393358 QTZ393358:QUA393358 RDV393358:RDW393358 RNR393358:RNS393358 RXN393358:RXO393358 SHJ393358:SHK393358 SRF393358:SRG393358 TBB393358:TBC393358 TKX393358:TKY393358 TUT393358:TUU393358 UEP393358:UEQ393358 UOL393358:UOM393358 UYH393358:UYI393358 VID393358:VIE393358 VRZ393358:VSA393358 WBV393358:WBW393358 WLR393358:WLS393358 WVN393358:WVO393358 JB458894:JC458894 SX458894:SY458894 ACT458894:ACU458894 AMP458894:AMQ458894 AWL458894:AWM458894 BGH458894:BGI458894 BQD458894:BQE458894 BZZ458894:CAA458894 CJV458894:CJW458894 CTR458894:CTS458894 DDN458894:DDO458894 DNJ458894:DNK458894 DXF458894:DXG458894 EHB458894:EHC458894 EQX458894:EQY458894 FAT458894:FAU458894 FKP458894:FKQ458894 FUL458894:FUM458894 GEH458894:GEI458894 GOD458894:GOE458894 GXZ458894:GYA458894 HHV458894:HHW458894 HRR458894:HRS458894 IBN458894:IBO458894 ILJ458894:ILK458894 IVF458894:IVG458894 JFB458894:JFC458894 JOX458894:JOY458894 JYT458894:JYU458894 KIP458894:KIQ458894 KSL458894:KSM458894 LCH458894:LCI458894 LMD458894:LME458894 LVZ458894:LWA458894 MFV458894:MFW458894 MPR458894:MPS458894 MZN458894:MZO458894 NJJ458894:NJK458894 NTF458894:NTG458894 ODB458894:ODC458894 OMX458894:OMY458894 OWT458894:OWU458894 PGP458894:PGQ458894 PQL458894:PQM458894 QAH458894:QAI458894 QKD458894:QKE458894 QTZ458894:QUA458894 RDV458894:RDW458894 RNR458894:RNS458894 RXN458894:RXO458894 SHJ458894:SHK458894 SRF458894:SRG458894 TBB458894:TBC458894 TKX458894:TKY458894 TUT458894:TUU458894 UEP458894:UEQ458894 UOL458894:UOM458894 UYH458894:UYI458894 VID458894:VIE458894 VRZ458894:VSA458894 WBV458894:WBW458894 WLR458894:WLS458894 WVN458894:WVO458894 JB524430:JC524430 SX524430:SY524430 ACT524430:ACU524430 AMP524430:AMQ524430 AWL524430:AWM524430 BGH524430:BGI524430 BQD524430:BQE524430 BZZ524430:CAA524430 CJV524430:CJW524430 CTR524430:CTS524430 DDN524430:DDO524430 DNJ524430:DNK524430 DXF524430:DXG524430 EHB524430:EHC524430 EQX524430:EQY524430 FAT524430:FAU524430 FKP524430:FKQ524430 FUL524430:FUM524430 GEH524430:GEI524430 GOD524430:GOE524430 GXZ524430:GYA524430 HHV524430:HHW524430 HRR524430:HRS524430 IBN524430:IBO524430 ILJ524430:ILK524430 IVF524430:IVG524430 JFB524430:JFC524430 JOX524430:JOY524430 JYT524430:JYU524430 KIP524430:KIQ524430 KSL524430:KSM524430 LCH524430:LCI524430 LMD524430:LME524430 LVZ524430:LWA524430 MFV524430:MFW524430 MPR524430:MPS524430 MZN524430:MZO524430 NJJ524430:NJK524430 NTF524430:NTG524430 ODB524430:ODC524430 OMX524430:OMY524430 OWT524430:OWU524430 PGP524430:PGQ524430 PQL524430:PQM524430 QAH524430:QAI524430 QKD524430:QKE524430 QTZ524430:QUA524430 RDV524430:RDW524430 RNR524430:RNS524430 RXN524430:RXO524430 SHJ524430:SHK524430 SRF524430:SRG524430 TBB524430:TBC524430 TKX524430:TKY524430 TUT524430:TUU524430 UEP524430:UEQ524430 UOL524430:UOM524430 UYH524430:UYI524430 VID524430:VIE524430 VRZ524430:VSA524430 WBV524430:WBW524430 WLR524430:WLS524430 WVN524430:WVO524430 JB589966:JC589966 SX589966:SY589966 ACT589966:ACU589966 AMP589966:AMQ589966 AWL589966:AWM589966 BGH589966:BGI589966 BQD589966:BQE589966 BZZ589966:CAA589966 CJV589966:CJW589966 CTR589966:CTS589966 DDN589966:DDO589966 DNJ589966:DNK589966 DXF589966:DXG589966 EHB589966:EHC589966 EQX589966:EQY589966 FAT589966:FAU589966 FKP589966:FKQ589966 FUL589966:FUM589966 GEH589966:GEI589966 GOD589966:GOE589966 GXZ589966:GYA589966 HHV589966:HHW589966 HRR589966:HRS589966 IBN589966:IBO589966 ILJ589966:ILK589966 IVF589966:IVG589966 JFB589966:JFC589966 JOX589966:JOY589966 JYT589966:JYU589966 KIP589966:KIQ589966 KSL589966:KSM589966 LCH589966:LCI589966 LMD589966:LME589966 LVZ589966:LWA589966 MFV589966:MFW589966 MPR589966:MPS589966 MZN589966:MZO589966 NJJ589966:NJK589966 NTF589966:NTG589966 ODB589966:ODC589966 OMX589966:OMY589966 OWT589966:OWU589966 PGP589966:PGQ589966 PQL589966:PQM589966 QAH589966:QAI589966 QKD589966:QKE589966 QTZ589966:QUA589966 RDV589966:RDW589966 RNR589966:RNS589966 RXN589966:RXO589966 SHJ589966:SHK589966 SRF589966:SRG589966 TBB589966:TBC589966 TKX589966:TKY589966 TUT589966:TUU589966 UEP589966:UEQ589966 UOL589966:UOM589966 UYH589966:UYI589966 VID589966:VIE589966 VRZ589966:VSA589966 WBV589966:WBW589966 WLR589966:WLS589966 WVN589966:WVO589966 JB655502:JC655502 SX655502:SY655502 ACT655502:ACU655502 AMP655502:AMQ655502 AWL655502:AWM655502 BGH655502:BGI655502 BQD655502:BQE655502 BZZ655502:CAA655502 CJV655502:CJW655502 CTR655502:CTS655502 DDN655502:DDO655502 DNJ655502:DNK655502 DXF655502:DXG655502 EHB655502:EHC655502 EQX655502:EQY655502 FAT655502:FAU655502 FKP655502:FKQ655502 FUL655502:FUM655502 GEH655502:GEI655502 GOD655502:GOE655502 GXZ655502:GYA655502 HHV655502:HHW655502 HRR655502:HRS655502 IBN655502:IBO655502 ILJ655502:ILK655502 IVF655502:IVG655502 JFB655502:JFC655502 JOX655502:JOY655502 JYT655502:JYU655502 KIP655502:KIQ655502 KSL655502:KSM655502 LCH655502:LCI655502 LMD655502:LME655502 LVZ655502:LWA655502 MFV655502:MFW655502 MPR655502:MPS655502 MZN655502:MZO655502 NJJ655502:NJK655502 NTF655502:NTG655502 ODB655502:ODC655502 OMX655502:OMY655502 OWT655502:OWU655502 PGP655502:PGQ655502 PQL655502:PQM655502 QAH655502:QAI655502 QKD655502:QKE655502 QTZ655502:QUA655502 RDV655502:RDW655502 RNR655502:RNS655502 RXN655502:RXO655502 SHJ655502:SHK655502 SRF655502:SRG655502 TBB655502:TBC655502 TKX655502:TKY655502 TUT655502:TUU655502 UEP655502:UEQ655502 UOL655502:UOM655502 UYH655502:UYI655502 VID655502:VIE655502 VRZ655502:VSA655502 WBV655502:WBW655502 WLR655502:WLS655502 WVN655502:WVO655502 JB721038:JC721038 SX721038:SY721038 ACT721038:ACU721038 AMP721038:AMQ721038 AWL721038:AWM721038 BGH721038:BGI721038 BQD721038:BQE721038 BZZ721038:CAA721038 CJV721038:CJW721038 CTR721038:CTS721038 DDN721038:DDO721038 DNJ721038:DNK721038 DXF721038:DXG721038 EHB721038:EHC721038 EQX721038:EQY721038 FAT721038:FAU721038 FKP721038:FKQ721038 FUL721038:FUM721038 GEH721038:GEI721038 GOD721038:GOE721038 GXZ721038:GYA721038 HHV721038:HHW721038 HRR721038:HRS721038 IBN721038:IBO721038 ILJ721038:ILK721038 IVF721038:IVG721038 JFB721038:JFC721038 JOX721038:JOY721038 JYT721038:JYU721038 KIP721038:KIQ721038 KSL721038:KSM721038 LCH721038:LCI721038 LMD721038:LME721038 LVZ721038:LWA721038 MFV721038:MFW721038 MPR721038:MPS721038 MZN721038:MZO721038 NJJ721038:NJK721038 NTF721038:NTG721038 ODB721038:ODC721038 OMX721038:OMY721038 OWT721038:OWU721038 PGP721038:PGQ721038 PQL721038:PQM721038 QAH721038:QAI721038 QKD721038:QKE721038 QTZ721038:QUA721038 RDV721038:RDW721038 RNR721038:RNS721038 RXN721038:RXO721038 SHJ721038:SHK721038 SRF721038:SRG721038 TBB721038:TBC721038 TKX721038:TKY721038 TUT721038:TUU721038 UEP721038:UEQ721038 UOL721038:UOM721038 UYH721038:UYI721038 VID721038:VIE721038 VRZ721038:VSA721038 WBV721038:WBW721038 WLR721038:WLS721038 WVN721038:WVO721038 JB786574:JC786574 SX786574:SY786574 ACT786574:ACU786574 AMP786574:AMQ786574 AWL786574:AWM786574 BGH786574:BGI786574 BQD786574:BQE786574 BZZ786574:CAA786574 CJV786574:CJW786574 CTR786574:CTS786574 DDN786574:DDO786574 DNJ786574:DNK786574 DXF786574:DXG786574 EHB786574:EHC786574 EQX786574:EQY786574 FAT786574:FAU786574 FKP786574:FKQ786574 FUL786574:FUM786574 GEH786574:GEI786574 GOD786574:GOE786574 GXZ786574:GYA786574 HHV786574:HHW786574 HRR786574:HRS786574 IBN786574:IBO786574 ILJ786574:ILK786574 IVF786574:IVG786574 JFB786574:JFC786574 JOX786574:JOY786574 JYT786574:JYU786574 KIP786574:KIQ786574 KSL786574:KSM786574 LCH786574:LCI786574 LMD786574:LME786574 LVZ786574:LWA786574 MFV786574:MFW786574 MPR786574:MPS786574 MZN786574:MZO786574 NJJ786574:NJK786574 NTF786574:NTG786574 ODB786574:ODC786574 OMX786574:OMY786574 OWT786574:OWU786574 PGP786574:PGQ786574 PQL786574:PQM786574 QAH786574:QAI786574 QKD786574:QKE786574 QTZ786574:QUA786574 RDV786574:RDW786574 RNR786574:RNS786574 RXN786574:RXO786574 SHJ786574:SHK786574 SRF786574:SRG786574 TBB786574:TBC786574 TKX786574:TKY786574 TUT786574:TUU786574 UEP786574:UEQ786574 UOL786574:UOM786574 UYH786574:UYI786574 VID786574:VIE786574 VRZ786574:VSA786574 WBV786574:WBW786574 WLR786574:WLS786574 WVN786574:WVO786574 JB852110:JC852110 SX852110:SY852110 ACT852110:ACU852110 AMP852110:AMQ852110 AWL852110:AWM852110 BGH852110:BGI852110 BQD852110:BQE852110 BZZ852110:CAA852110 CJV852110:CJW852110 CTR852110:CTS852110 DDN852110:DDO852110 DNJ852110:DNK852110 DXF852110:DXG852110 EHB852110:EHC852110 EQX852110:EQY852110 FAT852110:FAU852110 FKP852110:FKQ852110 FUL852110:FUM852110 GEH852110:GEI852110 GOD852110:GOE852110 GXZ852110:GYA852110 HHV852110:HHW852110 HRR852110:HRS852110 IBN852110:IBO852110 ILJ852110:ILK852110 IVF852110:IVG852110 JFB852110:JFC852110 JOX852110:JOY852110 JYT852110:JYU852110 KIP852110:KIQ852110 KSL852110:KSM852110 LCH852110:LCI852110 LMD852110:LME852110 LVZ852110:LWA852110 MFV852110:MFW852110 MPR852110:MPS852110 MZN852110:MZO852110 NJJ852110:NJK852110 NTF852110:NTG852110 ODB852110:ODC852110 OMX852110:OMY852110 OWT852110:OWU852110 PGP852110:PGQ852110 PQL852110:PQM852110 QAH852110:QAI852110 QKD852110:QKE852110 QTZ852110:QUA852110 RDV852110:RDW852110 RNR852110:RNS852110 RXN852110:RXO852110 SHJ852110:SHK852110 SRF852110:SRG852110 TBB852110:TBC852110 TKX852110:TKY852110 TUT852110:TUU852110 UEP852110:UEQ852110 UOL852110:UOM852110 UYH852110:UYI852110 VID852110:VIE852110 VRZ852110:VSA852110 WBV852110:WBW852110 WLR852110:WLS852110 WVN852110:WVO852110 JB917646:JC917646 SX917646:SY917646 ACT917646:ACU917646 AMP917646:AMQ917646 AWL917646:AWM917646 BGH917646:BGI917646 BQD917646:BQE917646 BZZ917646:CAA917646 CJV917646:CJW917646 CTR917646:CTS917646 DDN917646:DDO917646 DNJ917646:DNK917646 DXF917646:DXG917646 EHB917646:EHC917646 EQX917646:EQY917646 FAT917646:FAU917646 FKP917646:FKQ917646 FUL917646:FUM917646 GEH917646:GEI917646 GOD917646:GOE917646 GXZ917646:GYA917646 HHV917646:HHW917646 HRR917646:HRS917646 IBN917646:IBO917646 ILJ917646:ILK917646 IVF917646:IVG917646 JFB917646:JFC917646 JOX917646:JOY917646 JYT917646:JYU917646 KIP917646:KIQ917646 KSL917646:KSM917646 LCH917646:LCI917646 LMD917646:LME917646 LVZ917646:LWA917646 MFV917646:MFW917646 MPR917646:MPS917646 MZN917646:MZO917646 NJJ917646:NJK917646 NTF917646:NTG917646 ODB917646:ODC917646 OMX917646:OMY917646 OWT917646:OWU917646 PGP917646:PGQ917646 PQL917646:PQM917646 QAH917646:QAI917646 QKD917646:QKE917646 QTZ917646:QUA917646 RDV917646:RDW917646 RNR917646:RNS917646 RXN917646:RXO917646 SHJ917646:SHK917646 SRF917646:SRG917646 TBB917646:TBC917646 TKX917646:TKY917646 TUT917646:TUU917646 UEP917646:UEQ917646 UOL917646:UOM917646 UYH917646:UYI917646 VID917646:VIE917646 VRZ917646:VSA917646 WBV917646:WBW917646 WLR917646:WLS917646 WVN917646:WVO917646 JB983182:JC983182 SX983182:SY983182 ACT983182:ACU983182 AMP983182:AMQ983182 AWL983182:AWM983182 BGH983182:BGI983182 BQD983182:BQE983182 BZZ983182:CAA983182 CJV983182:CJW983182 CTR983182:CTS983182 DDN983182:DDO983182 DNJ983182:DNK983182 DXF983182:DXG983182 EHB983182:EHC983182 EQX983182:EQY983182 FAT983182:FAU983182 FKP983182:FKQ983182 FUL983182:FUM983182 GEH983182:GEI983182 GOD983182:GOE983182 GXZ983182:GYA983182 HHV983182:HHW983182 HRR983182:HRS983182 IBN983182:IBO983182 ILJ983182:ILK983182 IVF983182:IVG983182 JFB983182:JFC983182 JOX983182:JOY983182 JYT983182:JYU983182 KIP983182:KIQ983182 KSL983182:KSM983182 LCH983182:LCI983182 LMD983182:LME983182 LVZ983182:LWA983182 MFV983182:MFW983182 MPR983182:MPS983182 MZN983182:MZO983182 NJJ983182:NJK983182 NTF983182:NTG983182 ODB983182:ODC983182 OMX983182:OMY983182 OWT983182:OWU983182 PGP983182:PGQ983182 PQL983182:PQM983182 QAH983182:QAI983182 QKD983182:QKE983182 QTZ983182:QUA983182 RDV983182:RDW983182 RNR983182:RNS983182 RXN983182:RXO983182 SHJ983182:SHK983182 SRF983182:SRG983182 TBB983182:TBC983182 TKX983182:TKY983182 TUT983182:TUU983182 UEP983182:UEQ983182 UOL983182:UOM983182 UYH983182:UYI983182 VID983182:VIE983182 VRZ983182:VSA983182 WBV983182:WBW983182 WLR983182:WLS983182 WVN983182:WVO983182" xr:uid="{7A1CFD5B-8793-4374-AC81-0E660879F309}">
      <formula1>OR(IX180=0, IX180&gt;50)</formula1>
      <formula2>0</formula2>
    </dataValidation>
    <dataValidation allowBlank="1" sqref="RDV983271:RDW983271 JB231:JC231 SX231:SY231 ACT231:ACU231 AMP231:AMQ231 AWL231:AWM231 BGH231:BGI231 BQD231:BQE231 BZZ231:CAA231 CJV231:CJW231 CTR231:CTS231 DDN231:DDO231 DNJ231:DNK231 DXF231:DXG231 EHB231:EHC231 EQX231:EQY231 FAT231:FAU231 FKP231:FKQ231 FUL231:FUM231 GEH231:GEI231 GOD231:GOE231 GXZ231:GYA231 HHV231:HHW231 HRR231:HRS231 IBN231:IBO231 ILJ231:ILK231 IVF231:IVG231 JFB231:JFC231 JOX231:JOY231 JYT231:JYU231 KIP231:KIQ231 KSL231:KSM231 LCH231:LCI231 LMD231:LME231 LVZ231:LWA231 MFV231:MFW231 MPR231:MPS231 MZN231:MZO231 NJJ231:NJK231 NTF231:NTG231 ODB231:ODC231 OMX231:OMY231 OWT231:OWU231 PGP231:PGQ231 PQL231:PQM231 QAH231:QAI231 QKD231:QKE231 QTZ231:QUA231 RDV231:RDW231 RNR231:RNS231 RXN231:RXO231 SHJ231:SHK231 SRF231:SRG231 TBB231:TBC231 TKX231:TKY231 TUT231:TUU231 UEP231:UEQ231 UOL231:UOM231 UYH231:UYI231 VID231:VIE231 VRZ231:VSA231 WBV231:WBW231 WLR231:WLS231 WVN231:WVO231 RNR983271:RNS983271 JB65767:JC65767 SX65767:SY65767 ACT65767:ACU65767 AMP65767:AMQ65767 AWL65767:AWM65767 BGH65767:BGI65767 BQD65767:BQE65767 BZZ65767:CAA65767 CJV65767:CJW65767 CTR65767:CTS65767 DDN65767:DDO65767 DNJ65767:DNK65767 DXF65767:DXG65767 EHB65767:EHC65767 EQX65767:EQY65767 FAT65767:FAU65767 FKP65767:FKQ65767 FUL65767:FUM65767 GEH65767:GEI65767 GOD65767:GOE65767 GXZ65767:GYA65767 HHV65767:HHW65767 HRR65767:HRS65767 IBN65767:IBO65767 ILJ65767:ILK65767 IVF65767:IVG65767 JFB65767:JFC65767 JOX65767:JOY65767 JYT65767:JYU65767 KIP65767:KIQ65767 KSL65767:KSM65767 LCH65767:LCI65767 LMD65767:LME65767 LVZ65767:LWA65767 MFV65767:MFW65767 MPR65767:MPS65767 MZN65767:MZO65767 NJJ65767:NJK65767 NTF65767:NTG65767 ODB65767:ODC65767 OMX65767:OMY65767 OWT65767:OWU65767 PGP65767:PGQ65767 PQL65767:PQM65767 QAH65767:QAI65767 QKD65767:QKE65767 QTZ65767:QUA65767 RDV65767:RDW65767 RNR65767:RNS65767 RXN65767:RXO65767 SHJ65767:SHK65767 SRF65767:SRG65767 TBB65767:TBC65767 TKX65767:TKY65767 TUT65767:TUU65767 UEP65767:UEQ65767 UOL65767:UOM65767 UYH65767:UYI65767 VID65767:VIE65767 VRZ65767:VSA65767 WBV65767:WBW65767 WLR65767:WLS65767 WVN65767:WVO65767 RXN983271:RXO983271 JB131303:JC131303 SX131303:SY131303 ACT131303:ACU131303 AMP131303:AMQ131303 AWL131303:AWM131303 BGH131303:BGI131303 BQD131303:BQE131303 BZZ131303:CAA131303 CJV131303:CJW131303 CTR131303:CTS131303 DDN131303:DDO131303 DNJ131303:DNK131303 DXF131303:DXG131303 EHB131303:EHC131303 EQX131303:EQY131303 FAT131303:FAU131303 FKP131303:FKQ131303 FUL131303:FUM131303 GEH131303:GEI131303 GOD131303:GOE131303 GXZ131303:GYA131303 HHV131303:HHW131303 HRR131303:HRS131303 IBN131303:IBO131303 ILJ131303:ILK131303 IVF131303:IVG131303 JFB131303:JFC131303 JOX131303:JOY131303 JYT131303:JYU131303 KIP131303:KIQ131303 KSL131303:KSM131303 LCH131303:LCI131303 LMD131303:LME131303 LVZ131303:LWA131303 MFV131303:MFW131303 MPR131303:MPS131303 MZN131303:MZO131303 NJJ131303:NJK131303 NTF131303:NTG131303 ODB131303:ODC131303 OMX131303:OMY131303 OWT131303:OWU131303 PGP131303:PGQ131303 PQL131303:PQM131303 QAH131303:QAI131303 QKD131303:QKE131303 QTZ131303:QUA131303 RDV131303:RDW131303 RNR131303:RNS131303 RXN131303:RXO131303 SHJ131303:SHK131303 SRF131303:SRG131303 TBB131303:TBC131303 TKX131303:TKY131303 TUT131303:TUU131303 UEP131303:UEQ131303 UOL131303:UOM131303 UYH131303:UYI131303 VID131303:VIE131303 VRZ131303:VSA131303 WBV131303:WBW131303 WLR131303:WLS131303 WVN131303:WVO131303 SHJ983271:SHK983271 JB196839:JC196839 SX196839:SY196839 ACT196839:ACU196839 AMP196839:AMQ196839 AWL196839:AWM196839 BGH196839:BGI196839 BQD196839:BQE196839 BZZ196839:CAA196839 CJV196839:CJW196839 CTR196839:CTS196839 DDN196839:DDO196839 DNJ196839:DNK196839 DXF196839:DXG196839 EHB196839:EHC196839 EQX196839:EQY196839 FAT196839:FAU196839 FKP196839:FKQ196839 FUL196839:FUM196839 GEH196839:GEI196839 GOD196839:GOE196839 GXZ196839:GYA196839 HHV196839:HHW196839 HRR196839:HRS196839 IBN196839:IBO196839 ILJ196839:ILK196839 IVF196839:IVG196839 JFB196839:JFC196839 JOX196839:JOY196839 JYT196839:JYU196839 KIP196839:KIQ196839 KSL196839:KSM196839 LCH196839:LCI196839 LMD196839:LME196839 LVZ196839:LWA196839 MFV196839:MFW196839 MPR196839:MPS196839 MZN196839:MZO196839 NJJ196839:NJK196839 NTF196839:NTG196839 ODB196839:ODC196839 OMX196839:OMY196839 OWT196839:OWU196839 PGP196839:PGQ196839 PQL196839:PQM196839 QAH196839:QAI196839 QKD196839:QKE196839 QTZ196839:QUA196839 RDV196839:RDW196839 RNR196839:RNS196839 RXN196839:RXO196839 SHJ196839:SHK196839 SRF196839:SRG196839 TBB196839:TBC196839 TKX196839:TKY196839 TUT196839:TUU196839 UEP196839:UEQ196839 UOL196839:UOM196839 UYH196839:UYI196839 VID196839:VIE196839 VRZ196839:VSA196839 WBV196839:WBW196839 WLR196839:WLS196839 WVN196839:WVO196839 SRF983271:SRG983271 JB262375:JC262375 SX262375:SY262375 ACT262375:ACU262375 AMP262375:AMQ262375 AWL262375:AWM262375 BGH262375:BGI262375 BQD262375:BQE262375 BZZ262375:CAA262375 CJV262375:CJW262375 CTR262375:CTS262375 DDN262375:DDO262375 DNJ262375:DNK262375 DXF262375:DXG262375 EHB262375:EHC262375 EQX262375:EQY262375 FAT262375:FAU262375 FKP262375:FKQ262375 FUL262375:FUM262375 GEH262375:GEI262375 GOD262375:GOE262375 GXZ262375:GYA262375 HHV262375:HHW262375 HRR262375:HRS262375 IBN262375:IBO262375 ILJ262375:ILK262375 IVF262375:IVG262375 JFB262375:JFC262375 JOX262375:JOY262375 JYT262375:JYU262375 KIP262375:KIQ262375 KSL262375:KSM262375 LCH262375:LCI262375 LMD262375:LME262375 LVZ262375:LWA262375 MFV262375:MFW262375 MPR262375:MPS262375 MZN262375:MZO262375 NJJ262375:NJK262375 NTF262375:NTG262375 ODB262375:ODC262375 OMX262375:OMY262375 OWT262375:OWU262375 PGP262375:PGQ262375 PQL262375:PQM262375 QAH262375:QAI262375 QKD262375:QKE262375 QTZ262375:QUA262375 RDV262375:RDW262375 RNR262375:RNS262375 RXN262375:RXO262375 SHJ262375:SHK262375 SRF262375:SRG262375 TBB262375:TBC262375 TKX262375:TKY262375 TUT262375:TUU262375 UEP262375:UEQ262375 UOL262375:UOM262375 UYH262375:UYI262375 VID262375:VIE262375 VRZ262375:VSA262375 WBV262375:WBW262375 WLR262375:WLS262375 WVN262375:WVO262375 TBB983271:TBC983271 JB327911:JC327911 SX327911:SY327911 ACT327911:ACU327911 AMP327911:AMQ327911 AWL327911:AWM327911 BGH327911:BGI327911 BQD327911:BQE327911 BZZ327911:CAA327911 CJV327911:CJW327911 CTR327911:CTS327911 DDN327911:DDO327911 DNJ327911:DNK327911 DXF327911:DXG327911 EHB327911:EHC327911 EQX327911:EQY327911 FAT327911:FAU327911 FKP327911:FKQ327911 FUL327911:FUM327911 GEH327911:GEI327911 GOD327911:GOE327911 GXZ327911:GYA327911 HHV327911:HHW327911 HRR327911:HRS327911 IBN327911:IBO327911 ILJ327911:ILK327911 IVF327911:IVG327911 JFB327911:JFC327911 JOX327911:JOY327911 JYT327911:JYU327911 KIP327911:KIQ327911 KSL327911:KSM327911 LCH327911:LCI327911 LMD327911:LME327911 LVZ327911:LWA327911 MFV327911:MFW327911 MPR327911:MPS327911 MZN327911:MZO327911 NJJ327911:NJK327911 NTF327911:NTG327911 ODB327911:ODC327911 OMX327911:OMY327911 OWT327911:OWU327911 PGP327911:PGQ327911 PQL327911:PQM327911 QAH327911:QAI327911 QKD327911:QKE327911 QTZ327911:QUA327911 RDV327911:RDW327911 RNR327911:RNS327911 RXN327911:RXO327911 SHJ327911:SHK327911 SRF327911:SRG327911 TBB327911:TBC327911 TKX327911:TKY327911 TUT327911:TUU327911 UEP327911:UEQ327911 UOL327911:UOM327911 UYH327911:UYI327911 VID327911:VIE327911 VRZ327911:VSA327911 WBV327911:WBW327911 WLR327911:WLS327911 WVN327911:WVO327911 TKX983271:TKY983271 JB393447:JC393447 SX393447:SY393447 ACT393447:ACU393447 AMP393447:AMQ393447 AWL393447:AWM393447 BGH393447:BGI393447 BQD393447:BQE393447 BZZ393447:CAA393447 CJV393447:CJW393447 CTR393447:CTS393447 DDN393447:DDO393447 DNJ393447:DNK393447 DXF393447:DXG393447 EHB393447:EHC393447 EQX393447:EQY393447 FAT393447:FAU393447 FKP393447:FKQ393447 FUL393447:FUM393447 GEH393447:GEI393447 GOD393447:GOE393447 GXZ393447:GYA393447 HHV393447:HHW393447 HRR393447:HRS393447 IBN393447:IBO393447 ILJ393447:ILK393447 IVF393447:IVG393447 JFB393447:JFC393447 JOX393447:JOY393447 JYT393447:JYU393447 KIP393447:KIQ393447 KSL393447:KSM393447 LCH393447:LCI393447 LMD393447:LME393447 LVZ393447:LWA393447 MFV393447:MFW393447 MPR393447:MPS393447 MZN393447:MZO393447 NJJ393447:NJK393447 NTF393447:NTG393447 ODB393447:ODC393447 OMX393447:OMY393447 OWT393447:OWU393447 PGP393447:PGQ393447 PQL393447:PQM393447 QAH393447:QAI393447 QKD393447:QKE393447 QTZ393447:QUA393447 RDV393447:RDW393447 RNR393447:RNS393447 RXN393447:RXO393447 SHJ393447:SHK393447 SRF393447:SRG393447 TBB393447:TBC393447 TKX393447:TKY393447 TUT393447:TUU393447 UEP393447:UEQ393447 UOL393447:UOM393447 UYH393447:UYI393447 VID393447:VIE393447 VRZ393447:VSA393447 WBV393447:WBW393447 WLR393447:WLS393447 WVN393447:WVO393447 TUT983271:TUU983271 JB458983:JC458983 SX458983:SY458983 ACT458983:ACU458983 AMP458983:AMQ458983 AWL458983:AWM458983 BGH458983:BGI458983 BQD458983:BQE458983 BZZ458983:CAA458983 CJV458983:CJW458983 CTR458983:CTS458983 DDN458983:DDO458983 DNJ458983:DNK458983 DXF458983:DXG458983 EHB458983:EHC458983 EQX458983:EQY458983 FAT458983:FAU458983 FKP458983:FKQ458983 FUL458983:FUM458983 GEH458983:GEI458983 GOD458983:GOE458983 GXZ458983:GYA458983 HHV458983:HHW458983 HRR458983:HRS458983 IBN458983:IBO458983 ILJ458983:ILK458983 IVF458983:IVG458983 JFB458983:JFC458983 JOX458983:JOY458983 JYT458983:JYU458983 KIP458983:KIQ458983 KSL458983:KSM458983 LCH458983:LCI458983 LMD458983:LME458983 LVZ458983:LWA458983 MFV458983:MFW458983 MPR458983:MPS458983 MZN458983:MZO458983 NJJ458983:NJK458983 NTF458983:NTG458983 ODB458983:ODC458983 OMX458983:OMY458983 OWT458983:OWU458983 PGP458983:PGQ458983 PQL458983:PQM458983 QAH458983:QAI458983 QKD458983:QKE458983 QTZ458983:QUA458983 RDV458983:RDW458983 RNR458983:RNS458983 RXN458983:RXO458983 SHJ458983:SHK458983 SRF458983:SRG458983 TBB458983:TBC458983 TKX458983:TKY458983 TUT458983:TUU458983 UEP458983:UEQ458983 UOL458983:UOM458983 UYH458983:UYI458983 VID458983:VIE458983 VRZ458983:VSA458983 WBV458983:WBW458983 WLR458983:WLS458983 WVN458983:WVO458983 UEP983271:UEQ983271 JB524519:JC524519 SX524519:SY524519 ACT524519:ACU524519 AMP524519:AMQ524519 AWL524519:AWM524519 BGH524519:BGI524519 BQD524519:BQE524519 BZZ524519:CAA524519 CJV524519:CJW524519 CTR524519:CTS524519 DDN524519:DDO524519 DNJ524519:DNK524519 DXF524519:DXG524519 EHB524519:EHC524519 EQX524519:EQY524519 FAT524519:FAU524519 FKP524519:FKQ524519 FUL524519:FUM524519 GEH524519:GEI524519 GOD524519:GOE524519 GXZ524519:GYA524519 HHV524519:HHW524519 HRR524519:HRS524519 IBN524519:IBO524519 ILJ524519:ILK524519 IVF524519:IVG524519 JFB524519:JFC524519 JOX524519:JOY524519 JYT524519:JYU524519 KIP524519:KIQ524519 KSL524519:KSM524519 LCH524519:LCI524519 LMD524519:LME524519 LVZ524519:LWA524519 MFV524519:MFW524519 MPR524519:MPS524519 MZN524519:MZO524519 NJJ524519:NJK524519 NTF524519:NTG524519 ODB524519:ODC524519 OMX524519:OMY524519 OWT524519:OWU524519 PGP524519:PGQ524519 PQL524519:PQM524519 QAH524519:QAI524519 QKD524519:QKE524519 QTZ524519:QUA524519 RDV524519:RDW524519 RNR524519:RNS524519 RXN524519:RXO524519 SHJ524519:SHK524519 SRF524519:SRG524519 TBB524519:TBC524519 TKX524519:TKY524519 TUT524519:TUU524519 UEP524519:UEQ524519 UOL524519:UOM524519 UYH524519:UYI524519 VID524519:VIE524519 VRZ524519:VSA524519 WBV524519:WBW524519 WLR524519:WLS524519 WVN524519:WVO524519 UOL983271:UOM983271 JB590055:JC590055 SX590055:SY590055 ACT590055:ACU590055 AMP590055:AMQ590055 AWL590055:AWM590055 BGH590055:BGI590055 BQD590055:BQE590055 BZZ590055:CAA590055 CJV590055:CJW590055 CTR590055:CTS590055 DDN590055:DDO590055 DNJ590055:DNK590055 DXF590055:DXG590055 EHB590055:EHC590055 EQX590055:EQY590055 FAT590055:FAU590055 FKP590055:FKQ590055 FUL590055:FUM590055 GEH590055:GEI590055 GOD590055:GOE590055 GXZ590055:GYA590055 HHV590055:HHW590055 HRR590055:HRS590055 IBN590055:IBO590055 ILJ590055:ILK590055 IVF590055:IVG590055 JFB590055:JFC590055 JOX590055:JOY590055 JYT590055:JYU590055 KIP590055:KIQ590055 KSL590055:KSM590055 LCH590055:LCI590055 LMD590055:LME590055 LVZ590055:LWA590055 MFV590055:MFW590055 MPR590055:MPS590055 MZN590055:MZO590055 NJJ590055:NJK590055 NTF590055:NTG590055 ODB590055:ODC590055 OMX590055:OMY590055 OWT590055:OWU590055 PGP590055:PGQ590055 PQL590055:PQM590055 QAH590055:QAI590055 QKD590055:QKE590055 QTZ590055:QUA590055 RDV590055:RDW590055 RNR590055:RNS590055 RXN590055:RXO590055 SHJ590055:SHK590055 SRF590055:SRG590055 TBB590055:TBC590055 TKX590055:TKY590055 TUT590055:TUU590055 UEP590055:UEQ590055 UOL590055:UOM590055 UYH590055:UYI590055 VID590055:VIE590055 VRZ590055:VSA590055 WBV590055:WBW590055 WLR590055:WLS590055 WVN590055:WVO590055 UYH983271:UYI983271 JB655591:JC655591 SX655591:SY655591 ACT655591:ACU655591 AMP655591:AMQ655591 AWL655591:AWM655591 BGH655591:BGI655591 BQD655591:BQE655591 BZZ655591:CAA655591 CJV655591:CJW655591 CTR655591:CTS655591 DDN655591:DDO655591 DNJ655591:DNK655591 DXF655591:DXG655591 EHB655591:EHC655591 EQX655591:EQY655591 FAT655591:FAU655591 FKP655591:FKQ655591 FUL655591:FUM655591 GEH655591:GEI655591 GOD655591:GOE655591 GXZ655591:GYA655591 HHV655591:HHW655591 HRR655591:HRS655591 IBN655591:IBO655591 ILJ655591:ILK655591 IVF655591:IVG655591 JFB655591:JFC655591 JOX655591:JOY655591 JYT655591:JYU655591 KIP655591:KIQ655591 KSL655591:KSM655591 LCH655591:LCI655591 LMD655591:LME655591 LVZ655591:LWA655591 MFV655591:MFW655591 MPR655591:MPS655591 MZN655591:MZO655591 NJJ655591:NJK655591 NTF655591:NTG655591 ODB655591:ODC655591 OMX655591:OMY655591 OWT655591:OWU655591 PGP655591:PGQ655591 PQL655591:PQM655591 QAH655591:QAI655591 QKD655591:QKE655591 QTZ655591:QUA655591 RDV655591:RDW655591 RNR655591:RNS655591 RXN655591:RXO655591 SHJ655591:SHK655591 SRF655591:SRG655591 TBB655591:TBC655591 TKX655591:TKY655591 TUT655591:TUU655591 UEP655591:UEQ655591 UOL655591:UOM655591 UYH655591:UYI655591 VID655591:VIE655591 VRZ655591:VSA655591 WBV655591:WBW655591 WLR655591:WLS655591 WVN655591:WVO655591 VID983271:VIE983271 JB721127:JC721127 SX721127:SY721127 ACT721127:ACU721127 AMP721127:AMQ721127 AWL721127:AWM721127 BGH721127:BGI721127 BQD721127:BQE721127 BZZ721127:CAA721127 CJV721127:CJW721127 CTR721127:CTS721127 DDN721127:DDO721127 DNJ721127:DNK721127 DXF721127:DXG721127 EHB721127:EHC721127 EQX721127:EQY721127 FAT721127:FAU721127 FKP721127:FKQ721127 FUL721127:FUM721127 GEH721127:GEI721127 GOD721127:GOE721127 GXZ721127:GYA721127 HHV721127:HHW721127 HRR721127:HRS721127 IBN721127:IBO721127 ILJ721127:ILK721127 IVF721127:IVG721127 JFB721127:JFC721127 JOX721127:JOY721127 JYT721127:JYU721127 KIP721127:KIQ721127 KSL721127:KSM721127 LCH721127:LCI721127 LMD721127:LME721127 LVZ721127:LWA721127 MFV721127:MFW721127 MPR721127:MPS721127 MZN721127:MZO721127 NJJ721127:NJK721127 NTF721127:NTG721127 ODB721127:ODC721127 OMX721127:OMY721127 OWT721127:OWU721127 PGP721127:PGQ721127 PQL721127:PQM721127 QAH721127:QAI721127 QKD721127:QKE721127 QTZ721127:QUA721127 RDV721127:RDW721127 RNR721127:RNS721127 RXN721127:RXO721127 SHJ721127:SHK721127 SRF721127:SRG721127 TBB721127:TBC721127 TKX721127:TKY721127 TUT721127:TUU721127 UEP721127:UEQ721127 UOL721127:UOM721127 UYH721127:UYI721127 VID721127:VIE721127 VRZ721127:VSA721127 WBV721127:WBW721127 WLR721127:WLS721127 WVN721127:WVO721127 VRZ983271:VSA983271 JB786663:JC786663 SX786663:SY786663 ACT786663:ACU786663 AMP786663:AMQ786663 AWL786663:AWM786663 BGH786663:BGI786663 BQD786663:BQE786663 BZZ786663:CAA786663 CJV786663:CJW786663 CTR786663:CTS786663 DDN786663:DDO786663 DNJ786663:DNK786663 DXF786663:DXG786663 EHB786663:EHC786663 EQX786663:EQY786663 FAT786663:FAU786663 FKP786663:FKQ786663 FUL786663:FUM786663 GEH786663:GEI786663 GOD786663:GOE786663 GXZ786663:GYA786663 HHV786663:HHW786663 HRR786663:HRS786663 IBN786663:IBO786663 ILJ786663:ILK786663 IVF786663:IVG786663 JFB786663:JFC786663 JOX786663:JOY786663 JYT786663:JYU786663 KIP786663:KIQ786663 KSL786663:KSM786663 LCH786663:LCI786663 LMD786663:LME786663 LVZ786663:LWA786663 MFV786663:MFW786663 MPR786663:MPS786663 MZN786663:MZO786663 NJJ786663:NJK786663 NTF786663:NTG786663 ODB786663:ODC786663 OMX786663:OMY786663 OWT786663:OWU786663 PGP786663:PGQ786663 PQL786663:PQM786663 QAH786663:QAI786663 QKD786663:QKE786663 QTZ786663:QUA786663 RDV786663:RDW786663 RNR786663:RNS786663 RXN786663:RXO786663 SHJ786663:SHK786663 SRF786663:SRG786663 TBB786663:TBC786663 TKX786663:TKY786663 TUT786663:TUU786663 UEP786663:UEQ786663 UOL786663:UOM786663 UYH786663:UYI786663 VID786663:VIE786663 VRZ786663:VSA786663 WBV786663:WBW786663 WLR786663:WLS786663 WVN786663:WVO786663 WBV983271:WBW983271 JB852199:JC852199 SX852199:SY852199 ACT852199:ACU852199 AMP852199:AMQ852199 AWL852199:AWM852199 BGH852199:BGI852199 BQD852199:BQE852199 BZZ852199:CAA852199 CJV852199:CJW852199 CTR852199:CTS852199 DDN852199:DDO852199 DNJ852199:DNK852199 DXF852199:DXG852199 EHB852199:EHC852199 EQX852199:EQY852199 FAT852199:FAU852199 FKP852199:FKQ852199 FUL852199:FUM852199 GEH852199:GEI852199 GOD852199:GOE852199 GXZ852199:GYA852199 HHV852199:HHW852199 HRR852199:HRS852199 IBN852199:IBO852199 ILJ852199:ILK852199 IVF852199:IVG852199 JFB852199:JFC852199 JOX852199:JOY852199 JYT852199:JYU852199 KIP852199:KIQ852199 KSL852199:KSM852199 LCH852199:LCI852199 LMD852199:LME852199 LVZ852199:LWA852199 MFV852199:MFW852199 MPR852199:MPS852199 MZN852199:MZO852199 NJJ852199:NJK852199 NTF852199:NTG852199 ODB852199:ODC852199 OMX852199:OMY852199 OWT852199:OWU852199 PGP852199:PGQ852199 PQL852199:PQM852199 QAH852199:QAI852199 QKD852199:QKE852199 QTZ852199:QUA852199 RDV852199:RDW852199 RNR852199:RNS852199 RXN852199:RXO852199 SHJ852199:SHK852199 SRF852199:SRG852199 TBB852199:TBC852199 TKX852199:TKY852199 TUT852199:TUU852199 UEP852199:UEQ852199 UOL852199:UOM852199 UYH852199:UYI852199 VID852199:VIE852199 VRZ852199:VSA852199 WBV852199:WBW852199 WLR852199:WLS852199 WVN852199:WVO852199 WLR983271:WLS983271 JB917735:JC917735 SX917735:SY917735 ACT917735:ACU917735 AMP917735:AMQ917735 AWL917735:AWM917735 BGH917735:BGI917735 BQD917735:BQE917735 BZZ917735:CAA917735 CJV917735:CJW917735 CTR917735:CTS917735 DDN917735:DDO917735 DNJ917735:DNK917735 DXF917735:DXG917735 EHB917735:EHC917735 EQX917735:EQY917735 FAT917735:FAU917735 FKP917735:FKQ917735 FUL917735:FUM917735 GEH917735:GEI917735 GOD917735:GOE917735 GXZ917735:GYA917735 HHV917735:HHW917735 HRR917735:HRS917735 IBN917735:IBO917735 ILJ917735:ILK917735 IVF917735:IVG917735 JFB917735:JFC917735 JOX917735:JOY917735 JYT917735:JYU917735 KIP917735:KIQ917735 KSL917735:KSM917735 LCH917735:LCI917735 LMD917735:LME917735 LVZ917735:LWA917735 MFV917735:MFW917735 MPR917735:MPS917735 MZN917735:MZO917735 NJJ917735:NJK917735 NTF917735:NTG917735 ODB917735:ODC917735 OMX917735:OMY917735 OWT917735:OWU917735 PGP917735:PGQ917735 PQL917735:PQM917735 QAH917735:QAI917735 QKD917735:QKE917735 QTZ917735:QUA917735 RDV917735:RDW917735 RNR917735:RNS917735 RXN917735:RXO917735 SHJ917735:SHK917735 SRF917735:SRG917735 TBB917735:TBC917735 TKX917735:TKY917735 TUT917735:TUU917735 UEP917735:UEQ917735 UOL917735:UOM917735 UYH917735:UYI917735 VID917735:VIE917735 VRZ917735:VSA917735 WBV917735:WBW917735 WLR917735:WLS917735 WVN917735:WVO917735 WVN983271:WVO983271 JB983271:JC983271 SX983271:SY983271 ACT983271:ACU983271 AMP983271:AMQ983271 AWL983271:AWM983271 BGH983271:BGI983271 BQD983271:BQE983271 BZZ983271:CAA983271 CJV983271:CJW983271 CTR983271:CTS983271 DDN983271:DDO983271 DNJ983271:DNK983271 DXF983271:DXG983271 EHB983271:EHC983271 EQX983271:EQY983271 FAT983271:FAU983271 FKP983271:FKQ983271 FUL983271:FUM983271 GEH983271:GEI983271 GOD983271:GOE983271 GXZ983271:GYA983271 HHV983271:HHW983271 HRR983271:HRS983271 IBN983271:IBO983271 ILJ983271:ILK983271 IVF983271:IVG983271 JFB983271:JFC983271 JOX983271:JOY983271 JYT983271:JYU983271 KIP983271:KIQ983271 KSL983271:KSM983271 LCH983271:LCI983271 LMD983271:LME983271 LVZ983271:LWA983271 MFV983271:MFW983271 MPR983271:MPS983271 MZN983271:MZO983271 NJJ983271:NJK983271 NTF983271:NTG983271 ODB983271:ODC983271 OMX983271:OMY983271 OWT983271:OWU983271 PGP983271:PGQ983271 PQL983271:PQM983271 QAH983271:QAI983271 QKD983271:QKE983271 QTZ983271:QUA983271" xr:uid="{951AEE90-4E4C-48EC-A2D3-57940B7CEFF2}">
      <formula1>0</formula1>
      <formula2>0</formula2>
    </dataValidation>
    <dataValidation type="custom" operator="greaterThan" showInputMessage="1" showErrorMessage="1" errorTitle="eee" sqref="RDR983097:RDR983100 IX57:IX60 ST57:ST60 ACP57:ACP60 AML57:AML60 AWH57:AWH60 BGD57:BGD60 BPZ57:BPZ60 BZV57:BZV60 CJR57:CJR60 CTN57:CTN60 DDJ57:DDJ60 DNF57:DNF60 DXB57:DXB60 EGX57:EGX60 EQT57:EQT60 FAP57:FAP60 FKL57:FKL60 FUH57:FUH60 GED57:GED60 GNZ57:GNZ60 GXV57:GXV60 HHR57:HHR60 HRN57:HRN60 IBJ57:IBJ60 ILF57:ILF60 IVB57:IVB60 JEX57:JEX60 JOT57:JOT60 JYP57:JYP60 KIL57:KIL60 KSH57:KSH60 LCD57:LCD60 LLZ57:LLZ60 LVV57:LVV60 MFR57:MFR60 MPN57:MPN60 MZJ57:MZJ60 NJF57:NJF60 NTB57:NTB60 OCX57:OCX60 OMT57:OMT60 OWP57:OWP60 PGL57:PGL60 PQH57:PQH60 QAD57:QAD60 QJZ57:QJZ60 QTV57:QTV60 RDR57:RDR60 RNN57:RNN60 RXJ57:RXJ60 SHF57:SHF60 SRB57:SRB60 TAX57:TAX60 TKT57:TKT60 TUP57:TUP60 UEL57:UEL60 UOH57:UOH60 UYD57:UYD60 VHZ57:VHZ60 VRV57:VRV60 WBR57:WBR60 WLN57:WLN60 WVJ57:WVJ60 RNN983097:RNN983100 IX65593:IX65596 ST65593:ST65596 ACP65593:ACP65596 AML65593:AML65596 AWH65593:AWH65596 BGD65593:BGD65596 BPZ65593:BPZ65596 BZV65593:BZV65596 CJR65593:CJR65596 CTN65593:CTN65596 DDJ65593:DDJ65596 DNF65593:DNF65596 DXB65593:DXB65596 EGX65593:EGX65596 EQT65593:EQT65596 FAP65593:FAP65596 FKL65593:FKL65596 FUH65593:FUH65596 GED65593:GED65596 GNZ65593:GNZ65596 GXV65593:GXV65596 HHR65593:HHR65596 HRN65593:HRN65596 IBJ65593:IBJ65596 ILF65593:ILF65596 IVB65593:IVB65596 JEX65593:JEX65596 JOT65593:JOT65596 JYP65593:JYP65596 KIL65593:KIL65596 KSH65593:KSH65596 LCD65593:LCD65596 LLZ65593:LLZ65596 LVV65593:LVV65596 MFR65593:MFR65596 MPN65593:MPN65596 MZJ65593:MZJ65596 NJF65593:NJF65596 NTB65593:NTB65596 OCX65593:OCX65596 OMT65593:OMT65596 OWP65593:OWP65596 PGL65593:PGL65596 PQH65593:PQH65596 QAD65593:QAD65596 QJZ65593:QJZ65596 QTV65593:QTV65596 RDR65593:RDR65596 RNN65593:RNN65596 RXJ65593:RXJ65596 SHF65593:SHF65596 SRB65593:SRB65596 TAX65593:TAX65596 TKT65593:TKT65596 TUP65593:TUP65596 UEL65593:UEL65596 UOH65593:UOH65596 UYD65593:UYD65596 VHZ65593:VHZ65596 VRV65593:VRV65596 WBR65593:WBR65596 WLN65593:WLN65596 WVJ65593:WVJ65596 RXJ983097:RXJ983100 IX131129:IX131132 ST131129:ST131132 ACP131129:ACP131132 AML131129:AML131132 AWH131129:AWH131132 BGD131129:BGD131132 BPZ131129:BPZ131132 BZV131129:BZV131132 CJR131129:CJR131132 CTN131129:CTN131132 DDJ131129:DDJ131132 DNF131129:DNF131132 DXB131129:DXB131132 EGX131129:EGX131132 EQT131129:EQT131132 FAP131129:FAP131132 FKL131129:FKL131132 FUH131129:FUH131132 GED131129:GED131132 GNZ131129:GNZ131132 GXV131129:GXV131132 HHR131129:HHR131132 HRN131129:HRN131132 IBJ131129:IBJ131132 ILF131129:ILF131132 IVB131129:IVB131132 JEX131129:JEX131132 JOT131129:JOT131132 JYP131129:JYP131132 KIL131129:KIL131132 KSH131129:KSH131132 LCD131129:LCD131132 LLZ131129:LLZ131132 LVV131129:LVV131132 MFR131129:MFR131132 MPN131129:MPN131132 MZJ131129:MZJ131132 NJF131129:NJF131132 NTB131129:NTB131132 OCX131129:OCX131132 OMT131129:OMT131132 OWP131129:OWP131132 PGL131129:PGL131132 PQH131129:PQH131132 QAD131129:QAD131132 QJZ131129:QJZ131132 QTV131129:QTV131132 RDR131129:RDR131132 RNN131129:RNN131132 RXJ131129:RXJ131132 SHF131129:SHF131132 SRB131129:SRB131132 TAX131129:TAX131132 TKT131129:TKT131132 TUP131129:TUP131132 UEL131129:UEL131132 UOH131129:UOH131132 UYD131129:UYD131132 VHZ131129:VHZ131132 VRV131129:VRV131132 WBR131129:WBR131132 WLN131129:WLN131132 WVJ131129:WVJ131132 SHF983097:SHF983100 IX196665:IX196668 ST196665:ST196668 ACP196665:ACP196668 AML196665:AML196668 AWH196665:AWH196668 BGD196665:BGD196668 BPZ196665:BPZ196668 BZV196665:BZV196668 CJR196665:CJR196668 CTN196665:CTN196668 DDJ196665:DDJ196668 DNF196665:DNF196668 DXB196665:DXB196668 EGX196665:EGX196668 EQT196665:EQT196668 FAP196665:FAP196668 FKL196665:FKL196668 FUH196665:FUH196668 GED196665:GED196668 GNZ196665:GNZ196668 GXV196665:GXV196668 HHR196665:HHR196668 HRN196665:HRN196668 IBJ196665:IBJ196668 ILF196665:ILF196668 IVB196665:IVB196668 JEX196665:JEX196668 JOT196665:JOT196668 JYP196665:JYP196668 KIL196665:KIL196668 KSH196665:KSH196668 LCD196665:LCD196668 LLZ196665:LLZ196668 LVV196665:LVV196668 MFR196665:MFR196668 MPN196665:MPN196668 MZJ196665:MZJ196668 NJF196665:NJF196668 NTB196665:NTB196668 OCX196665:OCX196668 OMT196665:OMT196668 OWP196665:OWP196668 PGL196665:PGL196668 PQH196665:PQH196668 QAD196665:QAD196668 QJZ196665:QJZ196668 QTV196665:QTV196668 RDR196665:RDR196668 RNN196665:RNN196668 RXJ196665:RXJ196668 SHF196665:SHF196668 SRB196665:SRB196668 TAX196665:TAX196668 TKT196665:TKT196668 TUP196665:TUP196668 UEL196665:UEL196668 UOH196665:UOH196668 UYD196665:UYD196668 VHZ196665:VHZ196668 VRV196665:VRV196668 WBR196665:WBR196668 WLN196665:WLN196668 WVJ196665:WVJ196668 SRB983097:SRB983100 IX262201:IX262204 ST262201:ST262204 ACP262201:ACP262204 AML262201:AML262204 AWH262201:AWH262204 BGD262201:BGD262204 BPZ262201:BPZ262204 BZV262201:BZV262204 CJR262201:CJR262204 CTN262201:CTN262204 DDJ262201:DDJ262204 DNF262201:DNF262204 DXB262201:DXB262204 EGX262201:EGX262204 EQT262201:EQT262204 FAP262201:FAP262204 FKL262201:FKL262204 FUH262201:FUH262204 GED262201:GED262204 GNZ262201:GNZ262204 GXV262201:GXV262204 HHR262201:HHR262204 HRN262201:HRN262204 IBJ262201:IBJ262204 ILF262201:ILF262204 IVB262201:IVB262204 JEX262201:JEX262204 JOT262201:JOT262204 JYP262201:JYP262204 KIL262201:KIL262204 KSH262201:KSH262204 LCD262201:LCD262204 LLZ262201:LLZ262204 LVV262201:LVV262204 MFR262201:MFR262204 MPN262201:MPN262204 MZJ262201:MZJ262204 NJF262201:NJF262204 NTB262201:NTB262204 OCX262201:OCX262204 OMT262201:OMT262204 OWP262201:OWP262204 PGL262201:PGL262204 PQH262201:PQH262204 QAD262201:QAD262204 QJZ262201:QJZ262204 QTV262201:QTV262204 RDR262201:RDR262204 RNN262201:RNN262204 RXJ262201:RXJ262204 SHF262201:SHF262204 SRB262201:SRB262204 TAX262201:TAX262204 TKT262201:TKT262204 TUP262201:TUP262204 UEL262201:UEL262204 UOH262201:UOH262204 UYD262201:UYD262204 VHZ262201:VHZ262204 VRV262201:VRV262204 WBR262201:WBR262204 WLN262201:WLN262204 WVJ262201:WVJ262204 TAX983097:TAX983100 IX327737:IX327740 ST327737:ST327740 ACP327737:ACP327740 AML327737:AML327740 AWH327737:AWH327740 BGD327737:BGD327740 BPZ327737:BPZ327740 BZV327737:BZV327740 CJR327737:CJR327740 CTN327737:CTN327740 DDJ327737:DDJ327740 DNF327737:DNF327740 DXB327737:DXB327740 EGX327737:EGX327740 EQT327737:EQT327740 FAP327737:FAP327740 FKL327737:FKL327740 FUH327737:FUH327740 GED327737:GED327740 GNZ327737:GNZ327740 GXV327737:GXV327740 HHR327737:HHR327740 HRN327737:HRN327740 IBJ327737:IBJ327740 ILF327737:ILF327740 IVB327737:IVB327740 JEX327737:JEX327740 JOT327737:JOT327740 JYP327737:JYP327740 KIL327737:KIL327740 KSH327737:KSH327740 LCD327737:LCD327740 LLZ327737:LLZ327740 LVV327737:LVV327740 MFR327737:MFR327740 MPN327737:MPN327740 MZJ327737:MZJ327740 NJF327737:NJF327740 NTB327737:NTB327740 OCX327737:OCX327740 OMT327737:OMT327740 OWP327737:OWP327740 PGL327737:PGL327740 PQH327737:PQH327740 QAD327737:QAD327740 QJZ327737:QJZ327740 QTV327737:QTV327740 RDR327737:RDR327740 RNN327737:RNN327740 RXJ327737:RXJ327740 SHF327737:SHF327740 SRB327737:SRB327740 TAX327737:TAX327740 TKT327737:TKT327740 TUP327737:TUP327740 UEL327737:UEL327740 UOH327737:UOH327740 UYD327737:UYD327740 VHZ327737:VHZ327740 VRV327737:VRV327740 WBR327737:WBR327740 WLN327737:WLN327740 WVJ327737:WVJ327740 TKT983097:TKT983100 IX393273:IX393276 ST393273:ST393276 ACP393273:ACP393276 AML393273:AML393276 AWH393273:AWH393276 BGD393273:BGD393276 BPZ393273:BPZ393276 BZV393273:BZV393276 CJR393273:CJR393276 CTN393273:CTN393276 DDJ393273:DDJ393276 DNF393273:DNF393276 DXB393273:DXB393276 EGX393273:EGX393276 EQT393273:EQT393276 FAP393273:FAP393276 FKL393273:FKL393276 FUH393273:FUH393276 GED393273:GED393276 GNZ393273:GNZ393276 GXV393273:GXV393276 HHR393273:HHR393276 HRN393273:HRN393276 IBJ393273:IBJ393276 ILF393273:ILF393276 IVB393273:IVB393276 JEX393273:JEX393276 JOT393273:JOT393276 JYP393273:JYP393276 KIL393273:KIL393276 KSH393273:KSH393276 LCD393273:LCD393276 LLZ393273:LLZ393276 LVV393273:LVV393276 MFR393273:MFR393276 MPN393273:MPN393276 MZJ393273:MZJ393276 NJF393273:NJF393276 NTB393273:NTB393276 OCX393273:OCX393276 OMT393273:OMT393276 OWP393273:OWP393276 PGL393273:PGL393276 PQH393273:PQH393276 QAD393273:QAD393276 QJZ393273:QJZ393276 QTV393273:QTV393276 RDR393273:RDR393276 RNN393273:RNN393276 RXJ393273:RXJ393276 SHF393273:SHF393276 SRB393273:SRB393276 TAX393273:TAX393276 TKT393273:TKT393276 TUP393273:TUP393276 UEL393273:UEL393276 UOH393273:UOH393276 UYD393273:UYD393276 VHZ393273:VHZ393276 VRV393273:VRV393276 WBR393273:WBR393276 WLN393273:WLN393276 WVJ393273:WVJ393276 TUP983097:TUP983100 IX458809:IX458812 ST458809:ST458812 ACP458809:ACP458812 AML458809:AML458812 AWH458809:AWH458812 BGD458809:BGD458812 BPZ458809:BPZ458812 BZV458809:BZV458812 CJR458809:CJR458812 CTN458809:CTN458812 DDJ458809:DDJ458812 DNF458809:DNF458812 DXB458809:DXB458812 EGX458809:EGX458812 EQT458809:EQT458812 FAP458809:FAP458812 FKL458809:FKL458812 FUH458809:FUH458812 GED458809:GED458812 GNZ458809:GNZ458812 GXV458809:GXV458812 HHR458809:HHR458812 HRN458809:HRN458812 IBJ458809:IBJ458812 ILF458809:ILF458812 IVB458809:IVB458812 JEX458809:JEX458812 JOT458809:JOT458812 JYP458809:JYP458812 KIL458809:KIL458812 KSH458809:KSH458812 LCD458809:LCD458812 LLZ458809:LLZ458812 LVV458809:LVV458812 MFR458809:MFR458812 MPN458809:MPN458812 MZJ458809:MZJ458812 NJF458809:NJF458812 NTB458809:NTB458812 OCX458809:OCX458812 OMT458809:OMT458812 OWP458809:OWP458812 PGL458809:PGL458812 PQH458809:PQH458812 QAD458809:QAD458812 QJZ458809:QJZ458812 QTV458809:QTV458812 RDR458809:RDR458812 RNN458809:RNN458812 RXJ458809:RXJ458812 SHF458809:SHF458812 SRB458809:SRB458812 TAX458809:TAX458812 TKT458809:TKT458812 TUP458809:TUP458812 UEL458809:UEL458812 UOH458809:UOH458812 UYD458809:UYD458812 VHZ458809:VHZ458812 VRV458809:VRV458812 WBR458809:WBR458812 WLN458809:WLN458812 WVJ458809:WVJ458812 UEL983097:UEL983100 IX524345:IX524348 ST524345:ST524348 ACP524345:ACP524348 AML524345:AML524348 AWH524345:AWH524348 BGD524345:BGD524348 BPZ524345:BPZ524348 BZV524345:BZV524348 CJR524345:CJR524348 CTN524345:CTN524348 DDJ524345:DDJ524348 DNF524345:DNF524348 DXB524345:DXB524348 EGX524345:EGX524348 EQT524345:EQT524348 FAP524345:FAP524348 FKL524345:FKL524348 FUH524345:FUH524348 GED524345:GED524348 GNZ524345:GNZ524348 GXV524345:GXV524348 HHR524345:HHR524348 HRN524345:HRN524348 IBJ524345:IBJ524348 ILF524345:ILF524348 IVB524345:IVB524348 JEX524345:JEX524348 JOT524345:JOT524348 JYP524345:JYP524348 KIL524345:KIL524348 KSH524345:KSH524348 LCD524345:LCD524348 LLZ524345:LLZ524348 LVV524345:LVV524348 MFR524345:MFR524348 MPN524345:MPN524348 MZJ524345:MZJ524348 NJF524345:NJF524348 NTB524345:NTB524348 OCX524345:OCX524348 OMT524345:OMT524348 OWP524345:OWP524348 PGL524345:PGL524348 PQH524345:PQH524348 QAD524345:QAD524348 QJZ524345:QJZ524348 QTV524345:QTV524348 RDR524345:RDR524348 RNN524345:RNN524348 RXJ524345:RXJ524348 SHF524345:SHF524348 SRB524345:SRB524348 TAX524345:TAX524348 TKT524345:TKT524348 TUP524345:TUP524348 UEL524345:UEL524348 UOH524345:UOH524348 UYD524345:UYD524348 VHZ524345:VHZ524348 VRV524345:VRV524348 WBR524345:WBR524348 WLN524345:WLN524348 WVJ524345:WVJ524348 UOH983097:UOH983100 IX589881:IX589884 ST589881:ST589884 ACP589881:ACP589884 AML589881:AML589884 AWH589881:AWH589884 BGD589881:BGD589884 BPZ589881:BPZ589884 BZV589881:BZV589884 CJR589881:CJR589884 CTN589881:CTN589884 DDJ589881:DDJ589884 DNF589881:DNF589884 DXB589881:DXB589884 EGX589881:EGX589884 EQT589881:EQT589884 FAP589881:FAP589884 FKL589881:FKL589884 FUH589881:FUH589884 GED589881:GED589884 GNZ589881:GNZ589884 GXV589881:GXV589884 HHR589881:HHR589884 HRN589881:HRN589884 IBJ589881:IBJ589884 ILF589881:ILF589884 IVB589881:IVB589884 JEX589881:JEX589884 JOT589881:JOT589884 JYP589881:JYP589884 KIL589881:KIL589884 KSH589881:KSH589884 LCD589881:LCD589884 LLZ589881:LLZ589884 LVV589881:LVV589884 MFR589881:MFR589884 MPN589881:MPN589884 MZJ589881:MZJ589884 NJF589881:NJF589884 NTB589881:NTB589884 OCX589881:OCX589884 OMT589881:OMT589884 OWP589881:OWP589884 PGL589881:PGL589884 PQH589881:PQH589884 QAD589881:QAD589884 QJZ589881:QJZ589884 QTV589881:QTV589884 RDR589881:RDR589884 RNN589881:RNN589884 RXJ589881:RXJ589884 SHF589881:SHF589884 SRB589881:SRB589884 TAX589881:TAX589884 TKT589881:TKT589884 TUP589881:TUP589884 UEL589881:UEL589884 UOH589881:UOH589884 UYD589881:UYD589884 VHZ589881:VHZ589884 VRV589881:VRV589884 WBR589881:WBR589884 WLN589881:WLN589884 WVJ589881:WVJ589884 UYD983097:UYD983100 IX655417:IX655420 ST655417:ST655420 ACP655417:ACP655420 AML655417:AML655420 AWH655417:AWH655420 BGD655417:BGD655420 BPZ655417:BPZ655420 BZV655417:BZV655420 CJR655417:CJR655420 CTN655417:CTN655420 DDJ655417:DDJ655420 DNF655417:DNF655420 DXB655417:DXB655420 EGX655417:EGX655420 EQT655417:EQT655420 FAP655417:FAP655420 FKL655417:FKL655420 FUH655417:FUH655420 GED655417:GED655420 GNZ655417:GNZ655420 GXV655417:GXV655420 HHR655417:HHR655420 HRN655417:HRN655420 IBJ655417:IBJ655420 ILF655417:ILF655420 IVB655417:IVB655420 JEX655417:JEX655420 JOT655417:JOT655420 JYP655417:JYP655420 KIL655417:KIL655420 KSH655417:KSH655420 LCD655417:LCD655420 LLZ655417:LLZ655420 LVV655417:LVV655420 MFR655417:MFR655420 MPN655417:MPN655420 MZJ655417:MZJ655420 NJF655417:NJF655420 NTB655417:NTB655420 OCX655417:OCX655420 OMT655417:OMT655420 OWP655417:OWP655420 PGL655417:PGL655420 PQH655417:PQH655420 QAD655417:QAD655420 QJZ655417:QJZ655420 QTV655417:QTV655420 RDR655417:RDR655420 RNN655417:RNN655420 RXJ655417:RXJ655420 SHF655417:SHF655420 SRB655417:SRB655420 TAX655417:TAX655420 TKT655417:TKT655420 TUP655417:TUP655420 UEL655417:UEL655420 UOH655417:UOH655420 UYD655417:UYD655420 VHZ655417:VHZ655420 VRV655417:VRV655420 WBR655417:WBR655420 WLN655417:WLN655420 WVJ655417:WVJ655420 VHZ983097:VHZ983100 IX720953:IX720956 ST720953:ST720956 ACP720953:ACP720956 AML720953:AML720956 AWH720953:AWH720956 BGD720953:BGD720956 BPZ720953:BPZ720956 BZV720953:BZV720956 CJR720953:CJR720956 CTN720953:CTN720956 DDJ720953:DDJ720956 DNF720953:DNF720956 DXB720953:DXB720956 EGX720953:EGX720956 EQT720953:EQT720956 FAP720953:FAP720956 FKL720953:FKL720956 FUH720953:FUH720956 GED720953:GED720956 GNZ720953:GNZ720956 GXV720953:GXV720956 HHR720953:HHR720956 HRN720953:HRN720956 IBJ720953:IBJ720956 ILF720953:ILF720956 IVB720953:IVB720956 JEX720953:JEX720956 JOT720953:JOT720956 JYP720953:JYP720956 KIL720953:KIL720956 KSH720953:KSH720956 LCD720953:LCD720956 LLZ720953:LLZ720956 LVV720953:LVV720956 MFR720953:MFR720956 MPN720953:MPN720956 MZJ720953:MZJ720956 NJF720953:NJF720956 NTB720953:NTB720956 OCX720953:OCX720956 OMT720953:OMT720956 OWP720953:OWP720956 PGL720953:PGL720956 PQH720953:PQH720956 QAD720953:QAD720956 QJZ720953:QJZ720956 QTV720953:QTV720956 RDR720953:RDR720956 RNN720953:RNN720956 RXJ720953:RXJ720956 SHF720953:SHF720956 SRB720953:SRB720956 TAX720953:TAX720956 TKT720953:TKT720956 TUP720953:TUP720956 UEL720953:UEL720956 UOH720953:UOH720956 UYD720953:UYD720956 VHZ720953:VHZ720956 VRV720953:VRV720956 WBR720953:WBR720956 WLN720953:WLN720956 WVJ720953:WVJ720956 VRV983097:VRV983100 IX786489:IX786492 ST786489:ST786492 ACP786489:ACP786492 AML786489:AML786492 AWH786489:AWH786492 BGD786489:BGD786492 BPZ786489:BPZ786492 BZV786489:BZV786492 CJR786489:CJR786492 CTN786489:CTN786492 DDJ786489:DDJ786492 DNF786489:DNF786492 DXB786489:DXB786492 EGX786489:EGX786492 EQT786489:EQT786492 FAP786489:FAP786492 FKL786489:FKL786492 FUH786489:FUH786492 GED786489:GED786492 GNZ786489:GNZ786492 GXV786489:GXV786492 HHR786489:HHR786492 HRN786489:HRN786492 IBJ786489:IBJ786492 ILF786489:ILF786492 IVB786489:IVB786492 JEX786489:JEX786492 JOT786489:JOT786492 JYP786489:JYP786492 KIL786489:KIL786492 KSH786489:KSH786492 LCD786489:LCD786492 LLZ786489:LLZ786492 LVV786489:LVV786492 MFR786489:MFR786492 MPN786489:MPN786492 MZJ786489:MZJ786492 NJF786489:NJF786492 NTB786489:NTB786492 OCX786489:OCX786492 OMT786489:OMT786492 OWP786489:OWP786492 PGL786489:PGL786492 PQH786489:PQH786492 QAD786489:QAD786492 QJZ786489:QJZ786492 QTV786489:QTV786492 RDR786489:RDR786492 RNN786489:RNN786492 RXJ786489:RXJ786492 SHF786489:SHF786492 SRB786489:SRB786492 TAX786489:TAX786492 TKT786489:TKT786492 TUP786489:TUP786492 UEL786489:UEL786492 UOH786489:UOH786492 UYD786489:UYD786492 VHZ786489:VHZ786492 VRV786489:VRV786492 WBR786489:WBR786492 WLN786489:WLN786492 WVJ786489:WVJ786492 WBR983097:WBR983100 IX852025:IX852028 ST852025:ST852028 ACP852025:ACP852028 AML852025:AML852028 AWH852025:AWH852028 BGD852025:BGD852028 BPZ852025:BPZ852028 BZV852025:BZV852028 CJR852025:CJR852028 CTN852025:CTN852028 DDJ852025:DDJ852028 DNF852025:DNF852028 DXB852025:DXB852028 EGX852025:EGX852028 EQT852025:EQT852028 FAP852025:FAP852028 FKL852025:FKL852028 FUH852025:FUH852028 GED852025:GED852028 GNZ852025:GNZ852028 GXV852025:GXV852028 HHR852025:HHR852028 HRN852025:HRN852028 IBJ852025:IBJ852028 ILF852025:ILF852028 IVB852025:IVB852028 JEX852025:JEX852028 JOT852025:JOT852028 JYP852025:JYP852028 KIL852025:KIL852028 KSH852025:KSH852028 LCD852025:LCD852028 LLZ852025:LLZ852028 LVV852025:LVV852028 MFR852025:MFR852028 MPN852025:MPN852028 MZJ852025:MZJ852028 NJF852025:NJF852028 NTB852025:NTB852028 OCX852025:OCX852028 OMT852025:OMT852028 OWP852025:OWP852028 PGL852025:PGL852028 PQH852025:PQH852028 QAD852025:QAD852028 QJZ852025:QJZ852028 QTV852025:QTV852028 RDR852025:RDR852028 RNN852025:RNN852028 RXJ852025:RXJ852028 SHF852025:SHF852028 SRB852025:SRB852028 TAX852025:TAX852028 TKT852025:TKT852028 TUP852025:TUP852028 UEL852025:UEL852028 UOH852025:UOH852028 UYD852025:UYD852028 VHZ852025:VHZ852028 VRV852025:VRV852028 WBR852025:WBR852028 WLN852025:WLN852028 WVJ852025:WVJ852028 WLN983097:WLN983100 IX917561:IX917564 ST917561:ST917564 ACP917561:ACP917564 AML917561:AML917564 AWH917561:AWH917564 BGD917561:BGD917564 BPZ917561:BPZ917564 BZV917561:BZV917564 CJR917561:CJR917564 CTN917561:CTN917564 DDJ917561:DDJ917564 DNF917561:DNF917564 DXB917561:DXB917564 EGX917561:EGX917564 EQT917561:EQT917564 FAP917561:FAP917564 FKL917561:FKL917564 FUH917561:FUH917564 GED917561:GED917564 GNZ917561:GNZ917564 GXV917561:GXV917564 HHR917561:HHR917564 HRN917561:HRN917564 IBJ917561:IBJ917564 ILF917561:ILF917564 IVB917561:IVB917564 JEX917561:JEX917564 JOT917561:JOT917564 JYP917561:JYP917564 KIL917561:KIL917564 KSH917561:KSH917564 LCD917561:LCD917564 LLZ917561:LLZ917564 LVV917561:LVV917564 MFR917561:MFR917564 MPN917561:MPN917564 MZJ917561:MZJ917564 NJF917561:NJF917564 NTB917561:NTB917564 OCX917561:OCX917564 OMT917561:OMT917564 OWP917561:OWP917564 PGL917561:PGL917564 PQH917561:PQH917564 QAD917561:QAD917564 QJZ917561:QJZ917564 QTV917561:QTV917564 RDR917561:RDR917564 RNN917561:RNN917564 RXJ917561:RXJ917564 SHF917561:SHF917564 SRB917561:SRB917564 TAX917561:TAX917564 TKT917561:TKT917564 TUP917561:TUP917564 UEL917561:UEL917564 UOH917561:UOH917564 UYD917561:UYD917564 VHZ917561:VHZ917564 VRV917561:VRV917564 WBR917561:WBR917564 WLN917561:WLN917564 WVJ917561:WVJ917564 WVJ983097:WVJ983100 IX983097:IX983100 ST983097:ST983100 ACP983097:ACP983100 AML983097:AML983100 AWH983097:AWH983100 BGD983097:BGD983100 BPZ983097:BPZ983100 BZV983097:BZV983100 CJR983097:CJR983100 CTN983097:CTN983100 DDJ983097:DDJ983100 DNF983097:DNF983100 DXB983097:DXB983100 EGX983097:EGX983100 EQT983097:EQT983100 FAP983097:FAP983100 FKL983097:FKL983100 FUH983097:FUH983100 GED983097:GED983100 GNZ983097:GNZ983100 GXV983097:GXV983100 HHR983097:HHR983100 HRN983097:HRN983100 IBJ983097:IBJ983100 ILF983097:ILF983100 IVB983097:IVB983100 JEX983097:JEX983100 JOT983097:JOT983100 JYP983097:JYP983100 KIL983097:KIL983100 KSH983097:KSH983100 LCD983097:LCD983100 LLZ983097:LLZ983100 LVV983097:LVV983100 MFR983097:MFR983100 MPN983097:MPN983100 MZJ983097:MZJ983100 NJF983097:NJF983100 NTB983097:NTB983100 OCX983097:OCX983100 OMT983097:OMT983100 OWP983097:OWP983100 PGL983097:PGL983100 PQH983097:PQH983100 QAD983097:QAD983100 QJZ983097:QJZ983100 QTV983097:QTV983100" xr:uid="{DC5BE5A8-18BF-4D92-B937-97653C762321}">
      <formula1>OR(IX57=0, IX57&lt;50)</formula1>
    </dataValidation>
    <dataValidation allowBlank="1" errorTitle="Error de datos" error="Debe introducir una fecha válida" sqref="E4:F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E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E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E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E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E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E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E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E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E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E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E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E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E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E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E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xr:uid="{502CE0E3-1170-4CDC-AE1A-8AB4C1DC1A7C}">
      <formula1>0</formula1>
      <formula2>0</formula2>
    </dataValidation>
    <dataValidation type="whole" allowBlank="1" showErrorMessage="1" errorTitle="Error de datos" error="Debe ingresar un valor entre 1 y 12" sqref="RDV983042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RNR983042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RXN983042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SHJ983042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SRF983042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TBB98304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TKX983042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TUT983042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UEP983042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UOL983042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UYH98304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VID983042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VRZ983042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WBV983042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WLR983042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WVN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xr:uid="{EA978C77-BF3A-4DDF-A138-F5FFC32D5832}">
      <formula1>1</formula1>
      <formula2>12</formula2>
    </dataValidation>
    <dataValidation type="custom" operator="greaterThan" showInputMessage="1" showErrorMessage="1" errorTitle="eee" error="Valores mayores a $50" sqref="WVJ983048:WVJ983053 IX8:IX13 ST8:ST13 ACP8:ACP13 AML8:AML13 AWH8:AWH13 BGD8:BGD13 BPZ8:BPZ13 BZV8:BZV13 CJR8:CJR13 CTN8:CTN13 DDJ8:DDJ13 DNF8:DNF13 DXB8:DXB13 EGX8:EGX13 EQT8:EQT13 FAP8:FAP13 FKL8:FKL13 FUH8:FUH13 GED8:GED13 GNZ8:GNZ13 GXV8:GXV13 HHR8:HHR13 HRN8:HRN13 IBJ8:IBJ13 ILF8:ILF13 IVB8:IVB13 JEX8:JEX13 JOT8:JOT13 JYP8:JYP13 KIL8:KIL13 KSH8:KSH13 LCD8:LCD13 LLZ8:LLZ13 LVV8:LVV13 MFR8:MFR13 MPN8:MPN13 MZJ8:MZJ13 NJF8:NJF13 NTB8:NTB13 OCX8:OCX13 OMT8:OMT13 OWP8:OWP13 PGL8:PGL13 PQH8:PQH13 QAD8:QAD13 QJZ8:QJZ13 QTV8:QTV13 RDR8:RDR13 RNN8:RNN13 RXJ8:RXJ13 SHF8:SHF13 SRB8:SRB13 TAX8:TAX13 TKT8:TKT13 TUP8:TUP13 UEL8:UEL13 UOH8:UOH13 UYD8:UYD13 VHZ8:VHZ13 VRV8:VRV13 WBR8:WBR13 WLN8:WLN13 WVJ8:WVJ13 RDR983048:RDR983053 IX65544:IX65549 ST65544:ST65549 ACP65544:ACP65549 AML65544:AML65549 AWH65544:AWH65549 BGD65544:BGD65549 BPZ65544:BPZ65549 BZV65544:BZV65549 CJR65544:CJR65549 CTN65544:CTN65549 DDJ65544:DDJ65549 DNF65544:DNF65549 DXB65544:DXB65549 EGX65544:EGX65549 EQT65544:EQT65549 FAP65544:FAP65549 FKL65544:FKL65549 FUH65544:FUH65549 GED65544:GED65549 GNZ65544:GNZ65549 GXV65544:GXV65549 HHR65544:HHR65549 HRN65544:HRN65549 IBJ65544:IBJ65549 ILF65544:ILF65549 IVB65544:IVB65549 JEX65544:JEX65549 JOT65544:JOT65549 JYP65544:JYP65549 KIL65544:KIL65549 KSH65544:KSH65549 LCD65544:LCD65549 LLZ65544:LLZ65549 LVV65544:LVV65549 MFR65544:MFR65549 MPN65544:MPN65549 MZJ65544:MZJ65549 NJF65544:NJF65549 NTB65544:NTB65549 OCX65544:OCX65549 OMT65544:OMT65549 OWP65544:OWP65549 PGL65544:PGL65549 PQH65544:PQH65549 QAD65544:QAD65549 QJZ65544:QJZ65549 QTV65544:QTV65549 RDR65544:RDR65549 RNN65544:RNN65549 RXJ65544:RXJ65549 SHF65544:SHF65549 SRB65544:SRB65549 TAX65544:TAX65549 TKT65544:TKT65549 TUP65544:TUP65549 UEL65544:UEL65549 UOH65544:UOH65549 UYD65544:UYD65549 VHZ65544:VHZ65549 VRV65544:VRV65549 WBR65544:WBR65549 WLN65544:WLN65549 WVJ65544:WVJ65549 RNN983048:RNN983053 IX131080:IX131085 ST131080:ST131085 ACP131080:ACP131085 AML131080:AML131085 AWH131080:AWH131085 BGD131080:BGD131085 BPZ131080:BPZ131085 BZV131080:BZV131085 CJR131080:CJR131085 CTN131080:CTN131085 DDJ131080:DDJ131085 DNF131080:DNF131085 DXB131080:DXB131085 EGX131080:EGX131085 EQT131080:EQT131085 FAP131080:FAP131085 FKL131080:FKL131085 FUH131080:FUH131085 GED131080:GED131085 GNZ131080:GNZ131085 GXV131080:GXV131085 HHR131080:HHR131085 HRN131080:HRN131085 IBJ131080:IBJ131085 ILF131080:ILF131085 IVB131080:IVB131085 JEX131080:JEX131085 JOT131080:JOT131085 JYP131080:JYP131085 KIL131080:KIL131085 KSH131080:KSH131085 LCD131080:LCD131085 LLZ131080:LLZ131085 LVV131080:LVV131085 MFR131080:MFR131085 MPN131080:MPN131085 MZJ131080:MZJ131085 NJF131080:NJF131085 NTB131080:NTB131085 OCX131080:OCX131085 OMT131080:OMT131085 OWP131080:OWP131085 PGL131080:PGL131085 PQH131080:PQH131085 QAD131080:QAD131085 QJZ131080:QJZ131085 QTV131080:QTV131085 RDR131080:RDR131085 RNN131080:RNN131085 RXJ131080:RXJ131085 SHF131080:SHF131085 SRB131080:SRB131085 TAX131080:TAX131085 TKT131080:TKT131085 TUP131080:TUP131085 UEL131080:UEL131085 UOH131080:UOH131085 UYD131080:UYD131085 VHZ131080:VHZ131085 VRV131080:VRV131085 WBR131080:WBR131085 WLN131080:WLN131085 WVJ131080:WVJ131085 RXJ983048:RXJ983053 IX196616:IX196621 ST196616:ST196621 ACP196616:ACP196621 AML196616:AML196621 AWH196616:AWH196621 BGD196616:BGD196621 BPZ196616:BPZ196621 BZV196616:BZV196621 CJR196616:CJR196621 CTN196616:CTN196621 DDJ196616:DDJ196621 DNF196616:DNF196621 DXB196616:DXB196621 EGX196616:EGX196621 EQT196616:EQT196621 FAP196616:FAP196621 FKL196616:FKL196621 FUH196616:FUH196621 GED196616:GED196621 GNZ196616:GNZ196621 GXV196616:GXV196621 HHR196616:HHR196621 HRN196616:HRN196621 IBJ196616:IBJ196621 ILF196616:ILF196621 IVB196616:IVB196621 JEX196616:JEX196621 JOT196616:JOT196621 JYP196616:JYP196621 KIL196616:KIL196621 KSH196616:KSH196621 LCD196616:LCD196621 LLZ196616:LLZ196621 LVV196616:LVV196621 MFR196616:MFR196621 MPN196616:MPN196621 MZJ196616:MZJ196621 NJF196616:NJF196621 NTB196616:NTB196621 OCX196616:OCX196621 OMT196616:OMT196621 OWP196616:OWP196621 PGL196616:PGL196621 PQH196616:PQH196621 QAD196616:QAD196621 QJZ196616:QJZ196621 QTV196616:QTV196621 RDR196616:RDR196621 RNN196616:RNN196621 RXJ196616:RXJ196621 SHF196616:SHF196621 SRB196616:SRB196621 TAX196616:TAX196621 TKT196616:TKT196621 TUP196616:TUP196621 UEL196616:UEL196621 UOH196616:UOH196621 UYD196616:UYD196621 VHZ196616:VHZ196621 VRV196616:VRV196621 WBR196616:WBR196621 WLN196616:WLN196621 WVJ196616:WVJ196621 SHF983048:SHF983053 IX262152:IX262157 ST262152:ST262157 ACP262152:ACP262157 AML262152:AML262157 AWH262152:AWH262157 BGD262152:BGD262157 BPZ262152:BPZ262157 BZV262152:BZV262157 CJR262152:CJR262157 CTN262152:CTN262157 DDJ262152:DDJ262157 DNF262152:DNF262157 DXB262152:DXB262157 EGX262152:EGX262157 EQT262152:EQT262157 FAP262152:FAP262157 FKL262152:FKL262157 FUH262152:FUH262157 GED262152:GED262157 GNZ262152:GNZ262157 GXV262152:GXV262157 HHR262152:HHR262157 HRN262152:HRN262157 IBJ262152:IBJ262157 ILF262152:ILF262157 IVB262152:IVB262157 JEX262152:JEX262157 JOT262152:JOT262157 JYP262152:JYP262157 KIL262152:KIL262157 KSH262152:KSH262157 LCD262152:LCD262157 LLZ262152:LLZ262157 LVV262152:LVV262157 MFR262152:MFR262157 MPN262152:MPN262157 MZJ262152:MZJ262157 NJF262152:NJF262157 NTB262152:NTB262157 OCX262152:OCX262157 OMT262152:OMT262157 OWP262152:OWP262157 PGL262152:PGL262157 PQH262152:PQH262157 QAD262152:QAD262157 QJZ262152:QJZ262157 QTV262152:QTV262157 RDR262152:RDR262157 RNN262152:RNN262157 RXJ262152:RXJ262157 SHF262152:SHF262157 SRB262152:SRB262157 TAX262152:TAX262157 TKT262152:TKT262157 TUP262152:TUP262157 UEL262152:UEL262157 UOH262152:UOH262157 UYD262152:UYD262157 VHZ262152:VHZ262157 VRV262152:VRV262157 WBR262152:WBR262157 WLN262152:WLN262157 WVJ262152:WVJ262157 SRB983048:SRB983053 IX327688:IX327693 ST327688:ST327693 ACP327688:ACP327693 AML327688:AML327693 AWH327688:AWH327693 BGD327688:BGD327693 BPZ327688:BPZ327693 BZV327688:BZV327693 CJR327688:CJR327693 CTN327688:CTN327693 DDJ327688:DDJ327693 DNF327688:DNF327693 DXB327688:DXB327693 EGX327688:EGX327693 EQT327688:EQT327693 FAP327688:FAP327693 FKL327688:FKL327693 FUH327688:FUH327693 GED327688:GED327693 GNZ327688:GNZ327693 GXV327688:GXV327693 HHR327688:HHR327693 HRN327688:HRN327693 IBJ327688:IBJ327693 ILF327688:ILF327693 IVB327688:IVB327693 JEX327688:JEX327693 JOT327688:JOT327693 JYP327688:JYP327693 KIL327688:KIL327693 KSH327688:KSH327693 LCD327688:LCD327693 LLZ327688:LLZ327693 LVV327688:LVV327693 MFR327688:MFR327693 MPN327688:MPN327693 MZJ327688:MZJ327693 NJF327688:NJF327693 NTB327688:NTB327693 OCX327688:OCX327693 OMT327688:OMT327693 OWP327688:OWP327693 PGL327688:PGL327693 PQH327688:PQH327693 QAD327688:QAD327693 QJZ327688:QJZ327693 QTV327688:QTV327693 RDR327688:RDR327693 RNN327688:RNN327693 RXJ327688:RXJ327693 SHF327688:SHF327693 SRB327688:SRB327693 TAX327688:TAX327693 TKT327688:TKT327693 TUP327688:TUP327693 UEL327688:UEL327693 UOH327688:UOH327693 UYD327688:UYD327693 VHZ327688:VHZ327693 VRV327688:VRV327693 WBR327688:WBR327693 WLN327688:WLN327693 WVJ327688:WVJ327693 TAX983048:TAX983053 IX393224:IX393229 ST393224:ST393229 ACP393224:ACP393229 AML393224:AML393229 AWH393224:AWH393229 BGD393224:BGD393229 BPZ393224:BPZ393229 BZV393224:BZV393229 CJR393224:CJR393229 CTN393224:CTN393229 DDJ393224:DDJ393229 DNF393224:DNF393229 DXB393224:DXB393229 EGX393224:EGX393229 EQT393224:EQT393229 FAP393224:FAP393229 FKL393224:FKL393229 FUH393224:FUH393229 GED393224:GED393229 GNZ393224:GNZ393229 GXV393224:GXV393229 HHR393224:HHR393229 HRN393224:HRN393229 IBJ393224:IBJ393229 ILF393224:ILF393229 IVB393224:IVB393229 JEX393224:JEX393229 JOT393224:JOT393229 JYP393224:JYP393229 KIL393224:KIL393229 KSH393224:KSH393229 LCD393224:LCD393229 LLZ393224:LLZ393229 LVV393224:LVV393229 MFR393224:MFR393229 MPN393224:MPN393229 MZJ393224:MZJ393229 NJF393224:NJF393229 NTB393224:NTB393229 OCX393224:OCX393229 OMT393224:OMT393229 OWP393224:OWP393229 PGL393224:PGL393229 PQH393224:PQH393229 QAD393224:QAD393229 QJZ393224:QJZ393229 QTV393224:QTV393229 RDR393224:RDR393229 RNN393224:RNN393229 RXJ393224:RXJ393229 SHF393224:SHF393229 SRB393224:SRB393229 TAX393224:TAX393229 TKT393224:TKT393229 TUP393224:TUP393229 UEL393224:UEL393229 UOH393224:UOH393229 UYD393224:UYD393229 VHZ393224:VHZ393229 VRV393224:VRV393229 WBR393224:WBR393229 WLN393224:WLN393229 WVJ393224:WVJ393229 TKT983048:TKT983053 IX458760:IX458765 ST458760:ST458765 ACP458760:ACP458765 AML458760:AML458765 AWH458760:AWH458765 BGD458760:BGD458765 BPZ458760:BPZ458765 BZV458760:BZV458765 CJR458760:CJR458765 CTN458760:CTN458765 DDJ458760:DDJ458765 DNF458760:DNF458765 DXB458760:DXB458765 EGX458760:EGX458765 EQT458760:EQT458765 FAP458760:FAP458765 FKL458760:FKL458765 FUH458760:FUH458765 GED458760:GED458765 GNZ458760:GNZ458765 GXV458760:GXV458765 HHR458760:HHR458765 HRN458760:HRN458765 IBJ458760:IBJ458765 ILF458760:ILF458765 IVB458760:IVB458765 JEX458760:JEX458765 JOT458760:JOT458765 JYP458760:JYP458765 KIL458760:KIL458765 KSH458760:KSH458765 LCD458760:LCD458765 LLZ458760:LLZ458765 LVV458760:LVV458765 MFR458760:MFR458765 MPN458760:MPN458765 MZJ458760:MZJ458765 NJF458760:NJF458765 NTB458760:NTB458765 OCX458760:OCX458765 OMT458760:OMT458765 OWP458760:OWP458765 PGL458760:PGL458765 PQH458760:PQH458765 QAD458760:QAD458765 QJZ458760:QJZ458765 QTV458760:QTV458765 RDR458760:RDR458765 RNN458760:RNN458765 RXJ458760:RXJ458765 SHF458760:SHF458765 SRB458760:SRB458765 TAX458760:TAX458765 TKT458760:TKT458765 TUP458760:TUP458765 UEL458760:UEL458765 UOH458760:UOH458765 UYD458760:UYD458765 VHZ458760:VHZ458765 VRV458760:VRV458765 WBR458760:WBR458765 WLN458760:WLN458765 WVJ458760:WVJ458765 TUP983048:TUP983053 IX524296:IX524301 ST524296:ST524301 ACP524296:ACP524301 AML524296:AML524301 AWH524296:AWH524301 BGD524296:BGD524301 BPZ524296:BPZ524301 BZV524296:BZV524301 CJR524296:CJR524301 CTN524296:CTN524301 DDJ524296:DDJ524301 DNF524296:DNF524301 DXB524296:DXB524301 EGX524296:EGX524301 EQT524296:EQT524301 FAP524296:FAP524301 FKL524296:FKL524301 FUH524296:FUH524301 GED524296:GED524301 GNZ524296:GNZ524301 GXV524296:GXV524301 HHR524296:HHR524301 HRN524296:HRN524301 IBJ524296:IBJ524301 ILF524296:ILF524301 IVB524296:IVB524301 JEX524296:JEX524301 JOT524296:JOT524301 JYP524296:JYP524301 KIL524296:KIL524301 KSH524296:KSH524301 LCD524296:LCD524301 LLZ524296:LLZ524301 LVV524296:LVV524301 MFR524296:MFR524301 MPN524296:MPN524301 MZJ524296:MZJ524301 NJF524296:NJF524301 NTB524296:NTB524301 OCX524296:OCX524301 OMT524296:OMT524301 OWP524296:OWP524301 PGL524296:PGL524301 PQH524296:PQH524301 QAD524296:QAD524301 QJZ524296:QJZ524301 QTV524296:QTV524301 RDR524296:RDR524301 RNN524296:RNN524301 RXJ524296:RXJ524301 SHF524296:SHF524301 SRB524296:SRB524301 TAX524296:TAX524301 TKT524296:TKT524301 TUP524296:TUP524301 UEL524296:UEL524301 UOH524296:UOH524301 UYD524296:UYD524301 VHZ524296:VHZ524301 VRV524296:VRV524301 WBR524296:WBR524301 WLN524296:WLN524301 WVJ524296:WVJ524301 UEL983048:UEL983053 IX589832:IX589837 ST589832:ST589837 ACP589832:ACP589837 AML589832:AML589837 AWH589832:AWH589837 BGD589832:BGD589837 BPZ589832:BPZ589837 BZV589832:BZV589837 CJR589832:CJR589837 CTN589832:CTN589837 DDJ589832:DDJ589837 DNF589832:DNF589837 DXB589832:DXB589837 EGX589832:EGX589837 EQT589832:EQT589837 FAP589832:FAP589837 FKL589832:FKL589837 FUH589832:FUH589837 GED589832:GED589837 GNZ589832:GNZ589837 GXV589832:GXV589837 HHR589832:HHR589837 HRN589832:HRN589837 IBJ589832:IBJ589837 ILF589832:ILF589837 IVB589832:IVB589837 JEX589832:JEX589837 JOT589832:JOT589837 JYP589832:JYP589837 KIL589832:KIL589837 KSH589832:KSH589837 LCD589832:LCD589837 LLZ589832:LLZ589837 LVV589832:LVV589837 MFR589832:MFR589837 MPN589832:MPN589837 MZJ589832:MZJ589837 NJF589832:NJF589837 NTB589832:NTB589837 OCX589832:OCX589837 OMT589832:OMT589837 OWP589832:OWP589837 PGL589832:PGL589837 PQH589832:PQH589837 QAD589832:QAD589837 QJZ589832:QJZ589837 QTV589832:QTV589837 RDR589832:RDR589837 RNN589832:RNN589837 RXJ589832:RXJ589837 SHF589832:SHF589837 SRB589832:SRB589837 TAX589832:TAX589837 TKT589832:TKT589837 TUP589832:TUP589837 UEL589832:UEL589837 UOH589832:UOH589837 UYD589832:UYD589837 VHZ589832:VHZ589837 VRV589832:VRV589837 WBR589832:WBR589837 WLN589832:WLN589837 WVJ589832:WVJ589837 UOH983048:UOH983053 IX655368:IX655373 ST655368:ST655373 ACP655368:ACP655373 AML655368:AML655373 AWH655368:AWH655373 BGD655368:BGD655373 BPZ655368:BPZ655373 BZV655368:BZV655373 CJR655368:CJR655373 CTN655368:CTN655373 DDJ655368:DDJ655373 DNF655368:DNF655373 DXB655368:DXB655373 EGX655368:EGX655373 EQT655368:EQT655373 FAP655368:FAP655373 FKL655368:FKL655373 FUH655368:FUH655373 GED655368:GED655373 GNZ655368:GNZ655373 GXV655368:GXV655373 HHR655368:HHR655373 HRN655368:HRN655373 IBJ655368:IBJ655373 ILF655368:ILF655373 IVB655368:IVB655373 JEX655368:JEX655373 JOT655368:JOT655373 JYP655368:JYP655373 KIL655368:KIL655373 KSH655368:KSH655373 LCD655368:LCD655373 LLZ655368:LLZ655373 LVV655368:LVV655373 MFR655368:MFR655373 MPN655368:MPN655373 MZJ655368:MZJ655373 NJF655368:NJF655373 NTB655368:NTB655373 OCX655368:OCX655373 OMT655368:OMT655373 OWP655368:OWP655373 PGL655368:PGL655373 PQH655368:PQH655373 QAD655368:QAD655373 QJZ655368:QJZ655373 QTV655368:QTV655373 RDR655368:RDR655373 RNN655368:RNN655373 RXJ655368:RXJ655373 SHF655368:SHF655373 SRB655368:SRB655373 TAX655368:TAX655373 TKT655368:TKT655373 TUP655368:TUP655373 UEL655368:UEL655373 UOH655368:UOH655373 UYD655368:UYD655373 VHZ655368:VHZ655373 VRV655368:VRV655373 WBR655368:WBR655373 WLN655368:WLN655373 WVJ655368:WVJ655373 UYD983048:UYD983053 IX720904:IX720909 ST720904:ST720909 ACP720904:ACP720909 AML720904:AML720909 AWH720904:AWH720909 BGD720904:BGD720909 BPZ720904:BPZ720909 BZV720904:BZV720909 CJR720904:CJR720909 CTN720904:CTN720909 DDJ720904:DDJ720909 DNF720904:DNF720909 DXB720904:DXB720909 EGX720904:EGX720909 EQT720904:EQT720909 FAP720904:FAP720909 FKL720904:FKL720909 FUH720904:FUH720909 GED720904:GED720909 GNZ720904:GNZ720909 GXV720904:GXV720909 HHR720904:HHR720909 HRN720904:HRN720909 IBJ720904:IBJ720909 ILF720904:ILF720909 IVB720904:IVB720909 JEX720904:JEX720909 JOT720904:JOT720909 JYP720904:JYP720909 KIL720904:KIL720909 KSH720904:KSH720909 LCD720904:LCD720909 LLZ720904:LLZ720909 LVV720904:LVV720909 MFR720904:MFR720909 MPN720904:MPN720909 MZJ720904:MZJ720909 NJF720904:NJF720909 NTB720904:NTB720909 OCX720904:OCX720909 OMT720904:OMT720909 OWP720904:OWP720909 PGL720904:PGL720909 PQH720904:PQH720909 QAD720904:QAD720909 QJZ720904:QJZ720909 QTV720904:QTV720909 RDR720904:RDR720909 RNN720904:RNN720909 RXJ720904:RXJ720909 SHF720904:SHF720909 SRB720904:SRB720909 TAX720904:TAX720909 TKT720904:TKT720909 TUP720904:TUP720909 UEL720904:UEL720909 UOH720904:UOH720909 UYD720904:UYD720909 VHZ720904:VHZ720909 VRV720904:VRV720909 WBR720904:WBR720909 WLN720904:WLN720909 WVJ720904:WVJ720909 VHZ983048:VHZ983053 IX786440:IX786445 ST786440:ST786445 ACP786440:ACP786445 AML786440:AML786445 AWH786440:AWH786445 BGD786440:BGD786445 BPZ786440:BPZ786445 BZV786440:BZV786445 CJR786440:CJR786445 CTN786440:CTN786445 DDJ786440:DDJ786445 DNF786440:DNF786445 DXB786440:DXB786445 EGX786440:EGX786445 EQT786440:EQT786445 FAP786440:FAP786445 FKL786440:FKL786445 FUH786440:FUH786445 GED786440:GED786445 GNZ786440:GNZ786445 GXV786440:GXV786445 HHR786440:HHR786445 HRN786440:HRN786445 IBJ786440:IBJ786445 ILF786440:ILF786445 IVB786440:IVB786445 JEX786440:JEX786445 JOT786440:JOT786445 JYP786440:JYP786445 KIL786440:KIL786445 KSH786440:KSH786445 LCD786440:LCD786445 LLZ786440:LLZ786445 LVV786440:LVV786445 MFR786440:MFR786445 MPN786440:MPN786445 MZJ786440:MZJ786445 NJF786440:NJF786445 NTB786440:NTB786445 OCX786440:OCX786445 OMT786440:OMT786445 OWP786440:OWP786445 PGL786440:PGL786445 PQH786440:PQH786445 QAD786440:QAD786445 QJZ786440:QJZ786445 QTV786440:QTV786445 RDR786440:RDR786445 RNN786440:RNN786445 RXJ786440:RXJ786445 SHF786440:SHF786445 SRB786440:SRB786445 TAX786440:TAX786445 TKT786440:TKT786445 TUP786440:TUP786445 UEL786440:UEL786445 UOH786440:UOH786445 UYD786440:UYD786445 VHZ786440:VHZ786445 VRV786440:VRV786445 WBR786440:WBR786445 WLN786440:WLN786445 WVJ786440:WVJ786445 VRV983048:VRV983053 IX851976:IX851981 ST851976:ST851981 ACP851976:ACP851981 AML851976:AML851981 AWH851976:AWH851981 BGD851976:BGD851981 BPZ851976:BPZ851981 BZV851976:BZV851981 CJR851976:CJR851981 CTN851976:CTN851981 DDJ851976:DDJ851981 DNF851976:DNF851981 DXB851976:DXB851981 EGX851976:EGX851981 EQT851976:EQT851981 FAP851976:FAP851981 FKL851976:FKL851981 FUH851976:FUH851981 GED851976:GED851981 GNZ851976:GNZ851981 GXV851976:GXV851981 HHR851976:HHR851981 HRN851976:HRN851981 IBJ851976:IBJ851981 ILF851976:ILF851981 IVB851976:IVB851981 JEX851976:JEX851981 JOT851976:JOT851981 JYP851976:JYP851981 KIL851976:KIL851981 KSH851976:KSH851981 LCD851976:LCD851981 LLZ851976:LLZ851981 LVV851976:LVV851981 MFR851976:MFR851981 MPN851976:MPN851981 MZJ851976:MZJ851981 NJF851976:NJF851981 NTB851976:NTB851981 OCX851976:OCX851981 OMT851976:OMT851981 OWP851976:OWP851981 PGL851976:PGL851981 PQH851976:PQH851981 QAD851976:QAD851981 QJZ851976:QJZ851981 QTV851976:QTV851981 RDR851976:RDR851981 RNN851976:RNN851981 RXJ851976:RXJ851981 SHF851976:SHF851981 SRB851976:SRB851981 TAX851976:TAX851981 TKT851976:TKT851981 TUP851976:TUP851981 UEL851976:UEL851981 UOH851976:UOH851981 UYD851976:UYD851981 VHZ851976:VHZ851981 VRV851976:VRV851981 WBR851976:WBR851981 WLN851976:WLN851981 WVJ851976:WVJ851981 WBR983048:WBR983053 IX917512:IX917517 ST917512:ST917517 ACP917512:ACP917517 AML917512:AML917517 AWH917512:AWH917517 BGD917512:BGD917517 BPZ917512:BPZ917517 BZV917512:BZV917517 CJR917512:CJR917517 CTN917512:CTN917517 DDJ917512:DDJ917517 DNF917512:DNF917517 DXB917512:DXB917517 EGX917512:EGX917517 EQT917512:EQT917517 FAP917512:FAP917517 FKL917512:FKL917517 FUH917512:FUH917517 GED917512:GED917517 GNZ917512:GNZ917517 GXV917512:GXV917517 HHR917512:HHR917517 HRN917512:HRN917517 IBJ917512:IBJ917517 ILF917512:ILF917517 IVB917512:IVB917517 JEX917512:JEX917517 JOT917512:JOT917517 JYP917512:JYP917517 KIL917512:KIL917517 KSH917512:KSH917517 LCD917512:LCD917517 LLZ917512:LLZ917517 LVV917512:LVV917517 MFR917512:MFR917517 MPN917512:MPN917517 MZJ917512:MZJ917517 NJF917512:NJF917517 NTB917512:NTB917517 OCX917512:OCX917517 OMT917512:OMT917517 OWP917512:OWP917517 PGL917512:PGL917517 PQH917512:PQH917517 QAD917512:QAD917517 QJZ917512:QJZ917517 QTV917512:QTV917517 RDR917512:RDR917517 RNN917512:RNN917517 RXJ917512:RXJ917517 SHF917512:SHF917517 SRB917512:SRB917517 TAX917512:TAX917517 TKT917512:TKT917517 TUP917512:TUP917517 UEL917512:UEL917517 UOH917512:UOH917517 UYD917512:UYD917517 VHZ917512:VHZ917517 VRV917512:VRV917517 WBR917512:WBR917517 WLN917512:WLN917517 WVJ917512:WVJ917517 WLN983048:WLN983053 IX983048:IX983053 ST983048:ST983053 ACP983048:ACP983053 AML983048:AML983053 AWH983048:AWH983053 BGD983048:BGD983053 BPZ983048:BPZ983053 BZV983048:BZV983053 CJR983048:CJR983053 CTN983048:CTN983053 DDJ983048:DDJ983053 DNF983048:DNF983053 DXB983048:DXB983053 EGX983048:EGX983053 EQT983048:EQT983053 FAP983048:FAP983053 FKL983048:FKL983053 FUH983048:FUH983053 GED983048:GED983053 GNZ983048:GNZ983053 GXV983048:GXV983053 HHR983048:HHR983053 HRN983048:HRN983053 IBJ983048:IBJ983053 ILF983048:ILF983053 IVB983048:IVB983053 JEX983048:JEX983053 JOT983048:JOT983053 JYP983048:JYP983053 KIL983048:KIL983053 KSH983048:KSH983053 LCD983048:LCD983053 LLZ983048:LLZ983053 LVV983048:LVV983053 MFR983048:MFR983053 MPN983048:MPN983053 MZJ983048:MZJ983053 NJF983048:NJF983053 NTB983048:NTB983053 OCX983048:OCX983053 OMT983048:OMT983053 OWP983048:OWP983053 PGL983048:PGL983053 PQH983048:PQH983053 QAD983048:QAD983053 QJZ983048:QJZ983053 QTV983048:QTV983053" xr:uid="{FC968E5C-0B71-4F01-8FD6-6406CBA21958}">
      <formula1>OR(IX8=0,IX8&gt;50)</formula1>
    </dataValidation>
    <dataValidation type="custom" operator="greaterThan" showInputMessage="1" showErrorMessage="1" errorTitle="eee" sqref="RDR983124:RDS983124 IX84:IY84 ST84:SU84 ACP84:ACQ84 AML84:AMM84 AWH84:AWI84 BGD84:BGE84 BPZ84:BQA84 BZV84:BZW84 CJR84:CJS84 CTN84:CTO84 DDJ84:DDK84 DNF84:DNG84 DXB84:DXC84 EGX84:EGY84 EQT84:EQU84 FAP84:FAQ84 FKL84:FKM84 FUH84:FUI84 GED84:GEE84 GNZ84:GOA84 GXV84:GXW84 HHR84:HHS84 HRN84:HRO84 IBJ84:IBK84 ILF84:ILG84 IVB84:IVC84 JEX84:JEY84 JOT84:JOU84 JYP84:JYQ84 KIL84:KIM84 KSH84:KSI84 LCD84:LCE84 LLZ84:LMA84 LVV84:LVW84 MFR84:MFS84 MPN84:MPO84 MZJ84:MZK84 NJF84:NJG84 NTB84:NTC84 OCX84:OCY84 OMT84:OMU84 OWP84:OWQ84 PGL84:PGM84 PQH84:PQI84 QAD84:QAE84 QJZ84:QKA84 QTV84:QTW84 RDR84:RDS84 RNN84:RNO84 RXJ84:RXK84 SHF84:SHG84 SRB84:SRC84 TAX84:TAY84 TKT84:TKU84 TUP84:TUQ84 UEL84:UEM84 UOH84:UOI84 UYD84:UYE84 VHZ84:VIA84 VRV84:VRW84 WBR84:WBS84 WLN84:WLO84 WVJ84:WVK84 RNN983124:RNO983124 IX65620:IY65620 ST65620:SU65620 ACP65620:ACQ65620 AML65620:AMM65620 AWH65620:AWI65620 BGD65620:BGE65620 BPZ65620:BQA65620 BZV65620:BZW65620 CJR65620:CJS65620 CTN65620:CTO65620 DDJ65620:DDK65620 DNF65620:DNG65620 DXB65620:DXC65620 EGX65620:EGY65620 EQT65620:EQU65620 FAP65620:FAQ65620 FKL65620:FKM65620 FUH65620:FUI65620 GED65620:GEE65620 GNZ65620:GOA65620 GXV65620:GXW65620 HHR65620:HHS65620 HRN65620:HRO65620 IBJ65620:IBK65620 ILF65620:ILG65620 IVB65620:IVC65620 JEX65620:JEY65620 JOT65620:JOU65620 JYP65620:JYQ65620 KIL65620:KIM65620 KSH65620:KSI65620 LCD65620:LCE65620 LLZ65620:LMA65620 LVV65620:LVW65620 MFR65620:MFS65620 MPN65620:MPO65620 MZJ65620:MZK65620 NJF65620:NJG65620 NTB65620:NTC65620 OCX65620:OCY65620 OMT65620:OMU65620 OWP65620:OWQ65620 PGL65620:PGM65620 PQH65620:PQI65620 QAD65620:QAE65620 QJZ65620:QKA65620 QTV65620:QTW65620 RDR65620:RDS65620 RNN65620:RNO65620 RXJ65620:RXK65620 SHF65620:SHG65620 SRB65620:SRC65620 TAX65620:TAY65620 TKT65620:TKU65620 TUP65620:TUQ65620 UEL65620:UEM65620 UOH65620:UOI65620 UYD65620:UYE65620 VHZ65620:VIA65620 VRV65620:VRW65620 WBR65620:WBS65620 WLN65620:WLO65620 WVJ65620:WVK65620 RXJ983124:RXK983124 IX131156:IY131156 ST131156:SU131156 ACP131156:ACQ131156 AML131156:AMM131156 AWH131156:AWI131156 BGD131156:BGE131156 BPZ131156:BQA131156 BZV131156:BZW131156 CJR131156:CJS131156 CTN131156:CTO131156 DDJ131156:DDK131156 DNF131156:DNG131156 DXB131156:DXC131156 EGX131156:EGY131156 EQT131156:EQU131156 FAP131156:FAQ131156 FKL131156:FKM131156 FUH131156:FUI131156 GED131156:GEE131156 GNZ131156:GOA131156 GXV131156:GXW131156 HHR131156:HHS131156 HRN131156:HRO131156 IBJ131156:IBK131156 ILF131156:ILG131156 IVB131156:IVC131156 JEX131156:JEY131156 JOT131156:JOU131156 JYP131156:JYQ131156 KIL131156:KIM131156 KSH131156:KSI131156 LCD131156:LCE131156 LLZ131156:LMA131156 LVV131156:LVW131156 MFR131156:MFS131156 MPN131156:MPO131156 MZJ131156:MZK131156 NJF131156:NJG131156 NTB131156:NTC131156 OCX131156:OCY131156 OMT131156:OMU131156 OWP131156:OWQ131156 PGL131156:PGM131156 PQH131156:PQI131156 QAD131156:QAE131156 QJZ131156:QKA131156 QTV131156:QTW131156 RDR131156:RDS131156 RNN131156:RNO131156 RXJ131156:RXK131156 SHF131156:SHG131156 SRB131156:SRC131156 TAX131156:TAY131156 TKT131156:TKU131156 TUP131156:TUQ131156 UEL131156:UEM131156 UOH131156:UOI131156 UYD131156:UYE131156 VHZ131156:VIA131156 VRV131156:VRW131156 WBR131156:WBS131156 WLN131156:WLO131156 WVJ131156:WVK131156 SHF983124:SHG983124 IX196692:IY196692 ST196692:SU196692 ACP196692:ACQ196692 AML196692:AMM196692 AWH196692:AWI196692 BGD196692:BGE196692 BPZ196692:BQA196692 BZV196692:BZW196692 CJR196692:CJS196692 CTN196692:CTO196692 DDJ196692:DDK196692 DNF196692:DNG196692 DXB196692:DXC196692 EGX196692:EGY196692 EQT196692:EQU196692 FAP196692:FAQ196692 FKL196692:FKM196692 FUH196692:FUI196692 GED196692:GEE196692 GNZ196692:GOA196692 GXV196692:GXW196692 HHR196692:HHS196692 HRN196692:HRO196692 IBJ196692:IBK196692 ILF196692:ILG196692 IVB196692:IVC196692 JEX196692:JEY196692 JOT196692:JOU196692 JYP196692:JYQ196692 KIL196692:KIM196692 KSH196692:KSI196692 LCD196692:LCE196692 LLZ196692:LMA196692 LVV196692:LVW196692 MFR196692:MFS196692 MPN196692:MPO196692 MZJ196692:MZK196692 NJF196692:NJG196692 NTB196692:NTC196692 OCX196692:OCY196692 OMT196692:OMU196692 OWP196692:OWQ196692 PGL196692:PGM196692 PQH196692:PQI196692 QAD196692:QAE196692 QJZ196692:QKA196692 QTV196692:QTW196692 RDR196692:RDS196692 RNN196692:RNO196692 RXJ196692:RXK196692 SHF196692:SHG196692 SRB196692:SRC196692 TAX196692:TAY196692 TKT196692:TKU196692 TUP196692:TUQ196692 UEL196692:UEM196692 UOH196692:UOI196692 UYD196692:UYE196692 VHZ196692:VIA196692 VRV196692:VRW196692 WBR196692:WBS196692 WLN196692:WLO196692 WVJ196692:WVK196692 SRB983124:SRC983124 IX262228:IY262228 ST262228:SU262228 ACP262228:ACQ262228 AML262228:AMM262228 AWH262228:AWI262228 BGD262228:BGE262228 BPZ262228:BQA262228 BZV262228:BZW262228 CJR262228:CJS262228 CTN262228:CTO262228 DDJ262228:DDK262228 DNF262228:DNG262228 DXB262228:DXC262228 EGX262228:EGY262228 EQT262228:EQU262228 FAP262228:FAQ262228 FKL262228:FKM262228 FUH262228:FUI262228 GED262228:GEE262228 GNZ262228:GOA262228 GXV262228:GXW262228 HHR262228:HHS262228 HRN262228:HRO262228 IBJ262228:IBK262228 ILF262228:ILG262228 IVB262228:IVC262228 JEX262228:JEY262228 JOT262228:JOU262228 JYP262228:JYQ262228 KIL262228:KIM262228 KSH262228:KSI262228 LCD262228:LCE262228 LLZ262228:LMA262228 LVV262228:LVW262228 MFR262228:MFS262228 MPN262228:MPO262228 MZJ262228:MZK262228 NJF262228:NJG262228 NTB262228:NTC262228 OCX262228:OCY262228 OMT262228:OMU262228 OWP262228:OWQ262228 PGL262228:PGM262228 PQH262228:PQI262228 QAD262228:QAE262228 QJZ262228:QKA262228 QTV262228:QTW262228 RDR262228:RDS262228 RNN262228:RNO262228 RXJ262228:RXK262228 SHF262228:SHG262228 SRB262228:SRC262228 TAX262228:TAY262228 TKT262228:TKU262228 TUP262228:TUQ262228 UEL262228:UEM262228 UOH262228:UOI262228 UYD262228:UYE262228 VHZ262228:VIA262228 VRV262228:VRW262228 WBR262228:WBS262228 WLN262228:WLO262228 WVJ262228:WVK262228 TAX983124:TAY983124 IX327764:IY327764 ST327764:SU327764 ACP327764:ACQ327764 AML327764:AMM327764 AWH327764:AWI327764 BGD327764:BGE327764 BPZ327764:BQA327764 BZV327764:BZW327764 CJR327764:CJS327764 CTN327764:CTO327764 DDJ327764:DDK327764 DNF327764:DNG327764 DXB327764:DXC327764 EGX327764:EGY327764 EQT327764:EQU327764 FAP327764:FAQ327764 FKL327764:FKM327764 FUH327764:FUI327764 GED327764:GEE327764 GNZ327764:GOA327764 GXV327764:GXW327764 HHR327764:HHS327764 HRN327764:HRO327764 IBJ327764:IBK327764 ILF327764:ILG327764 IVB327764:IVC327764 JEX327764:JEY327764 JOT327764:JOU327764 JYP327764:JYQ327764 KIL327764:KIM327764 KSH327764:KSI327764 LCD327764:LCE327764 LLZ327764:LMA327764 LVV327764:LVW327764 MFR327764:MFS327764 MPN327764:MPO327764 MZJ327764:MZK327764 NJF327764:NJG327764 NTB327764:NTC327764 OCX327764:OCY327764 OMT327764:OMU327764 OWP327764:OWQ327764 PGL327764:PGM327764 PQH327764:PQI327764 QAD327764:QAE327764 QJZ327764:QKA327764 QTV327764:QTW327764 RDR327764:RDS327764 RNN327764:RNO327764 RXJ327764:RXK327764 SHF327764:SHG327764 SRB327764:SRC327764 TAX327764:TAY327764 TKT327764:TKU327764 TUP327764:TUQ327764 UEL327764:UEM327764 UOH327764:UOI327764 UYD327764:UYE327764 VHZ327764:VIA327764 VRV327764:VRW327764 WBR327764:WBS327764 WLN327764:WLO327764 WVJ327764:WVK327764 TKT983124:TKU983124 IX393300:IY393300 ST393300:SU393300 ACP393300:ACQ393300 AML393300:AMM393300 AWH393300:AWI393300 BGD393300:BGE393300 BPZ393300:BQA393300 BZV393300:BZW393300 CJR393300:CJS393300 CTN393300:CTO393300 DDJ393300:DDK393300 DNF393300:DNG393300 DXB393300:DXC393300 EGX393300:EGY393300 EQT393300:EQU393300 FAP393300:FAQ393300 FKL393300:FKM393300 FUH393300:FUI393300 GED393300:GEE393300 GNZ393300:GOA393300 GXV393300:GXW393300 HHR393300:HHS393300 HRN393300:HRO393300 IBJ393300:IBK393300 ILF393300:ILG393300 IVB393300:IVC393300 JEX393300:JEY393300 JOT393300:JOU393300 JYP393300:JYQ393300 KIL393300:KIM393300 KSH393300:KSI393300 LCD393300:LCE393300 LLZ393300:LMA393300 LVV393300:LVW393300 MFR393300:MFS393300 MPN393300:MPO393300 MZJ393300:MZK393300 NJF393300:NJG393300 NTB393300:NTC393300 OCX393300:OCY393300 OMT393300:OMU393300 OWP393300:OWQ393300 PGL393300:PGM393300 PQH393300:PQI393300 QAD393300:QAE393300 QJZ393300:QKA393300 QTV393300:QTW393300 RDR393300:RDS393300 RNN393300:RNO393300 RXJ393300:RXK393300 SHF393300:SHG393300 SRB393300:SRC393300 TAX393300:TAY393300 TKT393300:TKU393300 TUP393300:TUQ393300 UEL393300:UEM393300 UOH393300:UOI393300 UYD393300:UYE393300 VHZ393300:VIA393300 VRV393300:VRW393300 WBR393300:WBS393300 WLN393300:WLO393300 WVJ393300:WVK393300 TUP983124:TUQ983124 IX458836:IY458836 ST458836:SU458836 ACP458836:ACQ458836 AML458836:AMM458836 AWH458836:AWI458836 BGD458836:BGE458836 BPZ458836:BQA458836 BZV458836:BZW458836 CJR458836:CJS458836 CTN458836:CTO458836 DDJ458836:DDK458836 DNF458836:DNG458836 DXB458836:DXC458836 EGX458836:EGY458836 EQT458836:EQU458836 FAP458836:FAQ458836 FKL458836:FKM458836 FUH458836:FUI458836 GED458836:GEE458836 GNZ458836:GOA458836 GXV458836:GXW458836 HHR458836:HHS458836 HRN458836:HRO458836 IBJ458836:IBK458836 ILF458836:ILG458836 IVB458836:IVC458836 JEX458836:JEY458836 JOT458836:JOU458836 JYP458836:JYQ458836 KIL458836:KIM458836 KSH458836:KSI458836 LCD458836:LCE458836 LLZ458836:LMA458836 LVV458836:LVW458836 MFR458836:MFS458836 MPN458836:MPO458836 MZJ458836:MZK458836 NJF458836:NJG458836 NTB458836:NTC458836 OCX458836:OCY458836 OMT458836:OMU458836 OWP458836:OWQ458836 PGL458836:PGM458836 PQH458836:PQI458836 QAD458836:QAE458836 QJZ458836:QKA458836 QTV458836:QTW458836 RDR458836:RDS458836 RNN458836:RNO458836 RXJ458836:RXK458836 SHF458836:SHG458836 SRB458836:SRC458836 TAX458836:TAY458836 TKT458836:TKU458836 TUP458836:TUQ458836 UEL458836:UEM458836 UOH458836:UOI458836 UYD458836:UYE458836 VHZ458836:VIA458836 VRV458836:VRW458836 WBR458836:WBS458836 WLN458836:WLO458836 WVJ458836:WVK458836 UEL983124:UEM983124 IX524372:IY524372 ST524372:SU524372 ACP524372:ACQ524372 AML524372:AMM524372 AWH524372:AWI524372 BGD524372:BGE524372 BPZ524372:BQA524372 BZV524372:BZW524372 CJR524372:CJS524372 CTN524372:CTO524372 DDJ524372:DDK524372 DNF524372:DNG524372 DXB524372:DXC524372 EGX524372:EGY524372 EQT524372:EQU524372 FAP524372:FAQ524372 FKL524372:FKM524372 FUH524372:FUI524372 GED524372:GEE524372 GNZ524372:GOA524372 GXV524372:GXW524372 HHR524372:HHS524372 HRN524372:HRO524372 IBJ524372:IBK524372 ILF524372:ILG524372 IVB524372:IVC524372 JEX524372:JEY524372 JOT524372:JOU524372 JYP524372:JYQ524372 KIL524372:KIM524372 KSH524372:KSI524372 LCD524372:LCE524372 LLZ524372:LMA524372 LVV524372:LVW524372 MFR524372:MFS524372 MPN524372:MPO524372 MZJ524372:MZK524372 NJF524372:NJG524372 NTB524372:NTC524372 OCX524372:OCY524372 OMT524372:OMU524372 OWP524372:OWQ524372 PGL524372:PGM524372 PQH524372:PQI524372 QAD524372:QAE524372 QJZ524372:QKA524372 QTV524372:QTW524372 RDR524372:RDS524372 RNN524372:RNO524372 RXJ524372:RXK524372 SHF524372:SHG524372 SRB524372:SRC524372 TAX524372:TAY524372 TKT524372:TKU524372 TUP524372:TUQ524372 UEL524372:UEM524372 UOH524372:UOI524372 UYD524372:UYE524372 VHZ524372:VIA524372 VRV524372:VRW524372 WBR524372:WBS524372 WLN524372:WLO524372 WVJ524372:WVK524372 UOH983124:UOI983124 IX589908:IY589908 ST589908:SU589908 ACP589908:ACQ589908 AML589908:AMM589908 AWH589908:AWI589908 BGD589908:BGE589908 BPZ589908:BQA589908 BZV589908:BZW589908 CJR589908:CJS589908 CTN589908:CTO589908 DDJ589908:DDK589908 DNF589908:DNG589908 DXB589908:DXC589908 EGX589908:EGY589908 EQT589908:EQU589908 FAP589908:FAQ589908 FKL589908:FKM589908 FUH589908:FUI589908 GED589908:GEE589908 GNZ589908:GOA589908 GXV589908:GXW589908 HHR589908:HHS589908 HRN589908:HRO589908 IBJ589908:IBK589908 ILF589908:ILG589908 IVB589908:IVC589908 JEX589908:JEY589908 JOT589908:JOU589908 JYP589908:JYQ589908 KIL589908:KIM589908 KSH589908:KSI589908 LCD589908:LCE589908 LLZ589908:LMA589908 LVV589908:LVW589908 MFR589908:MFS589908 MPN589908:MPO589908 MZJ589908:MZK589908 NJF589908:NJG589908 NTB589908:NTC589908 OCX589908:OCY589908 OMT589908:OMU589908 OWP589908:OWQ589908 PGL589908:PGM589908 PQH589908:PQI589908 QAD589908:QAE589908 QJZ589908:QKA589908 QTV589908:QTW589908 RDR589908:RDS589908 RNN589908:RNO589908 RXJ589908:RXK589908 SHF589908:SHG589908 SRB589908:SRC589908 TAX589908:TAY589908 TKT589908:TKU589908 TUP589908:TUQ589908 UEL589908:UEM589908 UOH589908:UOI589908 UYD589908:UYE589908 VHZ589908:VIA589908 VRV589908:VRW589908 WBR589908:WBS589908 WLN589908:WLO589908 WVJ589908:WVK589908 UYD983124:UYE983124 IX655444:IY655444 ST655444:SU655444 ACP655444:ACQ655444 AML655444:AMM655444 AWH655444:AWI655444 BGD655444:BGE655444 BPZ655444:BQA655444 BZV655444:BZW655444 CJR655444:CJS655444 CTN655444:CTO655444 DDJ655444:DDK655444 DNF655444:DNG655444 DXB655444:DXC655444 EGX655444:EGY655444 EQT655444:EQU655444 FAP655444:FAQ655444 FKL655444:FKM655444 FUH655444:FUI655444 GED655444:GEE655444 GNZ655444:GOA655444 GXV655444:GXW655444 HHR655444:HHS655444 HRN655444:HRO655444 IBJ655444:IBK655444 ILF655444:ILG655444 IVB655444:IVC655444 JEX655444:JEY655444 JOT655444:JOU655444 JYP655444:JYQ655444 KIL655444:KIM655444 KSH655444:KSI655444 LCD655444:LCE655444 LLZ655444:LMA655444 LVV655444:LVW655444 MFR655444:MFS655444 MPN655444:MPO655444 MZJ655444:MZK655444 NJF655444:NJG655444 NTB655444:NTC655444 OCX655444:OCY655444 OMT655444:OMU655444 OWP655444:OWQ655444 PGL655444:PGM655444 PQH655444:PQI655444 QAD655444:QAE655444 QJZ655444:QKA655444 QTV655444:QTW655444 RDR655444:RDS655444 RNN655444:RNO655444 RXJ655444:RXK655444 SHF655444:SHG655444 SRB655444:SRC655444 TAX655444:TAY655444 TKT655444:TKU655444 TUP655444:TUQ655444 UEL655444:UEM655444 UOH655444:UOI655444 UYD655444:UYE655444 VHZ655444:VIA655444 VRV655444:VRW655444 WBR655444:WBS655444 WLN655444:WLO655444 WVJ655444:WVK655444 VHZ983124:VIA983124 IX720980:IY720980 ST720980:SU720980 ACP720980:ACQ720980 AML720980:AMM720980 AWH720980:AWI720980 BGD720980:BGE720980 BPZ720980:BQA720980 BZV720980:BZW720980 CJR720980:CJS720980 CTN720980:CTO720980 DDJ720980:DDK720980 DNF720980:DNG720980 DXB720980:DXC720980 EGX720980:EGY720980 EQT720980:EQU720980 FAP720980:FAQ720980 FKL720980:FKM720980 FUH720980:FUI720980 GED720980:GEE720980 GNZ720980:GOA720980 GXV720980:GXW720980 HHR720980:HHS720980 HRN720980:HRO720980 IBJ720980:IBK720980 ILF720980:ILG720980 IVB720980:IVC720980 JEX720980:JEY720980 JOT720980:JOU720980 JYP720980:JYQ720980 KIL720980:KIM720980 KSH720980:KSI720980 LCD720980:LCE720980 LLZ720980:LMA720980 LVV720980:LVW720980 MFR720980:MFS720980 MPN720980:MPO720980 MZJ720980:MZK720980 NJF720980:NJG720980 NTB720980:NTC720980 OCX720980:OCY720980 OMT720980:OMU720980 OWP720980:OWQ720980 PGL720980:PGM720980 PQH720980:PQI720980 QAD720980:QAE720980 QJZ720980:QKA720980 QTV720980:QTW720980 RDR720980:RDS720980 RNN720980:RNO720980 RXJ720980:RXK720980 SHF720980:SHG720980 SRB720980:SRC720980 TAX720980:TAY720980 TKT720980:TKU720980 TUP720980:TUQ720980 UEL720980:UEM720980 UOH720980:UOI720980 UYD720980:UYE720980 VHZ720980:VIA720980 VRV720980:VRW720980 WBR720980:WBS720980 WLN720980:WLO720980 WVJ720980:WVK720980 VRV983124:VRW983124 IX786516:IY786516 ST786516:SU786516 ACP786516:ACQ786516 AML786516:AMM786516 AWH786516:AWI786516 BGD786516:BGE786516 BPZ786516:BQA786516 BZV786516:BZW786516 CJR786516:CJS786516 CTN786516:CTO786516 DDJ786516:DDK786516 DNF786516:DNG786516 DXB786516:DXC786516 EGX786516:EGY786516 EQT786516:EQU786516 FAP786516:FAQ786516 FKL786516:FKM786516 FUH786516:FUI786516 GED786516:GEE786516 GNZ786516:GOA786516 GXV786516:GXW786516 HHR786516:HHS786516 HRN786516:HRO786516 IBJ786516:IBK786516 ILF786516:ILG786516 IVB786516:IVC786516 JEX786516:JEY786516 JOT786516:JOU786516 JYP786516:JYQ786516 KIL786516:KIM786516 KSH786516:KSI786516 LCD786516:LCE786516 LLZ786516:LMA786516 LVV786516:LVW786516 MFR786516:MFS786516 MPN786516:MPO786516 MZJ786516:MZK786516 NJF786516:NJG786516 NTB786516:NTC786516 OCX786516:OCY786516 OMT786516:OMU786516 OWP786516:OWQ786516 PGL786516:PGM786516 PQH786516:PQI786516 QAD786516:QAE786516 QJZ786516:QKA786516 QTV786516:QTW786516 RDR786516:RDS786516 RNN786516:RNO786516 RXJ786516:RXK786516 SHF786516:SHG786516 SRB786516:SRC786516 TAX786516:TAY786516 TKT786516:TKU786516 TUP786516:TUQ786516 UEL786516:UEM786516 UOH786516:UOI786516 UYD786516:UYE786516 VHZ786516:VIA786516 VRV786516:VRW786516 WBR786516:WBS786516 WLN786516:WLO786516 WVJ786516:WVK786516 WBR983124:WBS983124 IX852052:IY852052 ST852052:SU852052 ACP852052:ACQ852052 AML852052:AMM852052 AWH852052:AWI852052 BGD852052:BGE852052 BPZ852052:BQA852052 BZV852052:BZW852052 CJR852052:CJS852052 CTN852052:CTO852052 DDJ852052:DDK852052 DNF852052:DNG852052 DXB852052:DXC852052 EGX852052:EGY852052 EQT852052:EQU852052 FAP852052:FAQ852052 FKL852052:FKM852052 FUH852052:FUI852052 GED852052:GEE852052 GNZ852052:GOA852052 GXV852052:GXW852052 HHR852052:HHS852052 HRN852052:HRO852052 IBJ852052:IBK852052 ILF852052:ILG852052 IVB852052:IVC852052 JEX852052:JEY852052 JOT852052:JOU852052 JYP852052:JYQ852052 KIL852052:KIM852052 KSH852052:KSI852052 LCD852052:LCE852052 LLZ852052:LMA852052 LVV852052:LVW852052 MFR852052:MFS852052 MPN852052:MPO852052 MZJ852052:MZK852052 NJF852052:NJG852052 NTB852052:NTC852052 OCX852052:OCY852052 OMT852052:OMU852052 OWP852052:OWQ852052 PGL852052:PGM852052 PQH852052:PQI852052 QAD852052:QAE852052 QJZ852052:QKA852052 QTV852052:QTW852052 RDR852052:RDS852052 RNN852052:RNO852052 RXJ852052:RXK852052 SHF852052:SHG852052 SRB852052:SRC852052 TAX852052:TAY852052 TKT852052:TKU852052 TUP852052:TUQ852052 UEL852052:UEM852052 UOH852052:UOI852052 UYD852052:UYE852052 VHZ852052:VIA852052 VRV852052:VRW852052 WBR852052:WBS852052 WLN852052:WLO852052 WVJ852052:WVK852052 WLN983124:WLO983124 IX917588:IY917588 ST917588:SU917588 ACP917588:ACQ917588 AML917588:AMM917588 AWH917588:AWI917588 BGD917588:BGE917588 BPZ917588:BQA917588 BZV917588:BZW917588 CJR917588:CJS917588 CTN917588:CTO917588 DDJ917588:DDK917588 DNF917588:DNG917588 DXB917588:DXC917588 EGX917588:EGY917588 EQT917588:EQU917588 FAP917588:FAQ917588 FKL917588:FKM917588 FUH917588:FUI917588 GED917588:GEE917588 GNZ917588:GOA917588 GXV917588:GXW917588 HHR917588:HHS917588 HRN917588:HRO917588 IBJ917588:IBK917588 ILF917588:ILG917588 IVB917588:IVC917588 JEX917588:JEY917588 JOT917588:JOU917588 JYP917588:JYQ917588 KIL917588:KIM917588 KSH917588:KSI917588 LCD917588:LCE917588 LLZ917588:LMA917588 LVV917588:LVW917588 MFR917588:MFS917588 MPN917588:MPO917588 MZJ917588:MZK917588 NJF917588:NJG917588 NTB917588:NTC917588 OCX917588:OCY917588 OMT917588:OMU917588 OWP917588:OWQ917588 PGL917588:PGM917588 PQH917588:PQI917588 QAD917588:QAE917588 QJZ917588:QKA917588 QTV917588:QTW917588 RDR917588:RDS917588 RNN917588:RNO917588 RXJ917588:RXK917588 SHF917588:SHG917588 SRB917588:SRC917588 TAX917588:TAY917588 TKT917588:TKU917588 TUP917588:TUQ917588 UEL917588:UEM917588 UOH917588:UOI917588 UYD917588:UYE917588 VHZ917588:VIA917588 VRV917588:VRW917588 WBR917588:WBS917588 WLN917588:WLO917588 WVJ917588:WVK917588 WVJ983124:WVK983124 IX983124:IY983124 ST983124:SU983124 ACP983124:ACQ983124 AML983124:AMM983124 AWH983124:AWI983124 BGD983124:BGE983124 BPZ983124:BQA983124 BZV983124:BZW983124 CJR983124:CJS983124 CTN983124:CTO983124 DDJ983124:DDK983124 DNF983124:DNG983124 DXB983124:DXC983124 EGX983124:EGY983124 EQT983124:EQU983124 FAP983124:FAQ983124 FKL983124:FKM983124 FUH983124:FUI983124 GED983124:GEE983124 GNZ983124:GOA983124 GXV983124:GXW983124 HHR983124:HHS983124 HRN983124:HRO983124 IBJ983124:IBK983124 ILF983124:ILG983124 IVB983124:IVC983124 JEX983124:JEY983124 JOT983124:JOU983124 JYP983124:JYQ983124 KIL983124:KIM983124 KSH983124:KSI983124 LCD983124:LCE983124 LLZ983124:LMA983124 LVV983124:LVW983124 MFR983124:MFS983124 MPN983124:MPO983124 MZJ983124:MZK983124 NJF983124:NJG983124 NTB983124:NTC983124 OCX983124:OCY983124 OMT983124:OMU983124 OWP983124:OWQ983124 PGL983124:PGM983124 PQH983124:PQI983124 QAD983124:QAE983124 QJZ983124:QKA983124 QTV983124:QTW983124" xr:uid="{0F6CBCCF-F57E-4A52-A2B0-21376D24115A}">
      <formula1>OR(#REF!=0,#REF!&gt; 50)</formula1>
      <formula2>0</formula2>
    </dataValidation>
  </dataValidations>
  <pageMargins left="0.7" right="0.7" top="0.75" bottom="0.75" header="0.3" footer="0.3"/>
  <pageSetup paperSize="9" orientation="portrait" verticalDpi="597" r:id="rId1"/>
  <ignoredErrors>
    <ignoredError sqref="D8:G111 D122:G167 D112:E121 G112:G121" unlockedFormula="1"/>
  </ignoredErrors>
  <extLst>
    <ext xmlns:x14="http://schemas.microsoft.com/office/spreadsheetml/2009/9/main" uri="{CCE6A557-97BC-4b89-ADB6-D9C93CAAB3DF}">
      <x14:dataValidations xmlns:xm="http://schemas.microsoft.com/office/excel/2006/main" count="3">
        <x14:dataValidation type="custom" operator="greaterThan" showInputMessage="1" showErrorMessage="1" errorTitle="eee" xr:uid="{DC2AFA1F-C3D6-4663-98C7-2383B921C9FF}">
          <x14:formula1>
            <xm:f>OR(IX86=0,IX86&gt; 50)</xm:f>
          </x14:formula1>
          <xm:sqref>RDV852123:RDW852123 IX86:IY95 ST86:SU95 ACP86:ACQ95 AML86:AMM95 AWH86:AWI95 BGD86:BGE95 BPZ86:BQA95 BZV86:BZW95 CJR86:CJS95 CTN86:CTO95 DDJ86:DDK95 DNF86:DNG95 DXB86:DXC95 EGX86:EGY95 EQT86:EQU95 FAP86:FAQ95 FKL86:FKM95 FUH86:FUI95 GED86:GEE95 GNZ86:GOA95 GXV86:GXW95 HHR86:HHS95 HRN86:HRO95 IBJ86:IBK95 ILF86:ILG95 IVB86:IVC95 JEX86:JEY95 JOT86:JOU95 JYP86:JYQ95 KIL86:KIM95 KSH86:KSI95 LCD86:LCE95 LLZ86:LMA95 LVV86:LVW95 MFR86:MFS95 MPN86:MPO95 MZJ86:MZK95 NJF86:NJG95 NTB86:NTC95 OCX86:OCY95 OMT86:OMU95 OWP86:OWQ95 PGL86:PGM95 PQH86:PQI95 QAD86:QAE95 QJZ86:QKA95 QTV86:QTW95 RDR86:RDS95 RNN86:RNO95 RXJ86:RXK95 SHF86:SHG95 SRB86:SRC95 TAX86:TAY95 TKT86:TKU95 TUP86:TUQ95 UEL86:UEM95 UOH86:UOI95 UYD86:UYE95 VHZ86:VIA95 VRV86:VRW95 WBR86:WBS95 WLN86:WLO95 WVJ86:WVK95 RNR852123:RNS852123 IX65622:IY65631 ST65622:SU65631 ACP65622:ACQ65631 AML65622:AMM65631 AWH65622:AWI65631 BGD65622:BGE65631 BPZ65622:BQA65631 BZV65622:BZW65631 CJR65622:CJS65631 CTN65622:CTO65631 DDJ65622:DDK65631 DNF65622:DNG65631 DXB65622:DXC65631 EGX65622:EGY65631 EQT65622:EQU65631 FAP65622:FAQ65631 FKL65622:FKM65631 FUH65622:FUI65631 GED65622:GEE65631 GNZ65622:GOA65631 GXV65622:GXW65631 HHR65622:HHS65631 HRN65622:HRO65631 IBJ65622:IBK65631 ILF65622:ILG65631 IVB65622:IVC65631 JEX65622:JEY65631 JOT65622:JOU65631 JYP65622:JYQ65631 KIL65622:KIM65631 KSH65622:KSI65631 LCD65622:LCE65631 LLZ65622:LMA65631 LVV65622:LVW65631 MFR65622:MFS65631 MPN65622:MPO65631 MZJ65622:MZK65631 NJF65622:NJG65631 NTB65622:NTC65631 OCX65622:OCY65631 OMT65622:OMU65631 OWP65622:OWQ65631 PGL65622:PGM65631 PQH65622:PQI65631 QAD65622:QAE65631 QJZ65622:QKA65631 QTV65622:QTW65631 RDR65622:RDS65631 RNN65622:RNO65631 RXJ65622:RXK65631 SHF65622:SHG65631 SRB65622:SRC65631 TAX65622:TAY65631 TKT65622:TKU65631 TUP65622:TUQ65631 UEL65622:UEM65631 UOH65622:UOI65631 UYD65622:UYE65631 VHZ65622:VIA65631 VRV65622:VRW65631 WBR65622:WBS65631 WLN65622:WLO65631 WVJ65622:WVK65631 RXN852123:RXO852123 IX131158:IY131167 ST131158:SU131167 ACP131158:ACQ131167 AML131158:AMM131167 AWH131158:AWI131167 BGD131158:BGE131167 BPZ131158:BQA131167 BZV131158:BZW131167 CJR131158:CJS131167 CTN131158:CTO131167 DDJ131158:DDK131167 DNF131158:DNG131167 DXB131158:DXC131167 EGX131158:EGY131167 EQT131158:EQU131167 FAP131158:FAQ131167 FKL131158:FKM131167 FUH131158:FUI131167 GED131158:GEE131167 GNZ131158:GOA131167 GXV131158:GXW131167 HHR131158:HHS131167 HRN131158:HRO131167 IBJ131158:IBK131167 ILF131158:ILG131167 IVB131158:IVC131167 JEX131158:JEY131167 JOT131158:JOU131167 JYP131158:JYQ131167 KIL131158:KIM131167 KSH131158:KSI131167 LCD131158:LCE131167 LLZ131158:LMA131167 LVV131158:LVW131167 MFR131158:MFS131167 MPN131158:MPO131167 MZJ131158:MZK131167 NJF131158:NJG131167 NTB131158:NTC131167 OCX131158:OCY131167 OMT131158:OMU131167 OWP131158:OWQ131167 PGL131158:PGM131167 PQH131158:PQI131167 QAD131158:QAE131167 QJZ131158:QKA131167 QTV131158:QTW131167 RDR131158:RDS131167 RNN131158:RNO131167 RXJ131158:RXK131167 SHF131158:SHG131167 SRB131158:SRC131167 TAX131158:TAY131167 TKT131158:TKU131167 TUP131158:TUQ131167 UEL131158:UEM131167 UOH131158:UOI131167 UYD131158:UYE131167 VHZ131158:VIA131167 VRV131158:VRW131167 WBR131158:WBS131167 WLN131158:WLO131167 WVJ131158:WVK131167 SHJ852123:SHK852123 IX196694:IY196703 ST196694:SU196703 ACP196694:ACQ196703 AML196694:AMM196703 AWH196694:AWI196703 BGD196694:BGE196703 BPZ196694:BQA196703 BZV196694:BZW196703 CJR196694:CJS196703 CTN196694:CTO196703 DDJ196694:DDK196703 DNF196694:DNG196703 DXB196694:DXC196703 EGX196694:EGY196703 EQT196694:EQU196703 FAP196694:FAQ196703 FKL196694:FKM196703 FUH196694:FUI196703 GED196694:GEE196703 GNZ196694:GOA196703 GXV196694:GXW196703 HHR196694:HHS196703 HRN196694:HRO196703 IBJ196694:IBK196703 ILF196694:ILG196703 IVB196694:IVC196703 JEX196694:JEY196703 JOT196694:JOU196703 JYP196694:JYQ196703 KIL196694:KIM196703 KSH196694:KSI196703 LCD196694:LCE196703 LLZ196694:LMA196703 LVV196694:LVW196703 MFR196694:MFS196703 MPN196694:MPO196703 MZJ196694:MZK196703 NJF196694:NJG196703 NTB196694:NTC196703 OCX196694:OCY196703 OMT196694:OMU196703 OWP196694:OWQ196703 PGL196694:PGM196703 PQH196694:PQI196703 QAD196694:QAE196703 QJZ196694:QKA196703 QTV196694:QTW196703 RDR196694:RDS196703 RNN196694:RNO196703 RXJ196694:RXK196703 SHF196694:SHG196703 SRB196694:SRC196703 TAX196694:TAY196703 TKT196694:TKU196703 TUP196694:TUQ196703 UEL196694:UEM196703 UOH196694:UOI196703 UYD196694:UYE196703 VHZ196694:VIA196703 VRV196694:VRW196703 WBR196694:WBS196703 WLN196694:WLO196703 WVJ196694:WVK196703 SRF852123:SRG852123 IX262230:IY262239 ST262230:SU262239 ACP262230:ACQ262239 AML262230:AMM262239 AWH262230:AWI262239 BGD262230:BGE262239 BPZ262230:BQA262239 BZV262230:BZW262239 CJR262230:CJS262239 CTN262230:CTO262239 DDJ262230:DDK262239 DNF262230:DNG262239 DXB262230:DXC262239 EGX262230:EGY262239 EQT262230:EQU262239 FAP262230:FAQ262239 FKL262230:FKM262239 FUH262230:FUI262239 GED262230:GEE262239 GNZ262230:GOA262239 GXV262230:GXW262239 HHR262230:HHS262239 HRN262230:HRO262239 IBJ262230:IBK262239 ILF262230:ILG262239 IVB262230:IVC262239 JEX262230:JEY262239 JOT262230:JOU262239 JYP262230:JYQ262239 KIL262230:KIM262239 KSH262230:KSI262239 LCD262230:LCE262239 LLZ262230:LMA262239 LVV262230:LVW262239 MFR262230:MFS262239 MPN262230:MPO262239 MZJ262230:MZK262239 NJF262230:NJG262239 NTB262230:NTC262239 OCX262230:OCY262239 OMT262230:OMU262239 OWP262230:OWQ262239 PGL262230:PGM262239 PQH262230:PQI262239 QAD262230:QAE262239 QJZ262230:QKA262239 QTV262230:QTW262239 RDR262230:RDS262239 RNN262230:RNO262239 RXJ262230:RXK262239 SHF262230:SHG262239 SRB262230:SRC262239 TAX262230:TAY262239 TKT262230:TKU262239 TUP262230:TUQ262239 UEL262230:UEM262239 UOH262230:UOI262239 UYD262230:UYE262239 VHZ262230:VIA262239 VRV262230:VRW262239 WBR262230:WBS262239 WLN262230:WLO262239 WVJ262230:WVK262239 TBB852123:TBC852123 IX327766:IY327775 ST327766:SU327775 ACP327766:ACQ327775 AML327766:AMM327775 AWH327766:AWI327775 BGD327766:BGE327775 BPZ327766:BQA327775 BZV327766:BZW327775 CJR327766:CJS327775 CTN327766:CTO327775 DDJ327766:DDK327775 DNF327766:DNG327775 DXB327766:DXC327775 EGX327766:EGY327775 EQT327766:EQU327775 FAP327766:FAQ327775 FKL327766:FKM327775 FUH327766:FUI327775 GED327766:GEE327775 GNZ327766:GOA327775 GXV327766:GXW327775 HHR327766:HHS327775 HRN327766:HRO327775 IBJ327766:IBK327775 ILF327766:ILG327775 IVB327766:IVC327775 JEX327766:JEY327775 JOT327766:JOU327775 JYP327766:JYQ327775 KIL327766:KIM327775 KSH327766:KSI327775 LCD327766:LCE327775 LLZ327766:LMA327775 LVV327766:LVW327775 MFR327766:MFS327775 MPN327766:MPO327775 MZJ327766:MZK327775 NJF327766:NJG327775 NTB327766:NTC327775 OCX327766:OCY327775 OMT327766:OMU327775 OWP327766:OWQ327775 PGL327766:PGM327775 PQH327766:PQI327775 QAD327766:QAE327775 QJZ327766:QKA327775 QTV327766:QTW327775 RDR327766:RDS327775 RNN327766:RNO327775 RXJ327766:RXK327775 SHF327766:SHG327775 SRB327766:SRC327775 TAX327766:TAY327775 TKT327766:TKU327775 TUP327766:TUQ327775 UEL327766:UEM327775 UOH327766:UOI327775 UYD327766:UYE327775 VHZ327766:VIA327775 VRV327766:VRW327775 WBR327766:WBS327775 WLN327766:WLO327775 WVJ327766:WVK327775 TKX852123:TKY852123 IX393302:IY393311 ST393302:SU393311 ACP393302:ACQ393311 AML393302:AMM393311 AWH393302:AWI393311 BGD393302:BGE393311 BPZ393302:BQA393311 BZV393302:BZW393311 CJR393302:CJS393311 CTN393302:CTO393311 DDJ393302:DDK393311 DNF393302:DNG393311 DXB393302:DXC393311 EGX393302:EGY393311 EQT393302:EQU393311 FAP393302:FAQ393311 FKL393302:FKM393311 FUH393302:FUI393311 GED393302:GEE393311 GNZ393302:GOA393311 GXV393302:GXW393311 HHR393302:HHS393311 HRN393302:HRO393311 IBJ393302:IBK393311 ILF393302:ILG393311 IVB393302:IVC393311 JEX393302:JEY393311 JOT393302:JOU393311 JYP393302:JYQ393311 KIL393302:KIM393311 KSH393302:KSI393311 LCD393302:LCE393311 LLZ393302:LMA393311 LVV393302:LVW393311 MFR393302:MFS393311 MPN393302:MPO393311 MZJ393302:MZK393311 NJF393302:NJG393311 NTB393302:NTC393311 OCX393302:OCY393311 OMT393302:OMU393311 OWP393302:OWQ393311 PGL393302:PGM393311 PQH393302:PQI393311 QAD393302:QAE393311 QJZ393302:QKA393311 QTV393302:QTW393311 RDR393302:RDS393311 RNN393302:RNO393311 RXJ393302:RXK393311 SHF393302:SHG393311 SRB393302:SRC393311 TAX393302:TAY393311 TKT393302:TKU393311 TUP393302:TUQ393311 UEL393302:UEM393311 UOH393302:UOI393311 UYD393302:UYE393311 VHZ393302:VIA393311 VRV393302:VRW393311 WBR393302:WBS393311 WLN393302:WLO393311 WVJ393302:WVK393311 TUT852123:TUU852123 IX458838:IY458847 ST458838:SU458847 ACP458838:ACQ458847 AML458838:AMM458847 AWH458838:AWI458847 BGD458838:BGE458847 BPZ458838:BQA458847 BZV458838:BZW458847 CJR458838:CJS458847 CTN458838:CTO458847 DDJ458838:DDK458847 DNF458838:DNG458847 DXB458838:DXC458847 EGX458838:EGY458847 EQT458838:EQU458847 FAP458838:FAQ458847 FKL458838:FKM458847 FUH458838:FUI458847 GED458838:GEE458847 GNZ458838:GOA458847 GXV458838:GXW458847 HHR458838:HHS458847 HRN458838:HRO458847 IBJ458838:IBK458847 ILF458838:ILG458847 IVB458838:IVC458847 JEX458838:JEY458847 JOT458838:JOU458847 JYP458838:JYQ458847 KIL458838:KIM458847 KSH458838:KSI458847 LCD458838:LCE458847 LLZ458838:LMA458847 LVV458838:LVW458847 MFR458838:MFS458847 MPN458838:MPO458847 MZJ458838:MZK458847 NJF458838:NJG458847 NTB458838:NTC458847 OCX458838:OCY458847 OMT458838:OMU458847 OWP458838:OWQ458847 PGL458838:PGM458847 PQH458838:PQI458847 QAD458838:QAE458847 QJZ458838:QKA458847 QTV458838:QTW458847 RDR458838:RDS458847 RNN458838:RNO458847 RXJ458838:RXK458847 SHF458838:SHG458847 SRB458838:SRC458847 TAX458838:TAY458847 TKT458838:TKU458847 TUP458838:TUQ458847 UEL458838:UEM458847 UOH458838:UOI458847 UYD458838:UYE458847 VHZ458838:VIA458847 VRV458838:VRW458847 WBR458838:WBS458847 WLN458838:WLO458847 WVJ458838:WVK458847 UEP852123:UEQ852123 IX524374:IY524383 ST524374:SU524383 ACP524374:ACQ524383 AML524374:AMM524383 AWH524374:AWI524383 BGD524374:BGE524383 BPZ524374:BQA524383 BZV524374:BZW524383 CJR524374:CJS524383 CTN524374:CTO524383 DDJ524374:DDK524383 DNF524374:DNG524383 DXB524374:DXC524383 EGX524374:EGY524383 EQT524374:EQU524383 FAP524374:FAQ524383 FKL524374:FKM524383 FUH524374:FUI524383 GED524374:GEE524383 GNZ524374:GOA524383 GXV524374:GXW524383 HHR524374:HHS524383 HRN524374:HRO524383 IBJ524374:IBK524383 ILF524374:ILG524383 IVB524374:IVC524383 JEX524374:JEY524383 JOT524374:JOU524383 JYP524374:JYQ524383 KIL524374:KIM524383 KSH524374:KSI524383 LCD524374:LCE524383 LLZ524374:LMA524383 LVV524374:LVW524383 MFR524374:MFS524383 MPN524374:MPO524383 MZJ524374:MZK524383 NJF524374:NJG524383 NTB524374:NTC524383 OCX524374:OCY524383 OMT524374:OMU524383 OWP524374:OWQ524383 PGL524374:PGM524383 PQH524374:PQI524383 QAD524374:QAE524383 QJZ524374:QKA524383 QTV524374:QTW524383 RDR524374:RDS524383 RNN524374:RNO524383 RXJ524374:RXK524383 SHF524374:SHG524383 SRB524374:SRC524383 TAX524374:TAY524383 TKT524374:TKU524383 TUP524374:TUQ524383 UEL524374:UEM524383 UOH524374:UOI524383 UYD524374:UYE524383 VHZ524374:VIA524383 VRV524374:VRW524383 WBR524374:WBS524383 WLN524374:WLO524383 WVJ524374:WVK524383 UOL852123:UOM852123 IX589910:IY589919 ST589910:SU589919 ACP589910:ACQ589919 AML589910:AMM589919 AWH589910:AWI589919 BGD589910:BGE589919 BPZ589910:BQA589919 BZV589910:BZW589919 CJR589910:CJS589919 CTN589910:CTO589919 DDJ589910:DDK589919 DNF589910:DNG589919 DXB589910:DXC589919 EGX589910:EGY589919 EQT589910:EQU589919 FAP589910:FAQ589919 FKL589910:FKM589919 FUH589910:FUI589919 GED589910:GEE589919 GNZ589910:GOA589919 GXV589910:GXW589919 HHR589910:HHS589919 HRN589910:HRO589919 IBJ589910:IBK589919 ILF589910:ILG589919 IVB589910:IVC589919 JEX589910:JEY589919 JOT589910:JOU589919 JYP589910:JYQ589919 KIL589910:KIM589919 KSH589910:KSI589919 LCD589910:LCE589919 LLZ589910:LMA589919 LVV589910:LVW589919 MFR589910:MFS589919 MPN589910:MPO589919 MZJ589910:MZK589919 NJF589910:NJG589919 NTB589910:NTC589919 OCX589910:OCY589919 OMT589910:OMU589919 OWP589910:OWQ589919 PGL589910:PGM589919 PQH589910:PQI589919 QAD589910:QAE589919 QJZ589910:QKA589919 QTV589910:QTW589919 RDR589910:RDS589919 RNN589910:RNO589919 RXJ589910:RXK589919 SHF589910:SHG589919 SRB589910:SRC589919 TAX589910:TAY589919 TKT589910:TKU589919 TUP589910:TUQ589919 UEL589910:UEM589919 UOH589910:UOI589919 UYD589910:UYE589919 VHZ589910:VIA589919 VRV589910:VRW589919 WBR589910:WBS589919 WLN589910:WLO589919 WVJ589910:WVK589919 UYH852123:UYI852123 IX655446:IY655455 ST655446:SU655455 ACP655446:ACQ655455 AML655446:AMM655455 AWH655446:AWI655455 BGD655446:BGE655455 BPZ655446:BQA655455 BZV655446:BZW655455 CJR655446:CJS655455 CTN655446:CTO655455 DDJ655446:DDK655455 DNF655446:DNG655455 DXB655446:DXC655455 EGX655446:EGY655455 EQT655446:EQU655455 FAP655446:FAQ655455 FKL655446:FKM655455 FUH655446:FUI655455 GED655446:GEE655455 GNZ655446:GOA655455 GXV655446:GXW655455 HHR655446:HHS655455 HRN655446:HRO655455 IBJ655446:IBK655455 ILF655446:ILG655455 IVB655446:IVC655455 JEX655446:JEY655455 JOT655446:JOU655455 JYP655446:JYQ655455 KIL655446:KIM655455 KSH655446:KSI655455 LCD655446:LCE655455 LLZ655446:LMA655455 LVV655446:LVW655455 MFR655446:MFS655455 MPN655446:MPO655455 MZJ655446:MZK655455 NJF655446:NJG655455 NTB655446:NTC655455 OCX655446:OCY655455 OMT655446:OMU655455 OWP655446:OWQ655455 PGL655446:PGM655455 PQH655446:PQI655455 QAD655446:QAE655455 QJZ655446:QKA655455 QTV655446:QTW655455 RDR655446:RDS655455 RNN655446:RNO655455 RXJ655446:RXK655455 SHF655446:SHG655455 SRB655446:SRC655455 TAX655446:TAY655455 TKT655446:TKU655455 TUP655446:TUQ655455 UEL655446:UEM655455 UOH655446:UOI655455 UYD655446:UYE655455 VHZ655446:VIA655455 VRV655446:VRW655455 WBR655446:WBS655455 WLN655446:WLO655455 WVJ655446:WVK655455 VID852123:VIE852123 IX720982:IY720991 ST720982:SU720991 ACP720982:ACQ720991 AML720982:AMM720991 AWH720982:AWI720991 BGD720982:BGE720991 BPZ720982:BQA720991 BZV720982:BZW720991 CJR720982:CJS720991 CTN720982:CTO720991 DDJ720982:DDK720991 DNF720982:DNG720991 DXB720982:DXC720991 EGX720982:EGY720991 EQT720982:EQU720991 FAP720982:FAQ720991 FKL720982:FKM720991 FUH720982:FUI720991 GED720982:GEE720991 GNZ720982:GOA720991 GXV720982:GXW720991 HHR720982:HHS720991 HRN720982:HRO720991 IBJ720982:IBK720991 ILF720982:ILG720991 IVB720982:IVC720991 JEX720982:JEY720991 JOT720982:JOU720991 JYP720982:JYQ720991 KIL720982:KIM720991 KSH720982:KSI720991 LCD720982:LCE720991 LLZ720982:LMA720991 LVV720982:LVW720991 MFR720982:MFS720991 MPN720982:MPO720991 MZJ720982:MZK720991 NJF720982:NJG720991 NTB720982:NTC720991 OCX720982:OCY720991 OMT720982:OMU720991 OWP720982:OWQ720991 PGL720982:PGM720991 PQH720982:PQI720991 QAD720982:QAE720991 QJZ720982:QKA720991 QTV720982:QTW720991 RDR720982:RDS720991 RNN720982:RNO720991 RXJ720982:RXK720991 SHF720982:SHG720991 SRB720982:SRC720991 TAX720982:TAY720991 TKT720982:TKU720991 TUP720982:TUQ720991 UEL720982:UEM720991 UOH720982:UOI720991 UYD720982:UYE720991 VHZ720982:VIA720991 VRV720982:VRW720991 WBR720982:WBS720991 WLN720982:WLO720991 WVJ720982:WVK720991 VRZ852123:VSA852123 IX786518:IY786527 ST786518:SU786527 ACP786518:ACQ786527 AML786518:AMM786527 AWH786518:AWI786527 BGD786518:BGE786527 BPZ786518:BQA786527 BZV786518:BZW786527 CJR786518:CJS786527 CTN786518:CTO786527 DDJ786518:DDK786527 DNF786518:DNG786527 DXB786518:DXC786527 EGX786518:EGY786527 EQT786518:EQU786527 FAP786518:FAQ786527 FKL786518:FKM786527 FUH786518:FUI786527 GED786518:GEE786527 GNZ786518:GOA786527 GXV786518:GXW786527 HHR786518:HHS786527 HRN786518:HRO786527 IBJ786518:IBK786527 ILF786518:ILG786527 IVB786518:IVC786527 JEX786518:JEY786527 JOT786518:JOU786527 JYP786518:JYQ786527 KIL786518:KIM786527 KSH786518:KSI786527 LCD786518:LCE786527 LLZ786518:LMA786527 LVV786518:LVW786527 MFR786518:MFS786527 MPN786518:MPO786527 MZJ786518:MZK786527 NJF786518:NJG786527 NTB786518:NTC786527 OCX786518:OCY786527 OMT786518:OMU786527 OWP786518:OWQ786527 PGL786518:PGM786527 PQH786518:PQI786527 QAD786518:QAE786527 QJZ786518:QKA786527 QTV786518:QTW786527 RDR786518:RDS786527 RNN786518:RNO786527 RXJ786518:RXK786527 SHF786518:SHG786527 SRB786518:SRC786527 TAX786518:TAY786527 TKT786518:TKU786527 TUP786518:TUQ786527 UEL786518:UEM786527 UOH786518:UOI786527 UYD786518:UYE786527 VHZ786518:VIA786527 VRV786518:VRW786527 WBR786518:WBS786527 WLN786518:WLO786527 WVJ786518:WVK786527 WBV852123:WBW852123 IX852054:IY852063 ST852054:SU852063 ACP852054:ACQ852063 AML852054:AMM852063 AWH852054:AWI852063 BGD852054:BGE852063 BPZ852054:BQA852063 BZV852054:BZW852063 CJR852054:CJS852063 CTN852054:CTO852063 DDJ852054:DDK852063 DNF852054:DNG852063 DXB852054:DXC852063 EGX852054:EGY852063 EQT852054:EQU852063 FAP852054:FAQ852063 FKL852054:FKM852063 FUH852054:FUI852063 GED852054:GEE852063 GNZ852054:GOA852063 GXV852054:GXW852063 HHR852054:HHS852063 HRN852054:HRO852063 IBJ852054:IBK852063 ILF852054:ILG852063 IVB852054:IVC852063 JEX852054:JEY852063 JOT852054:JOU852063 JYP852054:JYQ852063 KIL852054:KIM852063 KSH852054:KSI852063 LCD852054:LCE852063 LLZ852054:LMA852063 LVV852054:LVW852063 MFR852054:MFS852063 MPN852054:MPO852063 MZJ852054:MZK852063 NJF852054:NJG852063 NTB852054:NTC852063 OCX852054:OCY852063 OMT852054:OMU852063 OWP852054:OWQ852063 PGL852054:PGM852063 PQH852054:PQI852063 QAD852054:QAE852063 QJZ852054:QKA852063 QTV852054:QTW852063 RDR852054:RDS852063 RNN852054:RNO852063 RXJ852054:RXK852063 SHF852054:SHG852063 SRB852054:SRC852063 TAX852054:TAY852063 TKT852054:TKU852063 TUP852054:TUQ852063 UEL852054:UEM852063 UOH852054:UOI852063 UYD852054:UYE852063 VHZ852054:VIA852063 VRV852054:VRW852063 WBR852054:WBS852063 WLN852054:WLO852063 WVJ852054:WVK852063 WLR852123:WLS852123 IX917590:IY917599 ST917590:SU917599 ACP917590:ACQ917599 AML917590:AMM917599 AWH917590:AWI917599 BGD917590:BGE917599 BPZ917590:BQA917599 BZV917590:BZW917599 CJR917590:CJS917599 CTN917590:CTO917599 DDJ917590:DDK917599 DNF917590:DNG917599 DXB917590:DXC917599 EGX917590:EGY917599 EQT917590:EQU917599 FAP917590:FAQ917599 FKL917590:FKM917599 FUH917590:FUI917599 GED917590:GEE917599 GNZ917590:GOA917599 GXV917590:GXW917599 HHR917590:HHS917599 HRN917590:HRO917599 IBJ917590:IBK917599 ILF917590:ILG917599 IVB917590:IVC917599 JEX917590:JEY917599 JOT917590:JOU917599 JYP917590:JYQ917599 KIL917590:KIM917599 KSH917590:KSI917599 LCD917590:LCE917599 LLZ917590:LMA917599 LVV917590:LVW917599 MFR917590:MFS917599 MPN917590:MPO917599 MZJ917590:MZK917599 NJF917590:NJG917599 NTB917590:NTC917599 OCX917590:OCY917599 OMT917590:OMU917599 OWP917590:OWQ917599 PGL917590:PGM917599 PQH917590:PQI917599 QAD917590:QAE917599 QJZ917590:QKA917599 QTV917590:QTW917599 RDR917590:RDS917599 RNN917590:RNO917599 RXJ917590:RXK917599 SHF917590:SHG917599 SRB917590:SRC917599 TAX917590:TAY917599 TKT917590:TKU917599 TUP917590:TUQ917599 UEL917590:UEM917599 UOH917590:UOI917599 UYD917590:UYE917599 VHZ917590:VIA917599 VRV917590:VRW917599 WBR917590:WBS917599 WLN917590:WLO917599 WVJ917590:WVK917599 WVN852123:WVO852123 IX983126:IY983135 ST983126:SU983135 ACP983126:ACQ983135 AML983126:AMM983135 AWH983126:AWI983135 BGD983126:BGE983135 BPZ983126:BQA983135 BZV983126:BZW983135 CJR983126:CJS983135 CTN983126:CTO983135 DDJ983126:DDK983135 DNF983126:DNG983135 DXB983126:DXC983135 EGX983126:EGY983135 EQT983126:EQU983135 FAP983126:FAQ983135 FKL983126:FKM983135 FUH983126:FUI983135 GED983126:GEE983135 GNZ983126:GOA983135 GXV983126:GXW983135 HHR983126:HHS983135 HRN983126:HRO983135 IBJ983126:IBK983135 ILF983126:ILG983135 IVB983126:IVC983135 JEX983126:JEY983135 JOT983126:JOU983135 JYP983126:JYQ983135 KIL983126:KIM983135 KSH983126:KSI983135 LCD983126:LCE983135 LLZ983126:LMA983135 LVV983126:LVW983135 MFR983126:MFS983135 MPN983126:MPO983135 MZJ983126:MZK983135 NJF983126:NJG983135 NTB983126:NTC983135 OCX983126:OCY983135 OMT983126:OMU983135 OWP983126:OWQ983135 PGL983126:PGM983135 PQH983126:PQI983135 QAD983126:QAE983135 QJZ983126:QKA983135 QTV983126:QTW983135 RDR983126:RDS983135 RNN983126:RNO983135 RXJ983126:RXK983135 SHF983126:SHG983135 SRB983126:SRC983135 TAX983126:TAY983135 TKT983126:TKU983135 TUP983126:TUQ983135 UEL983126:UEM983135 UOH983126:UOI983135 UYD983126:UYE983135 VHZ983126:VIA983135 VRV983126:VRW983135 WBR983126:WBS983135 WLN983126:WLO983135 WVJ983126:WVK983135 RDV786587:RDW786587 IX97:IY99 ST97:SU99 ACP97:ACQ99 AML97:AMM99 AWH97:AWI99 BGD97:BGE99 BPZ97:BQA99 BZV97:BZW99 CJR97:CJS99 CTN97:CTO99 DDJ97:DDK99 DNF97:DNG99 DXB97:DXC99 EGX97:EGY99 EQT97:EQU99 FAP97:FAQ99 FKL97:FKM99 FUH97:FUI99 GED97:GEE99 GNZ97:GOA99 GXV97:GXW99 HHR97:HHS99 HRN97:HRO99 IBJ97:IBK99 ILF97:ILG99 IVB97:IVC99 JEX97:JEY99 JOT97:JOU99 JYP97:JYQ99 KIL97:KIM99 KSH97:KSI99 LCD97:LCE99 LLZ97:LMA99 LVV97:LVW99 MFR97:MFS99 MPN97:MPO99 MZJ97:MZK99 NJF97:NJG99 NTB97:NTC99 OCX97:OCY99 OMT97:OMU99 OWP97:OWQ99 PGL97:PGM99 PQH97:PQI99 QAD97:QAE99 QJZ97:QKA99 QTV97:QTW99 RDR97:RDS99 RNN97:RNO99 RXJ97:RXK99 SHF97:SHG99 SRB97:SRC99 TAX97:TAY99 TKT97:TKU99 TUP97:TUQ99 UEL97:UEM99 UOH97:UOI99 UYD97:UYE99 VHZ97:VIA99 VRV97:VRW99 WBR97:WBS99 WLN97:WLO99 WVJ97:WVK99 JB917659:JC917659 IX65633:IY65635 ST65633:SU65635 ACP65633:ACQ65635 AML65633:AMM65635 AWH65633:AWI65635 BGD65633:BGE65635 BPZ65633:BQA65635 BZV65633:BZW65635 CJR65633:CJS65635 CTN65633:CTO65635 DDJ65633:DDK65635 DNF65633:DNG65635 DXB65633:DXC65635 EGX65633:EGY65635 EQT65633:EQU65635 FAP65633:FAQ65635 FKL65633:FKM65635 FUH65633:FUI65635 GED65633:GEE65635 GNZ65633:GOA65635 GXV65633:GXW65635 HHR65633:HHS65635 HRN65633:HRO65635 IBJ65633:IBK65635 ILF65633:ILG65635 IVB65633:IVC65635 JEX65633:JEY65635 JOT65633:JOU65635 JYP65633:JYQ65635 KIL65633:KIM65635 KSH65633:KSI65635 LCD65633:LCE65635 LLZ65633:LMA65635 LVV65633:LVW65635 MFR65633:MFS65635 MPN65633:MPO65635 MZJ65633:MZK65635 NJF65633:NJG65635 NTB65633:NTC65635 OCX65633:OCY65635 OMT65633:OMU65635 OWP65633:OWQ65635 PGL65633:PGM65635 PQH65633:PQI65635 QAD65633:QAE65635 QJZ65633:QKA65635 QTV65633:QTW65635 RDR65633:RDS65635 RNN65633:RNO65635 RXJ65633:RXK65635 SHF65633:SHG65635 SRB65633:SRC65635 TAX65633:TAY65635 TKT65633:TKU65635 TUP65633:TUQ65635 UEL65633:UEM65635 UOH65633:UOI65635 UYD65633:UYE65635 VHZ65633:VIA65635 VRV65633:VRW65635 WBR65633:WBS65635 WLN65633:WLO65635 WVJ65633:WVK65635 SX917659:SY917659 IX131169:IY131171 ST131169:SU131171 ACP131169:ACQ131171 AML131169:AMM131171 AWH131169:AWI131171 BGD131169:BGE131171 BPZ131169:BQA131171 BZV131169:BZW131171 CJR131169:CJS131171 CTN131169:CTO131171 DDJ131169:DDK131171 DNF131169:DNG131171 DXB131169:DXC131171 EGX131169:EGY131171 EQT131169:EQU131171 FAP131169:FAQ131171 FKL131169:FKM131171 FUH131169:FUI131171 GED131169:GEE131171 GNZ131169:GOA131171 GXV131169:GXW131171 HHR131169:HHS131171 HRN131169:HRO131171 IBJ131169:IBK131171 ILF131169:ILG131171 IVB131169:IVC131171 JEX131169:JEY131171 JOT131169:JOU131171 JYP131169:JYQ131171 KIL131169:KIM131171 KSH131169:KSI131171 LCD131169:LCE131171 LLZ131169:LMA131171 LVV131169:LVW131171 MFR131169:MFS131171 MPN131169:MPO131171 MZJ131169:MZK131171 NJF131169:NJG131171 NTB131169:NTC131171 OCX131169:OCY131171 OMT131169:OMU131171 OWP131169:OWQ131171 PGL131169:PGM131171 PQH131169:PQI131171 QAD131169:QAE131171 QJZ131169:QKA131171 QTV131169:QTW131171 RDR131169:RDS131171 RNN131169:RNO131171 RXJ131169:RXK131171 SHF131169:SHG131171 SRB131169:SRC131171 TAX131169:TAY131171 TKT131169:TKU131171 TUP131169:TUQ131171 UEL131169:UEM131171 UOH131169:UOI131171 UYD131169:UYE131171 VHZ131169:VIA131171 VRV131169:VRW131171 WBR131169:WBS131171 WLN131169:WLO131171 WVJ131169:WVK131171 ACT917659:ACU917659 IX196705:IY196707 ST196705:SU196707 ACP196705:ACQ196707 AML196705:AMM196707 AWH196705:AWI196707 BGD196705:BGE196707 BPZ196705:BQA196707 BZV196705:BZW196707 CJR196705:CJS196707 CTN196705:CTO196707 DDJ196705:DDK196707 DNF196705:DNG196707 DXB196705:DXC196707 EGX196705:EGY196707 EQT196705:EQU196707 FAP196705:FAQ196707 FKL196705:FKM196707 FUH196705:FUI196707 GED196705:GEE196707 GNZ196705:GOA196707 GXV196705:GXW196707 HHR196705:HHS196707 HRN196705:HRO196707 IBJ196705:IBK196707 ILF196705:ILG196707 IVB196705:IVC196707 JEX196705:JEY196707 JOT196705:JOU196707 JYP196705:JYQ196707 KIL196705:KIM196707 KSH196705:KSI196707 LCD196705:LCE196707 LLZ196705:LMA196707 LVV196705:LVW196707 MFR196705:MFS196707 MPN196705:MPO196707 MZJ196705:MZK196707 NJF196705:NJG196707 NTB196705:NTC196707 OCX196705:OCY196707 OMT196705:OMU196707 OWP196705:OWQ196707 PGL196705:PGM196707 PQH196705:PQI196707 QAD196705:QAE196707 QJZ196705:QKA196707 QTV196705:QTW196707 RDR196705:RDS196707 RNN196705:RNO196707 RXJ196705:RXK196707 SHF196705:SHG196707 SRB196705:SRC196707 TAX196705:TAY196707 TKT196705:TKU196707 TUP196705:TUQ196707 UEL196705:UEM196707 UOH196705:UOI196707 UYD196705:UYE196707 VHZ196705:VIA196707 VRV196705:VRW196707 WBR196705:WBS196707 WLN196705:WLO196707 WVJ196705:WVK196707 AMP917659:AMQ917659 IX262241:IY262243 ST262241:SU262243 ACP262241:ACQ262243 AML262241:AMM262243 AWH262241:AWI262243 BGD262241:BGE262243 BPZ262241:BQA262243 BZV262241:BZW262243 CJR262241:CJS262243 CTN262241:CTO262243 DDJ262241:DDK262243 DNF262241:DNG262243 DXB262241:DXC262243 EGX262241:EGY262243 EQT262241:EQU262243 FAP262241:FAQ262243 FKL262241:FKM262243 FUH262241:FUI262243 GED262241:GEE262243 GNZ262241:GOA262243 GXV262241:GXW262243 HHR262241:HHS262243 HRN262241:HRO262243 IBJ262241:IBK262243 ILF262241:ILG262243 IVB262241:IVC262243 JEX262241:JEY262243 JOT262241:JOU262243 JYP262241:JYQ262243 KIL262241:KIM262243 KSH262241:KSI262243 LCD262241:LCE262243 LLZ262241:LMA262243 LVV262241:LVW262243 MFR262241:MFS262243 MPN262241:MPO262243 MZJ262241:MZK262243 NJF262241:NJG262243 NTB262241:NTC262243 OCX262241:OCY262243 OMT262241:OMU262243 OWP262241:OWQ262243 PGL262241:PGM262243 PQH262241:PQI262243 QAD262241:QAE262243 QJZ262241:QKA262243 QTV262241:QTW262243 RDR262241:RDS262243 RNN262241:RNO262243 RXJ262241:RXK262243 SHF262241:SHG262243 SRB262241:SRC262243 TAX262241:TAY262243 TKT262241:TKU262243 TUP262241:TUQ262243 UEL262241:UEM262243 UOH262241:UOI262243 UYD262241:UYE262243 VHZ262241:VIA262243 VRV262241:VRW262243 WBR262241:WBS262243 WLN262241:WLO262243 WVJ262241:WVK262243 AWL917659:AWM917659 IX327777:IY327779 ST327777:SU327779 ACP327777:ACQ327779 AML327777:AMM327779 AWH327777:AWI327779 BGD327777:BGE327779 BPZ327777:BQA327779 BZV327777:BZW327779 CJR327777:CJS327779 CTN327777:CTO327779 DDJ327777:DDK327779 DNF327777:DNG327779 DXB327777:DXC327779 EGX327777:EGY327779 EQT327777:EQU327779 FAP327777:FAQ327779 FKL327777:FKM327779 FUH327777:FUI327779 GED327777:GEE327779 GNZ327777:GOA327779 GXV327777:GXW327779 HHR327777:HHS327779 HRN327777:HRO327779 IBJ327777:IBK327779 ILF327777:ILG327779 IVB327777:IVC327779 JEX327777:JEY327779 JOT327777:JOU327779 JYP327777:JYQ327779 KIL327777:KIM327779 KSH327777:KSI327779 LCD327777:LCE327779 LLZ327777:LMA327779 LVV327777:LVW327779 MFR327777:MFS327779 MPN327777:MPO327779 MZJ327777:MZK327779 NJF327777:NJG327779 NTB327777:NTC327779 OCX327777:OCY327779 OMT327777:OMU327779 OWP327777:OWQ327779 PGL327777:PGM327779 PQH327777:PQI327779 QAD327777:QAE327779 QJZ327777:QKA327779 QTV327777:QTW327779 RDR327777:RDS327779 RNN327777:RNO327779 RXJ327777:RXK327779 SHF327777:SHG327779 SRB327777:SRC327779 TAX327777:TAY327779 TKT327777:TKU327779 TUP327777:TUQ327779 UEL327777:UEM327779 UOH327777:UOI327779 UYD327777:UYE327779 VHZ327777:VIA327779 VRV327777:VRW327779 WBR327777:WBS327779 WLN327777:WLO327779 WVJ327777:WVK327779 BGH917659:BGI917659 IX393313:IY393315 ST393313:SU393315 ACP393313:ACQ393315 AML393313:AMM393315 AWH393313:AWI393315 BGD393313:BGE393315 BPZ393313:BQA393315 BZV393313:BZW393315 CJR393313:CJS393315 CTN393313:CTO393315 DDJ393313:DDK393315 DNF393313:DNG393315 DXB393313:DXC393315 EGX393313:EGY393315 EQT393313:EQU393315 FAP393313:FAQ393315 FKL393313:FKM393315 FUH393313:FUI393315 GED393313:GEE393315 GNZ393313:GOA393315 GXV393313:GXW393315 HHR393313:HHS393315 HRN393313:HRO393315 IBJ393313:IBK393315 ILF393313:ILG393315 IVB393313:IVC393315 JEX393313:JEY393315 JOT393313:JOU393315 JYP393313:JYQ393315 KIL393313:KIM393315 KSH393313:KSI393315 LCD393313:LCE393315 LLZ393313:LMA393315 LVV393313:LVW393315 MFR393313:MFS393315 MPN393313:MPO393315 MZJ393313:MZK393315 NJF393313:NJG393315 NTB393313:NTC393315 OCX393313:OCY393315 OMT393313:OMU393315 OWP393313:OWQ393315 PGL393313:PGM393315 PQH393313:PQI393315 QAD393313:QAE393315 QJZ393313:QKA393315 QTV393313:QTW393315 RDR393313:RDS393315 RNN393313:RNO393315 RXJ393313:RXK393315 SHF393313:SHG393315 SRB393313:SRC393315 TAX393313:TAY393315 TKT393313:TKU393315 TUP393313:TUQ393315 UEL393313:UEM393315 UOH393313:UOI393315 UYD393313:UYE393315 VHZ393313:VIA393315 VRV393313:VRW393315 WBR393313:WBS393315 WLN393313:WLO393315 WVJ393313:WVK393315 BQD917659:BQE917659 IX458849:IY458851 ST458849:SU458851 ACP458849:ACQ458851 AML458849:AMM458851 AWH458849:AWI458851 BGD458849:BGE458851 BPZ458849:BQA458851 BZV458849:BZW458851 CJR458849:CJS458851 CTN458849:CTO458851 DDJ458849:DDK458851 DNF458849:DNG458851 DXB458849:DXC458851 EGX458849:EGY458851 EQT458849:EQU458851 FAP458849:FAQ458851 FKL458849:FKM458851 FUH458849:FUI458851 GED458849:GEE458851 GNZ458849:GOA458851 GXV458849:GXW458851 HHR458849:HHS458851 HRN458849:HRO458851 IBJ458849:IBK458851 ILF458849:ILG458851 IVB458849:IVC458851 JEX458849:JEY458851 JOT458849:JOU458851 JYP458849:JYQ458851 KIL458849:KIM458851 KSH458849:KSI458851 LCD458849:LCE458851 LLZ458849:LMA458851 LVV458849:LVW458851 MFR458849:MFS458851 MPN458849:MPO458851 MZJ458849:MZK458851 NJF458849:NJG458851 NTB458849:NTC458851 OCX458849:OCY458851 OMT458849:OMU458851 OWP458849:OWQ458851 PGL458849:PGM458851 PQH458849:PQI458851 QAD458849:QAE458851 QJZ458849:QKA458851 QTV458849:QTW458851 RDR458849:RDS458851 RNN458849:RNO458851 RXJ458849:RXK458851 SHF458849:SHG458851 SRB458849:SRC458851 TAX458849:TAY458851 TKT458849:TKU458851 TUP458849:TUQ458851 UEL458849:UEM458851 UOH458849:UOI458851 UYD458849:UYE458851 VHZ458849:VIA458851 VRV458849:VRW458851 WBR458849:WBS458851 WLN458849:WLO458851 WVJ458849:WVK458851 BZZ917659:CAA917659 IX524385:IY524387 ST524385:SU524387 ACP524385:ACQ524387 AML524385:AMM524387 AWH524385:AWI524387 BGD524385:BGE524387 BPZ524385:BQA524387 BZV524385:BZW524387 CJR524385:CJS524387 CTN524385:CTO524387 DDJ524385:DDK524387 DNF524385:DNG524387 DXB524385:DXC524387 EGX524385:EGY524387 EQT524385:EQU524387 FAP524385:FAQ524387 FKL524385:FKM524387 FUH524385:FUI524387 GED524385:GEE524387 GNZ524385:GOA524387 GXV524385:GXW524387 HHR524385:HHS524387 HRN524385:HRO524387 IBJ524385:IBK524387 ILF524385:ILG524387 IVB524385:IVC524387 JEX524385:JEY524387 JOT524385:JOU524387 JYP524385:JYQ524387 KIL524385:KIM524387 KSH524385:KSI524387 LCD524385:LCE524387 LLZ524385:LMA524387 LVV524385:LVW524387 MFR524385:MFS524387 MPN524385:MPO524387 MZJ524385:MZK524387 NJF524385:NJG524387 NTB524385:NTC524387 OCX524385:OCY524387 OMT524385:OMU524387 OWP524385:OWQ524387 PGL524385:PGM524387 PQH524385:PQI524387 QAD524385:QAE524387 QJZ524385:QKA524387 QTV524385:QTW524387 RDR524385:RDS524387 RNN524385:RNO524387 RXJ524385:RXK524387 SHF524385:SHG524387 SRB524385:SRC524387 TAX524385:TAY524387 TKT524385:TKU524387 TUP524385:TUQ524387 UEL524385:UEM524387 UOH524385:UOI524387 UYD524385:UYE524387 VHZ524385:VIA524387 VRV524385:VRW524387 WBR524385:WBS524387 WLN524385:WLO524387 WVJ524385:WVK524387 CJV917659:CJW917659 IX589921:IY589923 ST589921:SU589923 ACP589921:ACQ589923 AML589921:AMM589923 AWH589921:AWI589923 BGD589921:BGE589923 BPZ589921:BQA589923 BZV589921:BZW589923 CJR589921:CJS589923 CTN589921:CTO589923 DDJ589921:DDK589923 DNF589921:DNG589923 DXB589921:DXC589923 EGX589921:EGY589923 EQT589921:EQU589923 FAP589921:FAQ589923 FKL589921:FKM589923 FUH589921:FUI589923 GED589921:GEE589923 GNZ589921:GOA589923 GXV589921:GXW589923 HHR589921:HHS589923 HRN589921:HRO589923 IBJ589921:IBK589923 ILF589921:ILG589923 IVB589921:IVC589923 JEX589921:JEY589923 JOT589921:JOU589923 JYP589921:JYQ589923 KIL589921:KIM589923 KSH589921:KSI589923 LCD589921:LCE589923 LLZ589921:LMA589923 LVV589921:LVW589923 MFR589921:MFS589923 MPN589921:MPO589923 MZJ589921:MZK589923 NJF589921:NJG589923 NTB589921:NTC589923 OCX589921:OCY589923 OMT589921:OMU589923 OWP589921:OWQ589923 PGL589921:PGM589923 PQH589921:PQI589923 QAD589921:QAE589923 QJZ589921:QKA589923 QTV589921:QTW589923 RDR589921:RDS589923 RNN589921:RNO589923 RXJ589921:RXK589923 SHF589921:SHG589923 SRB589921:SRC589923 TAX589921:TAY589923 TKT589921:TKU589923 TUP589921:TUQ589923 UEL589921:UEM589923 UOH589921:UOI589923 UYD589921:UYE589923 VHZ589921:VIA589923 VRV589921:VRW589923 WBR589921:WBS589923 WLN589921:WLO589923 WVJ589921:WVK589923 CTR917659:CTS917659 IX655457:IY655459 ST655457:SU655459 ACP655457:ACQ655459 AML655457:AMM655459 AWH655457:AWI655459 BGD655457:BGE655459 BPZ655457:BQA655459 BZV655457:BZW655459 CJR655457:CJS655459 CTN655457:CTO655459 DDJ655457:DDK655459 DNF655457:DNG655459 DXB655457:DXC655459 EGX655457:EGY655459 EQT655457:EQU655459 FAP655457:FAQ655459 FKL655457:FKM655459 FUH655457:FUI655459 GED655457:GEE655459 GNZ655457:GOA655459 GXV655457:GXW655459 HHR655457:HHS655459 HRN655457:HRO655459 IBJ655457:IBK655459 ILF655457:ILG655459 IVB655457:IVC655459 JEX655457:JEY655459 JOT655457:JOU655459 JYP655457:JYQ655459 KIL655457:KIM655459 KSH655457:KSI655459 LCD655457:LCE655459 LLZ655457:LMA655459 LVV655457:LVW655459 MFR655457:MFS655459 MPN655457:MPO655459 MZJ655457:MZK655459 NJF655457:NJG655459 NTB655457:NTC655459 OCX655457:OCY655459 OMT655457:OMU655459 OWP655457:OWQ655459 PGL655457:PGM655459 PQH655457:PQI655459 QAD655457:QAE655459 QJZ655457:QKA655459 QTV655457:QTW655459 RDR655457:RDS655459 RNN655457:RNO655459 RXJ655457:RXK655459 SHF655457:SHG655459 SRB655457:SRC655459 TAX655457:TAY655459 TKT655457:TKU655459 TUP655457:TUQ655459 UEL655457:UEM655459 UOH655457:UOI655459 UYD655457:UYE655459 VHZ655457:VIA655459 VRV655457:VRW655459 WBR655457:WBS655459 WLN655457:WLO655459 WVJ655457:WVK655459 DDN917659:DDO917659 IX720993:IY720995 ST720993:SU720995 ACP720993:ACQ720995 AML720993:AMM720995 AWH720993:AWI720995 BGD720993:BGE720995 BPZ720993:BQA720995 BZV720993:BZW720995 CJR720993:CJS720995 CTN720993:CTO720995 DDJ720993:DDK720995 DNF720993:DNG720995 DXB720993:DXC720995 EGX720993:EGY720995 EQT720993:EQU720995 FAP720993:FAQ720995 FKL720993:FKM720995 FUH720993:FUI720995 GED720993:GEE720995 GNZ720993:GOA720995 GXV720993:GXW720995 HHR720993:HHS720995 HRN720993:HRO720995 IBJ720993:IBK720995 ILF720993:ILG720995 IVB720993:IVC720995 JEX720993:JEY720995 JOT720993:JOU720995 JYP720993:JYQ720995 KIL720993:KIM720995 KSH720993:KSI720995 LCD720993:LCE720995 LLZ720993:LMA720995 LVV720993:LVW720995 MFR720993:MFS720995 MPN720993:MPO720995 MZJ720993:MZK720995 NJF720993:NJG720995 NTB720993:NTC720995 OCX720993:OCY720995 OMT720993:OMU720995 OWP720993:OWQ720995 PGL720993:PGM720995 PQH720993:PQI720995 QAD720993:QAE720995 QJZ720993:QKA720995 QTV720993:QTW720995 RDR720993:RDS720995 RNN720993:RNO720995 RXJ720993:RXK720995 SHF720993:SHG720995 SRB720993:SRC720995 TAX720993:TAY720995 TKT720993:TKU720995 TUP720993:TUQ720995 UEL720993:UEM720995 UOH720993:UOI720995 UYD720993:UYE720995 VHZ720993:VIA720995 VRV720993:VRW720995 WBR720993:WBS720995 WLN720993:WLO720995 WVJ720993:WVK720995 DNJ917659:DNK917659 IX786529:IY786531 ST786529:SU786531 ACP786529:ACQ786531 AML786529:AMM786531 AWH786529:AWI786531 BGD786529:BGE786531 BPZ786529:BQA786531 BZV786529:BZW786531 CJR786529:CJS786531 CTN786529:CTO786531 DDJ786529:DDK786531 DNF786529:DNG786531 DXB786529:DXC786531 EGX786529:EGY786531 EQT786529:EQU786531 FAP786529:FAQ786531 FKL786529:FKM786531 FUH786529:FUI786531 GED786529:GEE786531 GNZ786529:GOA786531 GXV786529:GXW786531 HHR786529:HHS786531 HRN786529:HRO786531 IBJ786529:IBK786531 ILF786529:ILG786531 IVB786529:IVC786531 JEX786529:JEY786531 JOT786529:JOU786531 JYP786529:JYQ786531 KIL786529:KIM786531 KSH786529:KSI786531 LCD786529:LCE786531 LLZ786529:LMA786531 LVV786529:LVW786531 MFR786529:MFS786531 MPN786529:MPO786531 MZJ786529:MZK786531 NJF786529:NJG786531 NTB786529:NTC786531 OCX786529:OCY786531 OMT786529:OMU786531 OWP786529:OWQ786531 PGL786529:PGM786531 PQH786529:PQI786531 QAD786529:QAE786531 QJZ786529:QKA786531 QTV786529:QTW786531 RDR786529:RDS786531 RNN786529:RNO786531 RXJ786529:RXK786531 SHF786529:SHG786531 SRB786529:SRC786531 TAX786529:TAY786531 TKT786529:TKU786531 TUP786529:TUQ786531 UEL786529:UEM786531 UOH786529:UOI786531 UYD786529:UYE786531 VHZ786529:VIA786531 VRV786529:VRW786531 WBR786529:WBS786531 WLN786529:WLO786531 WVJ786529:WVK786531 DXF917659:DXG917659 IX852065:IY852067 ST852065:SU852067 ACP852065:ACQ852067 AML852065:AMM852067 AWH852065:AWI852067 BGD852065:BGE852067 BPZ852065:BQA852067 BZV852065:BZW852067 CJR852065:CJS852067 CTN852065:CTO852067 DDJ852065:DDK852067 DNF852065:DNG852067 DXB852065:DXC852067 EGX852065:EGY852067 EQT852065:EQU852067 FAP852065:FAQ852067 FKL852065:FKM852067 FUH852065:FUI852067 GED852065:GEE852067 GNZ852065:GOA852067 GXV852065:GXW852067 HHR852065:HHS852067 HRN852065:HRO852067 IBJ852065:IBK852067 ILF852065:ILG852067 IVB852065:IVC852067 JEX852065:JEY852067 JOT852065:JOU852067 JYP852065:JYQ852067 KIL852065:KIM852067 KSH852065:KSI852067 LCD852065:LCE852067 LLZ852065:LMA852067 LVV852065:LVW852067 MFR852065:MFS852067 MPN852065:MPO852067 MZJ852065:MZK852067 NJF852065:NJG852067 NTB852065:NTC852067 OCX852065:OCY852067 OMT852065:OMU852067 OWP852065:OWQ852067 PGL852065:PGM852067 PQH852065:PQI852067 QAD852065:QAE852067 QJZ852065:QKA852067 QTV852065:QTW852067 RDR852065:RDS852067 RNN852065:RNO852067 RXJ852065:RXK852067 SHF852065:SHG852067 SRB852065:SRC852067 TAX852065:TAY852067 TKT852065:TKU852067 TUP852065:TUQ852067 UEL852065:UEM852067 UOH852065:UOI852067 UYD852065:UYE852067 VHZ852065:VIA852067 VRV852065:VRW852067 WBR852065:WBS852067 WLN852065:WLO852067 WVJ852065:WVK852067 EHB917659:EHC917659 IX917601:IY917603 ST917601:SU917603 ACP917601:ACQ917603 AML917601:AMM917603 AWH917601:AWI917603 BGD917601:BGE917603 BPZ917601:BQA917603 BZV917601:BZW917603 CJR917601:CJS917603 CTN917601:CTO917603 DDJ917601:DDK917603 DNF917601:DNG917603 DXB917601:DXC917603 EGX917601:EGY917603 EQT917601:EQU917603 FAP917601:FAQ917603 FKL917601:FKM917603 FUH917601:FUI917603 GED917601:GEE917603 GNZ917601:GOA917603 GXV917601:GXW917603 HHR917601:HHS917603 HRN917601:HRO917603 IBJ917601:IBK917603 ILF917601:ILG917603 IVB917601:IVC917603 JEX917601:JEY917603 JOT917601:JOU917603 JYP917601:JYQ917603 KIL917601:KIM917603 KSH917601:KSI917603 LCD917601:LCE917603 LLZ917601:LMA917603 LVV917601:LVW917603 MFR917601:MFS917603 MPN917601:MPO917603 MZJ917601:MZK917603 NJF917601:NJG917603 NTB917601:NTC917603 OCX917601:OCY917603 OMT917601:OMU917603 OWP917601:OWQ917603 PGL917601:PGM917603 PQH917601:PQI917603 QAD917601:QAE917603 QJZ917601:QKA917603 QTV917601:QTW917603 RDR917601:RDS917603 RNN917601:RNO917603 RXJ917601:RXK917603 SHF917601:SHG917603 SRB917601:SRC917603 TAX917601:TAY917603 TKT917601:TKU917603 TUP917601:TUQ917603 UEL917601:UEM917603 UOH917601:UOI917603 UYD917601:UYE917603 VHZ917601:VIA917603 VRV917601:VRW917603 WBR917601:WBS917603 WLN917601:WLO917603 WVJ917601:WVK917603 EQX917659:EQY917659 IX983137:IY983139 ST983137:SU983139 ACP983137:ACQ983139 AML983137:AMM983139 AWH983137:AWI983139 BGD983137:BGE983139 BPZ983137:BQA983139 BZV983137:BZW983139 CJR983137:CJS983139 CTN983137:CTO983139 DDJ983137:DDK983139 DNF983137:DNG983139 DXB983137:DXC983139 EGX983137:EGY983139 EQT983137:EQU983139 FAP983137:FAQ983139 FKL983137:FKM983139 FUH983137:FUI983139 GED983137:GEE983139 GNZ983137:GOA983139 GXV983137:GXW983139 HHR983137:HHS983139 HRN983137:HRO983139 IBJ983137:IBK983139 ILF983137:ILG983139 IVB983137:IVC983139 JEX983137:JEY983139 JOT983137:JOU983139 JYP983137:JYQ983139 KIL983137:KIM983139 KSH983137:KSI983139 LCD983137:LCE983139 LLZ983137:LMA983139 LVV983137:LVW983139 MFR983137:MFS983139 MPN983137:MPO983139 MZJ983137:MZK983139 NJF983137:NJG983139 NTB983137:NTC983139 OCX983137:OCY983139 OMT983137:OMU983139 OWP983137:OWQ983139 PGL983137:PGM983139 PQH983137:PQI983139 QAD983137:QAE983139 QJZ983137:QKA983139 QTV983137:QTW983139 RDR983137:RDS983139 RNN983137:RNO983139 RXJ983137:RXK983139 SHF983137:SHG983139 SRB983137:SRC983139 TAX983137:TAY983139 TKT983137:TKU983139 TUP983137:TUQ983139 UEL983137:UEM983139 UOH983137:UOI983139 UYD983137:UYE983139 VHZ983137:VIA983139 VRV983137:VRW983139 WBR983137:WBS983139 WLN983137:WLO983139 WVJ983137:WVK983139 FAT917659:FAU917659 IX101:IY109 ST101:SU109 ACP101:ACQ109 AML101:AMM109 AWH101:AWI109 BGD101:BGE109 BPZ101:BQA109 BZV101:BZW109 CJR101:CJS109 CTN101:CTO109 DDJ101:DDK109 DNF101:DNG109 DXB101:DXC109 EGX101:EGY109 EQT101:EQU109 FAP101:FAQ109 FKL101:FKM109 FUH101:FUI109 GED101:GEE109 GNZ101:GOA109 GXV101:GXW109 HHR101:HHS109 HRN101:HRO109 IBJ101:IBK109 ILF101:ILG109 IVB101:IVC109 JEX101:JEY109 JOT101:JOU109 JYP101:JYQ109 KIL101:KIM109 KSH101:KSI109 LCD101:LCE109 LLZ101:LMA109 LVV101:LVW109 MFR101:MFS109 MPN101:MPO109 MZJ101:MZK109 NJF101:NJG109 NTB101:NTC109 OCX101:OCY109 OMT101:OMU109 OWP101:OWQ109 PGL101:PGM109 PQH101:PQI109 QAD101:QAE109 QJZ101:QKA109 QTV101:QTW109 RDR101:RDS109 RNN101:RNO109 RXJ101:RXK109 SHF101:SHG109 SRB101:SRC109 TAX101:TAY109 TKT101:TKU109 TUP101:TUQ109 UEL101:UEM109 UOH101:UOI109 UYD101:UYE109 VHZ101:VIA109 VRV101:VRW109 WBR101:WBS109 WLN101:WLO109 WVJ101:WVK109 FKP917659:FKQ917659 IX65637:IY65645 ST65637:SU65645 ACP65637:ACQ65645 AML65637:AMM65645 AWH65637:AWI65645 BGD65637:BGE65645 BPZ65637:BQA65645 BZV65637:BZW65645 CJR65637:CJS65645 CTN65637:CTO65645 DDJ65637:DDK65645 DNF65637:DNG65645 DXB65637:DXC65645 EGX65637:EGY65645 EQT65637:EQU65645 FAP65637:FAQ65645 FKL65637:FKM65645 FUH65637:FUI65645 GED65637:GEE65645 GNZ65637:GOA65645 GXV65637:GXW65645 HHR65637:HHS65645 HRN65637:HRO65645 IBJ65637:IBK65645 ILF65637:ILG65645 IVB65637:IVC65645 JEX65637:JEY65645 JOT65637:JOU65645 JYP65637:JYQ65645 KIL65637:KIM65645 KSH65637:KSI65645 LCD65637:LCE65645 LLZ65637:LMA65645 LVV65637:LVW65645 MFR65637:MFS65645 MPN65637:MPO65645 MZJ65637:MZK65645 NJF65637:NJG65645 NTB65637:NTC65645 OCX65637:OCY65645 OMT65637:OMU65645 OWP65637:OWQ65645 PGL65637:PGM65645 PQH65637:PQI65645 QAD65637:QAE65645 QJZ65637:QKA65645 QTV65637:QTW65645 RDR65637:RDS65645 RNN65637:RNO65645 RXJ65637:RXK65645 SHF65637:SHG65645 SRB65637:SRC65645 TAX65637:TAY65645 TKT65637:TKU65645 TUP65637:TUQ65645 UEL65637:UEM65645 UOH65637:UOI65645 UYD65637:UYE65645 VHZ65637:VIA65645 VRV65637:VRW65645 WBR65637:WBS65645 WLN65637:WLO65645 WVJ65637:WVK65645 FUL917659:FUM917659 IX131173:IY131181 ST131173:SU131181 ACP131173:ACQ131181 AML131173:AMM131181 AWH131173:AWI131181 BGD131173:BGE131181 BPZ131173:BQA131181 BZV131173:BZW131181 CJR131173:CJS131181 CTN131173:CTO131181 DDJ131173:DDK131181 DNF131173:DNG131181 DXB131173:DXC131181 EGX131173:EGY131181 EQT131173:EQU131181 FAP131173:FAQ131181 FKL131173:FKM131181 FUH131173:FUI131181 GED131173:GEE131181 GNZ131173:GOA131181 GXV131173:GXW131181 HHR131173:HHS131181 HRN131173:HRO131181 IBJ131173:IBK131181 ILF131173:ILG131181 IVB131173:IVC131181 JEX131173:JEY131181 JOT131173:JOU131181 JYP131173:JYQ131181 KIL131173:KIM131181 KSH131173:KSI131181 LCD131173:LCE131181 LLZ131173:LMA131181 LVV131173:LVW131181 MFR131173:MFS131181 MPN131173:MPO131181 MZJ131173:MZK131181 NJF131173:NJG131181 NTB131173:NTC131181 OCX131173:OCY131181 OMT131173:OMU131181 OWP131173:OWQ131181 PGL131173:PGM131181 PQH131173:PQI131181 QAD131173:QAE131181 QJZ131173:QKA131181 QTV131173:QTW131181 RDR131173:RDS131181 RNN131173:RNO131181 RXJ131173:RXK131181 SHF131173:SHG131181 SRB131173:SRC131181 TAX131173:TAY131181 TKT131173:TKU131181 TUP131173:TUQ131181 UEL131173:UEM131181 UOH131173:UOI131181 UYD131173:UYE131181 VHZ131173:VIA131181 VRV131173:VRW131181 WBR131173:WBS131181 WLN131173:WLO131181 WVJ131173:WVK131181 GEH917659:GEI917659 IX196709:IY196717 ST196709:SU196717 ACP196709:ACQ196717 AML196709:AMM196717 AWH196709:AWI196717 BGD196709:BGE196717 BPZ196709:BQA196717 BZV196709:BZW196717 CJR196709:CJS196717 CTN196709:CTO196717 DDJ196709:DDK196717 DNF196709:DNG196717 DXB196709:DXC196717 EGX196709:EGY196717 EQT196709:EQU196717 FAP196709:FAQ196717 FKL196709:FKM196717 FUH196709:FUI196717 GED196709:GEE196717 GNZ196709:GOA196717 GXV196709:GXW196717 HHR196709:HHS196717 HRN196709:HRO196717 IBJ196709:IBK196717 ILF196709:ILG196717 IVB196709:IVC196717 JEX196709:JEY196717 JOT196709:JOU196717 JYP196709:JYQ196717 KIL196709:KIM196717 KSH196709:KSI196717 LCD196709:LCE196717 LLZ196709:LMA196717 LVV196709:LVW196717 MFR196709:MFS196717 MPN196709:MPO196717 MZJ196709:MZK196717 NJF196709:NJG196717 NTB196709:NTC196717 OCX196709:OCY196717 OMT196709:OMU196717 OWP196709:OWQ196717 PGL196709:PGM196717 PQH196709:PQI196717 QAD196709:QAE196717 QJZ196709:QKA196717 QTV196709:QTW196717 RDR196709:RDS196717 RNN196709:RNO196717 RXJ196709:RXK196717 SHF196709:SHG196717 SRB196709:SRC196717 TAX196709:TAY196717 TKT196709:TKU196717 TUP196709:TUQ196717 UEL196709:UEM196717 UOH196709:UOI196717 UYD196709:UYE196717 VHZ196709:VIA196717 VRV196709:VRW196717 WBR196709:WBS196717 WLN196709:WLO196717 WVJ196709:WVK196717 GOD917659:GOE917659 IX262245:IY262253 ST262245:SU262253 ACP262245:ACQ262253 AML262245:AMM262253 AWH262245:AWI262253 BGD262245:BGE262253 BPZ262245:BQA262253 BZV262245:BZW262253 CJR262245:CJS262253 CTN262245:CTO262253 DDJ262245:DDK262253 DNF262245:DNG262253 DXB262245:DXC262253 EGX262245:EGY262253 EQT262245:EQU262253 FAP262245:FAQ262253 FKL262245:FKM262253 FUH262245:FUI262253 GED262245:GEE262253 GNZ262245:GOA262253 GXV262245:GXW262253 HHR262245:HHS262253 HRN262245:HRO262253 IBJ262245:IBK262253 ILF262245:ILG262253 IVB262245:IVC262253 JEX262245:JEY262253 JOT262245:JOU262253 JYP262245:JYQ262253 KIL262245:KIM262253 KSH262245:KSI262253 LCD262245:LCE262253 LLZ262245:LMA262253 LVV262245:LVW262253 MFR262245:MFS262253 MPN262245:MPO262253 MZJ262245:MZK262253 NJF262245:NJG262253 NTB262245:NTC262253 OCX262245:OCY262253 OMT262245:OMU262253 OWP262245:OWQ262253 PGL262245:PGM262253 PQH262245:PQI262253 QAD262245:QAE262253 QJZ262245:QKA262253 QTV262245:QTW262253 RDR262245:RDS262253 RNN262245:RNO262253 RXJ262245:RXK262253 SHF262245:SHG262253 SRB262245:SRC262253 TAX262245:TAY262253 TKT262245:TKU262253 TUP262245:TUQ262253 UEL262245:UEM262253 UOH262245:UOI262253 UYD262245:UYE262253 VHZ262245:VIA262253 VRV262245:VRW262253 WBR262245:WBS262253 WLN262245:WLO262253 WVJ262245:WVK262253 GXZ917659:GYA917659 IX327781:IY327789 ST327781:SU327789 ACP327781:ACQ327789 AML327781:AMM327789 AWH327781:AWI327789 BGD327781:BGE327789 BPZ327781:BQA327789 BZV327781:BZW327789 CJR327781:CJS327789 CTN327781:CTO327789 DDJ327781:DDK327789 DNF327781:DNG327789 DXB327781:DXC327789 EGX327781:EGY327789 EQT327781:EQU327789 FAP327781:FAQ327789 FKL327781:FKM327789 FUH327781:FUI327789 GED327781:GEE327789 GNZ327781:GOA327789 GXV327781:GXW327789 HHR327781:HHS327789 HRN327781:HRO327789 IBJ327781:IBK327789 ILF327781:ILG327789 IVB327781:IVC327789 JEX327781:JEY327789 JOT327781:JOU327789 JYP327781:JYQ327789 KIL327781:KIM327789 KSH327781:KSI327789 LCD327781:LCE327789 LLZ327781:LMA327789 LVV327781:LVW327789 MFR327781:MFS327789 MPN327781:MPO327789 MZJ327781:MZK327789 NJF327781:NJG327789 NTB327781:NTC327789 OCX327781:OCY327789 OMT327781:OMU327789 OWP327781:OWQ327789 PGL327781:PGM327789 PQH327781:PQI327789 QAD327781:QAE327789 QJZ327781:QKA327789 QTV327781:QTW327789 RDR327781:RDS327789 RNN327781:RNO327789 RXJ327781:RXK327789 SHF327781:SHG327789 SRB327781:SRC327789 TAX327781:TAY327789 TKT327781:TKU327789 TUP327781:TUQ327789 UEL327781:UEM327789 UOH327781:UOI327789 UYD327781:UYE327789 VHZ327781:VIA327789 VRV327781:VRW327789 WBR327781:WBS327789 WLN327781:WLO327789 WVJ327781:WVK327789 HHV917659:HHW917659 IX393317:IY393325 ST393317:SU393325 ACP393317:ACQ393325 AML393317:AMM393325 AWH393317:AWI393325 BGD393317:BGE393325 BPZ393317:BQA393325 BZV393317:BZW393325 CJR393317:CJS393325 CTN393317:CTO393325 DDJ393317:DDK393325 DNF393317:DNG393325 DXB393317:DXC393325 EGX393317:EGY393325 EQT393317:EQU393325 FAP393317:FAQ393325 FKL393317:FKM393325 FUH393317:FUI393325 GED393317:GEE393325 GNZ393317:GOA393325 GXV393317:GXW393325 HHR393317:HHS393325 HRN393317:HRO393325 IBJ393317:IBK393325 ILF393317:ILG393325 IVB393317:IVC393325 JEX393317:JEY393325 JOT393317:JOU393325 JYP393317:JYQ393325 KIL393317:KIM393325 KSH393317:KSI393325 LCD393317:LCE393325 LLZ393317:LMA393325 LVV393317:LVW393325 MFR393317:MFS393325 MPN393317:MPO393325 MZJ393317:MZK393325 NJF393317:NJG393325 NTB393317:NTC393325 OCX393317:OCY393325 OMT393317:OMU393325 OWP393317:OWQ393325 PGL393317:PGM393325 PQH393317:PQI393325 QAD393317:QAE393325 QJZ393317:QKA393325 QTV393317:QTW393325 RDR393317:RDS393325 RNN393317:RNO393325 RXJ393317:RXK393325 SHF393317:SHG393325 SRB393317:SRC393325 TAX393317:TAY393325 TKT393317:TKU393325 TUP393317:TUQ393325 UEL393317:UEM393325 UOH393317:UOI393325 UYD393317:UYE393325 VHZ393317:VIA393325 VRV393317:VRW393325 WBR393317:WBS393325 WLN393317:WLO393325 WVJ393317:WVK393325 HRR917659:HRS917659 IX458853:IY458861 ST458853:SU458861 ACP458853:ACQ458861 AML458853:AMM458861 AWH458853:AWI458861 BGD458853:BGE458861 BPZ458853:BQA458861 BZV458853:BZW458861 CJR458853:CJS458861 CTN458853:CTO458861 DDJ458853:DDK458861 DNF458853:DNG458861 DXB458853:DXC458861 EGX458853:EGY458861 EQT458853:EQU458861 FAP458853:FAQ458861 FKL458853:FKM458861 FUH458853:FUI458861 GED458853:GEE458861 GNZ458853:GOA458861 GXV458853:GXW458861 HHR458853:HHS458861 HRN458853:HRO458861 IBJ458853:IBK458861 ILF458853:ILG458861 IVB458853:IVC458861 JEX458853:JEY458861 JOT458853:JOU458861 JYP458853:JYQ458861 KIL458853:KIM458861 KSH458853:KSI458861 LCD458853:LCE458861 LLZ458853:LMA458861 LVV458853:LVW458861 MFR458853:MFS458861 MPN458853:MPO458861 MZJ458853:MZK458861 NJF458853:NJG458861 NTB458853:NTC458861 OCX458853:OCY458861 OMT458853:OMU458861 OWP458853:OWQ458861 PGL458853:PGM458861 PQH458853:PQI458861 QAD458853:QAE458861 QJZ458853:QKA458861 QTV458853:QTW458861 RDR458853:RDS458861 RNN458853:RNO458861 RXJ458853:RXK458861 SHF458853:SHG458861 SRB458853:SRC458861 TAX458853:TAY458861 TKT458853:TKU458861 TUP458853:TUQ458861 UEL458853:UEM458861 UOH458853:UOI458861 UYD458853:UYE458861 VHZ458853:VIA458861 VRV458853:VRW458861 WBR458853:WBS458861 WLN458853:WLO458861 WVJ458853:WVK458861 IBN917659:IBO917659 IX524389:IY524397 ST524389:SU524397 ACP524389:ACQ524397 AML524389:AMM524397 AWH524389:AWI524397 BGD524389:BGE524397 BPZ524389:BQA524397 BZV524389:BZW524397 CJR524389:CJS524397 CTN524389:CTO524397 DDJ524389:DDK524397 DNF524389:DNG524397 DXB524389:DXC524397 EGX524389:EGY524397 EQT524389:EQU524397 FAP524389:FAQ524397 FKL524389:FKM524397 FUH524389:FUI524397 GED524389:GEE524397 GNZ524389:GOA524397 GXV524389:GXW524397 HHR524389:HHS524397 HRN524389:HRO524397 IBJ524389:IBK524397 ILF524389:ILG524397 IVB524389:IVC524397 JEX524389:JEY524397 JOT524389:JOU524397 JYP524389:JYQ524397 KIL524389:KIM524397 KSH524389:KSI524397 LCD524389:LCE524397 LLZ524389:LMA524397 LVV524389:LVW524397 MFR524389:MFS524397 MPN524389:MPO524397 MZJ524389:MZK524397 NJF524389:NJG524397 NTB524389:NTC524397 OCX524389:OCY524397 OMT524389:OMU524397 OWP524389:OWQ524397 PGL524389:PGM524397 PQH524389:PQI524397 QAD524389:QAE524397 QJZ524389:QKA524397 QTV524389:QTW524397 RDR524389:RDS524397 RNN524389:RNO524397 RXJ524389:RXK524397 SHF524389:SHG524397 SRB524389:SRC524397 TAX524389:TAY524397 TKT524389:TKU524397 TUP524389:TUQ524397 UEL524389:UEM524397 UOH524389:UOI524397 UYD524389:UYE524397 VHZ524389:VIA524397 VRV524389:VRW524397 WBR524389:WBS524397 WLN524389:WLO524397 WVJ524389:WVK524397 ILJ917659:ILK917659 IX589925:IY589933 ST589925:SU589933 ACP589925:ACQ589933 AML589925:AMM589933 AWH589925:AWI589933 BGD589925:BGE589933 BPZ589925:BQA589933 BZV589925:BZW589933 CJR589925:CJS589933 CTN589925:CTO589933 DDJ589925:DDK589933 DNF589925:DNG589933 DXB589925:DXC589933 EGX589925:EGY589933 EQT589925:EQU589933 FAP589925:FAQ589933 FKL589925:FKM589933 FUH589925:FUI589933 GED589925:GEE589933 GNZ589925:GOA589933 GXV589925:GXW589933 HHR589925:HHS589933 HRN589925:HRO589933 IBJ589925:IBK589933 ILF589925:ILG589933 IVB589925:IVC589933 JEX589925:JEY589933 JOT589925:JOU589933 JYP589925:JYQ589933 KIL589925:KIM589933 KSH589925:KSI589933 LCD589925:LCE589933 LLZ589925:LMA589933 LVV589925:LVW589933 MFR589925:MFS589933 MPN589925:MPO589933 MZJ589925:MZK589933 NJF589925:NJG589933 NTB589925:NTC589933 OCX589925:OCY589933 OMT589925:OMU589933 OWP589925:OWQ589933 PGL589925:PGM589933 PQH589925:PQI589933 QAD589925:QAE589933 QJZ589925:QKA589933 QTV589925:QTW589933 RDR589925:RDS589933 RNN589925:RNO589933 RXJ589925:RXK589933 SHF589925:SHG589933 SRB589925:SRC589933 TAX589925:TAY589933 TKT589925:TKU589933 TUP589925:TUQ589933 UEL589925:UEM589933 UOH589925:UOI589933 UYD589925:UYE589933 VHZ589925:VIA589933 VRV589925:VRW589933 WBR589925:WBS589933 WLN589925:WLO589933 WVJ589925:WVK589933 IVF917659:IVG917659 IX655461:IY655469 ST655461:SU655469 ACP655461:ACQ655469 AML655461:AMM655469 AWH655461:AWI655469 BGD655461:BGE655469 BPZ655461:BQA655469 BZV655461:BZW655469 CJR655461:CJS655469 CTN655461:CTO655469 DDJ655461:DDK655469 DNF655461:DNG655469 DXB655461:DXC655469 EGX655461:EGY655469 EQT655461:EQU655469 FAP655461:FAQ655469 FKL655461:FKM655469 FUH655461:FUI655469 GED655461:GEE655469 GNZ655461:GOA655469 GXV655461:GXW655469 HHR655461:HHS655469 HRN655461:HRO655469 IBJ655461:IBK655469 ILF655461:ILG655469 IVB655461:IVC655469 JEX655461:JEY655469 JOT655461:JOU655469 JYP655461:JYQ655469 KIL655461:KIM655469 KSH655461:KSI655469 LCD655461:LCE655469 LLZ655461:LMA655469 LVV655461:LVW655469 MFR655461:MFS655469 MPN655461:MPO655469 MZJ655461:MZK655469 NJF655461:NJG655469 NTB655461:NTC655469 OCX655461:OCY655469 OMT655461:OMU655469 OWP655461:OWQ655469 PGL655461:PGM655469 PQH655461:PQI655469 QAD655461:QAE655469 QJZ655461:QKA655469 QTV655461:QTW655469 RDR655461:RDS655469 RNN655461:RNO655469 RXJ655461:RXK655469 SHF655461:SHG655469 SRB655461:SRC655469 TAX655461:TAY655469 TKT655461:TKU655469 TUP655461:TUQ655469 UEL655461:UEM655469 UOH655461:UOI655469 UYD655461:UYE655469 VHZ655461:VIA655469 VRV655461:VRW655469 WBR655461:WBS655469 WLN655461:WLO655469 WVJ655461:WVK655469 JFB917659:JFC917659 IX720997:IY721005 ST720997:SU721005 ACP720997:ACQ721005 AML720997:AMM721005 AWH720997:AWI721005 BGD720997:BGE721005 BPZ720997:BQA721005 BZV720997:BZW721005 CJR720997:CJS721005 CTN720997:CTO721005 DDJ720997:DDK721005 DNF720997:DNG721005 DXB720997:DXC721005 EGX720997:EGY721005 EQT720997:EQU721005 FAP720997:FAQ721005 FKL720997:FKM721005 FUH720997:FUI721005 GED720997:GEE721005 GNZ720997:GOA721005 GXV720997:GXW721005 HHR720997:HHS721005 HRN720997:HRO721005 IBJ720997:IBK721005 ILF720997:ILG721005 IVB720997:IVC721005 JEX720997:JEY721005 JOT720997:JOU721005 JYP720997:JYQ721005 KIL720997:KIM721005 KSH720997:KSI721005 LCD720997:LCE721005 LLZ720997:LMA721005 LVV720997:LVW721005 MFR720997:MFS721005 MPN720997:MPO721005 MZJ720997:MZK721005 NJF720997:NJG721005 NTB720997:NTC721005 OCX720997:OCY721005 OMT720997:OMU721005 OWP720997:OWQ721005 PGL720997:PGM721005 PQH720997:PQI721005 QAD720997:QAE721005 QJZ720997:QKA721005 QTV720997:QTW721005 RDR720997:RDS721005 RNN720997:RNO721005 RXJ720997:RXK721005 SHF720997:SHG721005 SRB720997:SRC721005 TAX720997:TAY721005 TKT720997:TKU721005 TUP720997:TUQ721005 UEL720997:UEM721005 UOH720997:UOI721005 UYD720997:UYE721005 VHZ720997:VIA721005 VRV720997:VRW721005 WBR720997:WBS721005 WLN720997:WLO721005 WVJ720997:WVK721005 JOX917659:JOY917659 IX786533:IY786541 ST786533:SU786541 ACP786533:ACQ786541 AML786533:AMM786541 AWH786533:AWI786541 BGD786533:BGE786541 BPZ786533:BQA786541 BZV786533:BZW786541 CJR786533:CJS786541 CTN786533:CTO786541 DDJ786533:DDK786541 DNF786533:DNG786541 DXB786533:DXC786541 EGX786533:EGY786541 EQT786533:EQU786541 FAP786533:FAQ786541 FKL786533:FKM786541 FUH786533:FUI786541 GED786533:GEE786541 GNZ786533:GOA786541 GXV786533:GXW786541 HHR786533:HHS786541 HRN786533:HRO786541 IBJ786533:IBK786541 ILF786533:ILG786541 IVB786533:IVC786541 JEX786533:JEY786541 JOT786533:JOU786541 JYP786533:JYQ786541 KIL786533:KIM786541 KSH786533:KSI786541 LCD786533:LCE786541 LLZ786533:LMA786541 LVV786533:LVW786541 MFR786533:MFS786541 MPN786533:MPO786541 MZJ786533:MZK786541 NJF786533:NJG786541 NTB786533:NTC786541 OCX786533:OCY786541 OMT786533:OMU786541 OWP786533:OWQ786541 PGL786533:PGM786541 PQH786533:PQI786541 QAD786533:QAE786541 QJZ786533:QKA786541 QTV786533:QTW786541 RDR786533:RDS786541 RNN786533:RNO786541 RXJ786533:RXK786541 SHF786533:SHG786541 SRB786533:SRC786541 TAX786533:TAY786541 TKT786533:TKU786541 TUP786533:TUQ786541 UEL786533:UEM786541 UOH786533:UOI786541 UYD786533:UYE786541 VHZ786533:VIA786541 VRV786533:VRW786541 WBR786533:WBS786541 WLN786533:WLO786541 WVJ786533:WVK786541 JYT917659:JYU917659 IX852069:IY852077 ST852069:SU852077 ACP852069:ACQ852077 AML852069:AMM852077 AWH852069:AWI852077 BGD852069:BGE852077 BPZ852069:BQA852077 BZV852069:BZW852077 CJR852069:CJS852077 CTN852069:CTO852077 DDJ852069:DDK852077 DNF852069:DNG852077 DXB852069:DXC852077 EGX852069:EGY852077 EQT852069:EQU852077 FAP852069:FAQ852077 FKL852069:FKM852077 FUH852069:FUI852077 GED852069:GEE852077 GNZ852069:GOA852077 GXV852069:GXW852077 HHR852069:HHS852077 HRN852069:HRO852077 IBJ852069:IBK852077 ILF852069:ILG852077 IVB852069:IVC852077 JEX852069:JEY852077 JOT852069:JOU852077 JYP852069:JYQ852077 KIL852069:KIM852077 KSH852069:KSI852077 LCD852069:LCE852077 LLZ852069:LMA852077 LVV852069:LVW852077 MFR852069:MFS852077 MPN852069:MPO852077 MZJ852069:MZK852077 NJF852069:NJG852077 NTB852069:NTC852077 OCX852069:OCY852077 OMT852069:OMU852077 OWP852069:OWQ852077 PGL852069:PGM852077 PQH852069:PQI852077 QAD852069:QAE852077 QJZ852069:QKA852077 QTV852069:QTW852077 RDR852069:RDS852077 RNN852069:RNO852077 RXJ852069:RXK852077 SHF852069:SHG852077 SRB852069:SRC852077 TAX852069:TAY852077 TKT852069:TKU852077 TUP852069:TUQ852077 UEL852069:UEM852077 UOH852069:UOI852077 UYD852069:UYE852077 VHZ852069:VIA852077 VRV852069:VRW852077 WBR852069:WBS852077 WLN852069:WLO852077 WVJ852069:WVK852077 KIP917659:KIQ917659 IX917605:IY917613 ST917605:SU917613 ACP917605:ACQ917613 AML917605:AMM917613 AWH917605:AWI917613 BGD917605:BGE917613 BPZ917605:BQA917613 BZV917605:BZW917613 CJR917605:CJS917613 CTN917605:CTO917613 DDJ917605:DDK917613 DNF917605:DNG917613 DXB917605:DXC917613 EGX917605:EGY917613 EQT917605:EQU917613 FAP917605:FAQ917613 FKL917605:FKM917613 FUH917605:FUI917613 GED917605:GEE917613 GNZ917605:GOA917613 GXV917605:GXW917613 HHR917605:HHS917613 HRN917605:HRO917613 IBJ917605:IBK917613 ILF917605:ILG917613 IVB917605:IVC917613 JEX917605:JEY917613 JOT917605:JOU917613 JYP917605:JYQ917613 KIL917605:KIM917613 KSH917605:KSI917613 LCD917605:LCE917613 LLZ917605:LMA917613 LVV917605:LVW917613 MFR917605:MFS917613 MPN917605:MPO917613 MZJ917605:MZK917613 NJF917605:NJG917613 NTB917605:NTC917613 OCX917605:OCY917613 OMT917605:OMU917613 OWP917605:OWQ917613 PGL917605:PGM917613 PQH917605:PQI917613 QAD917605:QAE917613 QJZ917605:QKA917613 QTV917605:QTW917613 RDR917605:RDS917613 RNN917605:RNO917613 RXJ917605:RXK917613 SHF917605:SHG917613 SRB917605:SRC917613 TAX917605:TAY917613 TKT917605:TKU917613 TUP917605:TUQ917613 UEL917605:UEM917613 UOH917605:UOI917613 UYD917605:UYE917613 VHZ917605:VIA917613 VRV917605:VRW917613 WBR917605:WBS917613 WLN917605:WLO917613 WVJ917605:WVK917613 KSL917659:KSM917659 IX983141:IY983149 ST983141:SU983149 ACP983141:ACQ983149 AML983141:AMM983149 AWH983141:AWI983149 BGD983141:BGE983149 BPZ983141:BQA983149 BZV983141:BZW983149 CJR983141:CJS983149 CTN983141:CTO983149 DDJ983141:DDK983149 DNF983141:DNG983149 DXB983141:DXC983149 EGX983141:EGY983149 EQT983141:EQU983149 FAP983141:FAQ983149 FKL983141:FKM983149 FUH983141:FUI983149 GED983141:GEE983149 GNZ983141:GOA983149 GXV983141:GXW983149 HHR983141:HHS983149 HRN983141:HRO983149 IBJ983141:IBK983149 ILF983141:ILG983149 IVB983141:IVC983149 JEX983141:JEY983149 JOT983141:JOU983149 JYP983141:JYQ983149 KIL983141:KIM983149 KSH983141:KSI983149 LCD983141:LCE983149 LLZ983141:LMA983149 LVV983141:LVW983149 MFR983141:MFS983149 MPN983141:MPO983149 MZJ983141:MZK983149 NJF983141:NJG983149 NTB983141:NTC983149 OCX983141:OCY983149 OMT983141:OMU983149 OWP983141:OWQ983149 PGL983141:PGM983149 PQH983141:PQI983149 QAD983141:QAE983149 QJZ983141:QKA983149 QTV983141:QTW983149 RDR983141:RDS983149 RNN983141:RNO983149 RXJ983141:RXK983149 SHF983141:SHG983149 SRB983141:SRC983149 TAX983141:TAY983149 TKT983141:TKU983149 TUP983141:TUQ983149 UEL983141:UEM983149 UOH983141:UOI983149 UYD983141:UYE983149 VHZ983141:VIA983149 VRV983141:VRW983149 WBR983141:WBS983149 WLN983141:WLO983149 WVJ983141:WVK983149 LCH917659:LCI917659 IX111:IY111 ST111:SU111 ACP111:ACQ111 AML111:AMM111 AWH111:AWI111 BGD111:BGE111 BPZ111:BQA111 BZV111:BZW111 CJR111:CJS111 CTN111:CTO111 DDJ111:DDK111 DNF111:DNG111 DXB111:DXC111 EGX111:EGY111 EQT111:EQU111 FAP111:FAQ111 FKL111:FKM111 FUH111:FUI111 GED111:GEE111 GNZ111:GOA111 GXV111:GXW111 HHR111:HHS111 HRN111:HRO111 IBJ111:IBK111 ILF111:ILG111 IVB111:IVC111 JEX111:JEY111 JOT111:JOU111 JYP111:JYQ111 KIL111:KIM111 KSH111:KSI111 LCD111:LCE111 LLZ111:LMA111 LVV111:LVW111 MFR111:MFS111 MPN111:MPO111 MZJ111:MZK111 NJF111:NJG111 NTB111:NTC111 OCX111:OCY111 OMT111:OMU111 OWP111:OWQ111 PGL111:PGM111 PQH111:PQI111 QAD111:QAE111 QJZ111:QKA111 QTV111:QTW111 RDR111:RDS111 RNN111:RNO111 RXJ111:RXK111 SHF111:SHG111 SRB111:SRC111 TAX111:TAY111 TKT111:TKU111 TUP111:TUQ111 UEL111:UEM111 UOH111:UOI111 UYD111:UYE111 VHZ111:VIA111 VRV111:VRW111 WBR111:WBS111 WLN111:WLO111 WVJ111:WVK111 LMD917659:LME917659 IX65647:IY65647 ST65647:SU65647 ACP65647:ACQ65647 AML65647:AMM65647 AWH65647:AWI65647 BGD65647:BGE65647 BPZ65647:BQA65647 BZV65647:BZW65647 CJR65647:CJS65647 CTN65647:CTO65647 DDJ65647:DDK65647 DNF65647:DNG65647 DXB65647:DXC65647 EGX65647:EGY65647 EQT65647:EQU65647 FAP65647:FAQ65647 FKL65647:FKM65647 FUH65647:FUI65647 GED65647:GEE65647 GNZ65647:GOA65647 GXV65647:GXW65647 HHR65647:HHS65647 HRN65647:HRO65647 IBJ65647:IBK65647 ILF65647:ILG65647 IVB65647:IVC65647 JEX65647:JEY65647 JOT65647:JOU65647 JYP65647:JYQ65647 KIL65647:KIM65647 KSH65647:KSI65647 LCD65647:LCE65647 LLZ65647:LMA65647 LVV65647:LVW65647 MFR65647:MFS65647 MPN65647:MPO65647 MZJ65647:MZK65647 NJF65647:NJG65647 NTB65647:NTC65647 OCX65647:OCY65647 OMT65647:OMU65647 OWP65647:OWQ65647 PGL65647:PGM65647 PQH65647:PQI65647 QAD65647:QAE65647 QJZ65647:QKA65647 QTV65647:QTW65647 RDR65647:RDS65647 RNN65647:RNO65647 RXJ65647:RXK65647 SHF65647:SHG65647 SRB65647:SRC65647 TAX65647:TAY65647 TKT65647:TKU65647 TUP65647:TUQ65647 UEL65647:UEM65647 UOH65647:UOI65647 UYD65647:UYE65647 VHZ65647:VIA65647 VRV65647:VRW65647 WBR65647:WBS65647 WLN65647:WLO65647 WVJ65647:WVK65647 LVZ917659:LWA917659 IX131183:IY131183 ST131183:SU131183 ACP131183:ACQ131183 AML131183:AMM131183 AWH131183:AWI131183 BGD131183:BGE131183 BPZ131183:BQA131183 BZV131183:BZW131183 CJR131183:CJS131183 CTN131183:CTO131183 DDJ131183:DDK131183 DNF131183:DNG131183 DXB131183:DXC131183 EGX131183:EGY131183 EQT131183:EQU131183 FAP131183:FAQ131183 FKL131183:FKM131183 FUH131183:FUI131183 GED131183:GEE131183 GNZ131183:GOA131183 GXV131183:GXW131183 HHR131183:HHS131183 HRN131183:HRO131183 IBJ131183:IBK131183 ILF131183:ILG131183 IVB131183:IVC131183 JEX131183:JEY131183 JOT131183:JOU131183 JYP131183:JYQ131183 KIL131183:KIM131183 KSH131183:KSI131183 LCD131183:LCE131183 LLZ131183:LMA131183 LVV131183:LVW131183 MFR131183:MFS131183 MPN131183:MPO131183 MZJ131183:MZK131183 NJF131183:NJG131183 NTB131183:NTC131183 OCX131183:OCY131183 OMT131183:OMU131183 OWP131183:OWQ131183 PGL131183:PGM131183 PQH131183:PQI131183 QAD131183:QAE131183 QJZ131183:QKA131183 QTV131183:QTW131183 RDR131183:RDS131183 RNN131183:RNO131183 RXJ131183:RXK131183 SHF131183:SHG131183 SRB131183:SRC131183 TAX131183:TAY131183 TKT131183:TKU131183 TUP131183:TUQ131183 UEL131183:UEM131183 UOH131183:UOI131183 UYD131183:UYE131183 VHZ131183:VIA131183 VRV131183:VRW131183 WBR131183:WBS131183 WLN131183:WLO131183 WVJ131183:WVK131183 MFV917659:MFW917659 IX196719:IY196719 ST196719:SU196719 ACP196719:ACQ196719 AML196719:AMM196719 AWH196719:AWI196719 BGD196719:BGE196719 BPZ196719:BQA196719 BZV196719:BZW196719 CJR196719:CJS196719 CTN196719:CTO196719 DDJ196719:DDK196719 DNF196719:DNG196719 DXB196719:DXC196719 EGX196719:EGY196719 EQT196719:EQU196719 FAP196719:FAQ196719 FKL196719:FKM196719 FUH196719:FUI196719 GED196719:GEE196719 GNZ196719:GOA196719 GXV196719:GXW196719 HHR196719:HHS196719 HRN196719:HRO196719 IBJ196719:IBK196719 ILF196719:ILG196719 IVB196719:IVC196719 JEX196719:JEY196719 JOT196719:JOU196719 JYP196719:JYQ196719 KIL196719:KIM196719 KSH196719:KSI196719 LCD196719:LCE196719 LLZ196719:LMA196719 LVV196719:LVW196719 MFR196719:MFS196719 MPN196719:MPO196719 MZJ196719:MZK196719 NJF196719:NJG196719 NTB196719:NTC196719 OCX196719:OCY196719 OMT196719:OMU196719 OWP196719:OWQ196719 PGL196719:PGM196719 PQH196719:PQI196719 QAD196719:QAE196719 QJZ196719:QKA196719 QTV196719:QTW196719 RDR196719:RDS196719 RNN196719:RNO196719 RXJ196719:RXK196719 SHF196719:SHG196719 SRB196719:SRC196719 TAX196719:TAY196719 TKT196719:TKU196719 TUP196719:TUQ196719 UEL196719:UEM196719 UOH196719:UOI196719 UYD196719:UYE196719 VHZ196719:VIA196719 VRV196719:VRW196719 WBR196719:WBS196719 WLN196719:WLO196719 WVJ196719:WVK196719 MPR917659:MPS917659 IX262255:IY262255 ST262255:SU262255 ACP262255:ACQ262255 AML262255:AMM262255 AWH262255:AWI262255 BGD262255:BGE262255 BPZ262255:BQA262255 BZV262255:BZW262255 CJR262255:CJS262255 CTN262255:CTO262255 DDJ262255:DDK262255 DNF262255:DNG262255 DXB262255:DXC262255 EGX262255:EGY262255 EQT262255:EQU262255 FAP262255:FAQ262255 FKL262255:FKM262255 FUH262255:FUI262255 GED262255:GEE262255 GNZ262255:GOA262255 GXV262255:GXW262255 HHR262255:HHS262255 HRN262255:HRO262255 IBJ262255:IBK262255 ILF262255:ILG262255 IVB262255:IVC262255 JEX262255:JEY262255 JOT262255:JOU262255 JYP262255:JYQ262255 KIL262255:KIM262255 KSH262255:KSI262255 LCD262255:LCE262255 LLZ262255:LMA262255 LVV262255:LVW262255 MFR262255:MFS262255 MPN262255:MPO262255 MZJ262255:MZK262255 NJF262255:NJG262255 NTB262255:NTC262255 OCX262255:OCY262255 OMT262255:OMU262255 OWP262255:OWQ262255 PGL262255:PGM262255 PQH262255:PQI262255 QAD262255:QAE262255 QJZ262255:QKA262255 QTV262255:QTW262255 RDR262255:RDS262255 RNN262255:RNO262255 RXJ262255:RXK262255 SHF262255:SHG262255 SRB262255:SRC262255 TAX262255:TAY262255 TKT262255:TKU262255 TUP262255:TUQ262255 UEL262255:UEM262255 UOH262255:UOI262255 UYD262255:UYE262255 VHZ262255:VIA262255 VRV262255:VRW262255 WBR262255:WBS262255 WLN262255:WLO262255 WVJ262255:WVK262255 MZN917659:MZO917659 IX327791:IY327791 ST327791:SU327791 ACP327791:ACQ327791 AML327791:AMM327791 AWH327791:AWI327791 BGD327791:BGE327791 BPZ327791:BQA327791 BZV327791:BZW327791 CJR327791:CJS327791 CTN327791:CTO327791 DDJ327791:DDK327791 DNF327791:DNG327791 DXB327791:DXC327791 EGX327791:EGY327791 EQT327791:EQU327791 FAP327791:FAQ327791 FKL327791:FKM327791 FUH327791:FUI327791 GED327791:GEE327791 GNZ327791:GOA327791 GXV327791:GXW327791 HHR327791:HHS327791 HRN327791:HRO327791 IBJ327791:IBK327791 ILF327791:ILG327791 IVB327791:IVC327791 JEX327791:JEY327791 JOT327791:JOU327791 JYP327791:JYQ327791 KIL327791:KIM327791 KSH327791:KSI327791 LCD327791:LCE327791 LLZ327791:LMA327791 LVV327791:LVW327791 MFR327791:MFS327791 MPN327791:MPO327791 MZJ327791:MZK327791 NJF327791:NJG327791 NTB327791:NTC327791 OCX327791:OCY327791 OMT327791:OMU327791 OWP327791:OWQ327791 PGL327791:PGM327791 PQH327791:PQI327791 QAD327791:QAE327791 QJZ327791:QKA327791 QTV327791:QTW327791 RDR327791:RDS327791 RNN327791:RNO327791 RXJ327791:RXK327791 SHF327791:SHG327791 SRB327791:SRC327791 TAX327791:TAY327791 TKT327791:TKU327791 TUP327791:TUQ327791 UEL327791:UEM327791 UOH327791:UOI327791 UYD327791:UYE327791 VHZ327791:VIA327791 VRV327791:VRW327791 WBR327791:WBS327791 WLN327791:WLO327791 WVJ327791:WVK327791 NJJ917659:NJK917659 IX393327:IY393327 ST393327:SU393327 ACP393327:ACQ393327 AML393327:AMM393327 AWH393327:AWI393327 BGD393327:BGE393327 BPZ393327:BQA393327 BZV393327:BZW393327 CJR393327:CJS393327 CTN393327:CTO393327 DDJ393327:DDK393327 DNF393327:DNG393327 DXB393327:DXC393327 EGX393327:EGY393327 EQT393327:EQU393327 FAP393327:FAQ393327 FKL393327:FKM393327 FUH393327:FUI393327 GED393327:GEE393327 GNZ393327:GOA393327 GXV393327:GXW393327 HHR393327:HHS393327 HRN393327:HRO393327 IBJ393327:IBK393327 ILF393327:ILG393327 IVB393327:IVC393327 JEX393327:JEY393327 JOT393327:JOU393327 JYP393327:JYQ393327 KIL393327:KIM393327 KSH393327:KSI393327 LCD393327:LCE393327 LLZ393327:LMA393327 LVV393327:LVW393327 MFR393327:MFS393327 MPN393327:MPO393327 MZJ393327:MZK393327 NJF393327:NJG393327 NTB393327:NTC393327 OCX393327:OCY393327 OMT393327:OMU393327 OWP393327:OWQ393327 PGL393327:PGM393327 PQH393327:PQI393327 QAD393327:QAE393327 QJZ393327:QKA393327 QTV393327:QTW393327 RDR393327:RDS393327 RNN393327:RNO393327 RXJ393327:RXK393327 SHF393327:SHG393327 SRB393327:SRC393327 TAX393327:TAY393327 TKT393327:TKU393327 TUP393327:TUQ393327 UEL393327:UEM393327 UOH393327:UOI393327 UYD393327:UYE393327 VHZ393327:VIA393327 VRV393327:VRW393327 WBR393327:WBS393327 WLN393327:WLO393327 WVJ393327:WVK393327 NTF917659:NTG917659 IX458863:IY458863 ST458863:SU458863 ACP458863:ACQ458863 AML458863:AMM458863 AWH458863:AWI458863 BGD458863:BGE458863 BPZ458863:BQA458863 BZV458863:BZW458863 CJR458863:CJS458863 CTN458863:CTO458863 DDJ458863:DDK458863 DNF458863:DNG458863 DXB458863:DXC458863 EGX458863:EGY458863 EQT458863:EQU458863 FAP458863:FAQ458863 FKL458863:FKM458863 FUH458863:FUI458863 GED458863:GEE458863 GNZ458863:GOA458863 GXV458863:GXW458863 HHR458863:HHS458863 HRN458863:HRO458863 IBJ458863:IBK458863 ILF458863:ILG458863 IVB458863:IVC458863 JEX458863:JEY458863 JOT458863:JOU458863 JYP458863:JYQ458863 KIL458863:KIM458863 KSH458863:KSI458863 LCD458863:LCE458863 LLZ458863:LMA458863 LVV458863:LVW458863 MFR458863:MFS458863 MPN458863:MPO458863 MZJ458863:MZK458863 NJF458863:NJG458863 NTB458863:NTC458863 OCX458863:OCY458863 OMT458863:OMU458863 OWP458863:OWQ458863 PGL458863:PGM458863 PQH458863:PQI458863 QAD458863:QAE458863 QJZ458863:QKA458863 QTV458863:QTW458863 RDR458863:RDS458863 RNN458863:RNO458863 RXJ458863:RXK458863 SHF458863:SHG458863 SRB458863:SRC458863 TAX458863:TAY458863 TKT458863:TKU458863 TUP458863:TUQ458863 UEL458863:UEM458863 UOH458863:UOI458863 UYD458863:UYE458863 VHZ458863:VIA458863 VRV458863:VRW458863 WBR458863:WBS458863 WLN458863:WLO458863 WVJ458863:WVK458863 ODB917659:ODC917659 IX524399:IY524399 ST524399:SU524399 ACP524399:ACQ524399 AML524399:AMM524399 AWH524399:AWI524399 BGD524399:BGE524399 BPZ524399:BQA524399 BZV524399:BZW524399 CJR524399:CJS524399 CTN524399:CTO524399 DDJ524399:DDK524399 DNF524399:DNG524399 DXB524399:DXC524399 EGX524399:EGY524399 EQT524399:EQU524399 FAP524399:FAQ524399 FKL524399:FKM524399 FUH524399:FUI524399 GED524399:GEE524399 GNZ524399:GOA524399 GXV524399:GXW524399 HHR524399:HHS524399 HRN524399:HRO524399 IBJ524399:IBK524399 ILF524399:ILG524399 IVB524399:IVC524399 JEX524399:JEY524399 JOT524399:JOU524399 JYP524399:JYQ524399 KIL524399:KIM524399 KSH524399:KSI524399 LCD524399:LCE524399 LLZ524399:LMA524399 LVV524399:LVW524399 MFR524399:MFS524399 MPN524399:MPO524399 MZJ524399:MZK524399 NJF524399:NJG524399 NTB524399:NTC524399 OCX524399:OCY524399 OMT524399:OMU524399 OWP524399:OWQ524399 PGL524399:PGM524399 PQH524399:PQI524399 QAD524399:QAE524399 QJZ524399:QKA524399 QTV524399:QTW524399 RDR524399:RDS524399 RNN524399:RNO524399 RXJ524399:RXK524399 SHF524399:SHG524399 SRB524399:SRC524399 TAX524399:TAY524399 TKT524399:TKU524399 TUP524399:TUQ524399 UEL524399:UEM524399 UOH524399:UOI524399 UYD524399:UYE524399 VHZ524399:VIA524399 VRV524399:VRW524399 WBR524399:WBS524399 WLN524399:WLO524399 WVJ524399:WVK524399 OMX917659:OMY917659 IX589935:IY589935 ST589935:SU589935 ACP589935:ACQ589935 AML589935:AMM589935 AWH589935:AWI589935 BGD589935:BGE589935 BPZ589935:BQA589935 BZV589935:BZW589935 CJR589935:CJS589935 CTN589935:CTO589935 DDJ589935:DDK589935 DNF589935:DNG589935 DXB589935:DXC589935 EGX589935:EGY589935 EQT589935:EQU589935 FAP589935:FAQ589935 FKL589935:FKM589935 FUH589935:FUI589935 GED589935:GEE589935 GNZ589935:GOA589935 GXV589935:GXW589935 HHR589935:HHS589935 HRN589935:HRO589935 IBJ589935:IBK589935 ILF589935:ILG589935 IVB589935:IVC589935 JEX589935:JEY589935 JOT589935:JOU589935 JYP589935:JYQ589935 KIL589935:KIM589935 KSH589935:KSI589935 LCD589935:LCE589935 LLZ589935:LMA589935 LVV589935:LVW589935 MFR589935:MFS589935 MPN589935:MPO589935 MZJ589935:MZK589935 NJF589935:NJG589935 NTB589935:NTC589935 OCX589935:OCY589935 OMT589935:OMU589935 OWP589935:OWQ589935 PGL589935:PGM589935 PQH589935:PQI589935 QAD589935:QAE589935 QJZ589935:QKA589935 QTV589935:QTW589935 RDR589935:RDS589935 RNN589935:RNO589935 RXJ589935:RXK589935 SHF589935:SHG589935 SRB589935:SRC589935 TAX589935:TAY589935 TKT589935:TKU589935 TUP589935:TUQ589935 UEL589935:UEM589935 UOH589935:UOI589935 UYD589935:UYE589935 VHZ589935:VIA589935 VRV589935:VRW589935 WBR589935:WBS589935 WLN589935:WLO589935 WVJ589935:WVK589935 OWT917659:OWU917659 IX655471:IY655471 ST655471:SU655471 ACP655471:ACQ655471 AML655471:AMM655471 AWH655471:AWI655471 BGD655471:BGE655471 BPZ655471:BQA655471 BZV655471:BZW655471 CJR655471:CJS655471 CTN655471:CTO655471 DDJ655471:DDK655471 DNF655471:DNG655471 DXB655471:DXC655471 EGX655471:EGY655471 EQT655471:EQU655471 FAP655471:FAQ655471 FKL655471:FKM655471 FUH655471:FUI655471 GED655471:GEE655471 GNZ655471:GOA655471 GXV655471:GXW655471 HHR655471:HHS655471 HRN655471:HRO655471 IBJ655471:IBK655471 ILF655471:ILG655471 IVB655471:IVC655471 JEX655471:JEY655471 JOT655471:JOU655471 JYP655471:JYQ655471 KIL655471:KIM655471 KSH655471:KSI655471 LCD655471:LCE655471 LLZ655471:LMA655471 LVV655471:LVW655471 MFR655471:MFS655471 MPN655471:MPO655471 MZJ655471:MZK655471 NJF655471:NJG655471 NTB655471:NTC655471 OCX655471:OCY655471 OMT655471:OMU655471 OWP655471:OWQ655471 PGL655471:PGM655471 PQH655471:PQI655471 QAD655471:QAE655471 QJZ655471:QKA655471 QTV655471:QTW655471 RDR655471:RDS655471 RNN655471:RNO655471 RXJ655471:RXK655471 SHF655471:SHG655471 SRB655471:SRC655471 TAX655471:TAY655471 TKT655471:TKU655471 TUP655471:TUQ655471 UEL655471:UEM655471 UOH655471:UOI655471 UYD655471:UYE655471 VHZ655471:VIA655471 VRV655471:VRW655471 WBR655471:WBS655471 WLN655471:WLO655471 WVJ655471:WVK655471 PGP917659:PGQ917659 IX721007:IY721007 ST721007:SU721007 ACP721007:ACQ721007 AML721007:AMM721007 AWH721007:AWI721007 BGD721007:BGE721007 BPZ721007:BQA721007 BZV721007:BZW721007 CJR721007:CJS721007 CTN721007:CTO721007 DDJ721007:DDK721007 DNF721007:DNG721007 DXB721007:DXC721007 EGX721007:EGY721007 EQT721007:EQU721007 FAP721007:FAQ721007 FKL721007:FKM721007 FUH721007:FUI721007 GED721007:GEE721007 GNZ721007:GOA721007 GXV721007:GXW721007 HHR721007:HHS721007 HRN721007:HRO721007 IBJ721007:IBK721007 ILF721007:ILG721007 IVB721007:IVC721007 JEX721007:JEY721007 JOT721007:JOU721007 JYP721007:JYQ721007 KIL721007:KIM721007 KSH721007:KSI721007 LCD721007:LCE721007 LLZ721007:LMA721007 LVV721007:LVW721007 MFR721007:MFS721007 MPN721007:MPO721007 MZJ721007:MZK721007 NJF721007:NJG721007 NTB721007:NTC721007 OCX721007:OCY721007 OMT721007:OMU721007 OWP721007:OWQ721007 PGL721007:PGM721007 PQH721007:PQI721007 QAD721007:QAE721007 QJZ721007:QKA721007 QTV721007:QTW721007 RDR721007:RDS721007 RNN721007:RNO721007 RXJ721007:RXK721007 SHF721007:SHG721007 SRB721007:SRC721007 TAX721007:TAY721007 TKT721007:TKU721007 TUP721007:TUQ721007 UEL721007:UEM721007 UOH721007:UOI721007 UYD721007:UYE721007 VHZ721007:VIA721007 VRV721007:VRW721007 WBR721007:WBS721007 WLN721007:WLO721007 WVJ721007:WVK721007 PQL917659:PQM917659 IX786543:IY786543 ST786543:SU786543 ACP786543:ACQ786543 AML786543:AMM786543 AWH786543:AWI786543 BGD786543:BGE786543 BPZ786543:BQA786543 BZV786543:BZW786543 CJR786543:CJS786543 CTN786543:CTO786543 DDJ786543:DDK786543 DNF786543:DNG786543 DXB786543:DXC786543 EGX786543:EGY786543 EQT786543:EQU786543 FAP786543:FAQ786543 FKL786543:FKM786543 FUH786543:FUI786543 GED786543:GEE786543 GNZ786543:GOA786543 GXV786543:GXW786543 HHR786543:HHS786543 HRN786543:HRO786543 IBJ786543:IBK786543 ILF786543:ILG786543 IVB786543:IVC786543 JEX786543:JEY786543 JOT786543:JOU786543 JYP786543:JYQ786543 KIL786543:KIM786543 KSH786543:KSI786543 LCD786543:LCE786543 LLZ786543:LMA786543 LVV786543:LVW786543 MFR786543:MFS786543 MPN786543:MPO786543 MZJ786543:MZK786543 NJF786543:NJG786543 NTB786543:NTC786543 OCX786543:OCY786543 OMT786543:OMU786543 OWP786543:OWQ786543 PGL786543:PGM786543 PQH786543:PQI786543 QAD786543:QAE786543 QJZ786543:QKA786543 QTV786543:QTW786543 RDR786543:RDS786543 RNN786543:RNO786543 RXJ786543:RXK786543 SHF786543:SHG786543 SRB786543:SRC786543 TAX786543:TAY786543 TKT786543:TKU786543 TUP786543:TUQ786543 UEL786543:UEM786543 UOH786543:UOI786543 UYD786543:UYE786543 VHZ786543:VIA786543 VRV786543:VRW786543 WBR786543:WBS786543 WLN786543:WLO786543 WVJ786543:WVK786543 QAH917659:QAI917659 IX852079:IY852079 ST852079:SU852079 ACP852079:ACQ852079 AML852079:AMM852079 AWH852079:AWI852079 BGD852079:BGE852079 BPZ852079:BQA852079 BZV852079:BZW852079 CJR852079:CJS852079 CTN852079:CTO852079 DDJ852079:DDK852079 DNF852079:DNG852079 DXB852079:DXC852079 EGX852079:EGY852079 EQT852079:EQU852079 FAP852079:FAQ852079 FKL852079:FKM852079 FUH852079:FUI852079 GED852079:GEE852079 GNZ852079:GOA852079 GXV852079:GXW852079 HHR852079:HHS852079 HRN852079:HRO852079 IBJ852079:IBK852079 ILF852079:ILG852079 IVB852079:IVC852079 JEX852079:JEY852079 JOT852079:JOU852079 JYP852079:JYQ852079 KIL852079:KIM852079 KSH852079:KSI852079 LCD852079:LCE852079 LLZ852079:LMA852079 LVV852079:LVW852079 MFR852079:MFS852079 MPN852079:MPO852079 MZJ852079:MZK852079 NJF852079:NJG852079 NTB852079:NTC852079 OCX852079:OCY852079 OMT852079:OMU852079 OWP852079:OWQ852079 PGL852079:PGM852079 PQH852079:PQI852079 QAD852079:QAE852079 QJZ852079:QKA852079 QTV852079:QTW852079 RDR852079:RDS852079 RNN852079:RNO852079 RXJ852079:RXK852079 SHF852079:SHG852079 SRB852079:SRC852079 TAX852079:TAY852079 TKT852079:TKU852079 TUP852079:TUQ852079 UEL852079:UEM852079 UOH852079:UOI852079 UYD852079:UYE852079 VHZ852079:VIA852079 VRV852079:VRW852079 WBR852079:WBS852079 WLN852079:WLO852079 WVJ852079:WVK852079 QKD917659:QKE917659 IX917615:IY917615 ST917615:SU917615 ACP917615:ACQ917615 AML917615:AMM917615 AWH917615:AWI917615 BGD917615:BGE917615 BPZ917615:BQA917615 BZV917615:BZW917615 CJR917615:CJS917615 CTN917615:CTO917615 DDJ917615:DDK917615 DNF917615:DNG917615 DXB917615:DXC917615 EGX917615:EGY917615 EQT917615:EQU917615 FAP917615:FAQ917615 FKL917615:FKM917615 FUH917615:FUI917615 GED917615:GEE917615 GNZ917615:GOA917615 GXV917615:GXW917615 HHR917615:HHS917615 HRN917615:HRO917615 IBJ917615:IBK917615 ILF917615:ILG917615 IVB917615:IVC917615 JEX917615:JEY917615 JOT917615:JOU917615 JYP917615:JYQ917615 KIL917615:KIM917615 KSH917615:KSI917615 LCD917615:LCE917615 LLZ917615:LMA917615 LVV917615:LVW917615 MFR917615:MFS917615 MPN917615:MPO917615 MZJ917615:MZK917615 NJF917615:NJG917615 NTB917615:NTC917615 OCX917615:OCY917615 OMT917615:OMU917615 OWP917615:OWQ917615 PGL917615:PGM917615 PQH917615:PQI917615 QAD917615:QAE917615 QJZ917615:QKA917615 QTV917615:QTW917615 RDR917615:RDS917615 RNN917615:RNO917615 RXJ917615:RXK917615 SHF917615:SHG917615 SRB917615:SRC917615 TAX917615:TAY917615 TKT917615:TKU917615 TUP917615:TUQ917615 UEL917615:UEM917615 UOH917615:UOI917615 UYD917615:UYE917615 VHZ917615:VIA917615 VRV917615:VRW917615 WBR917615:WBS917615 WLN917615:WLO917615 WVJ917615:WVK917615 QTZ917659:QUA917659 IX983151:IY983151 ST983151:SU983151 ACP983151:ACQ983151 AML983151:AMM983151 AWH983151:AWI983151 BGD983151:BGE983151 BPZ983151:BQA983151 BZV983151:BZW983151 CJR983151:CJS983151 CTN983151:CTO983151 DDJ983151:DDK983151 DNF983151:DNG983151 DXB983151:DXC983151 EGX983151:EGY983151 EQT983151:EQU983151 FAP983151:FAQ983151 FKL983151:FKM983151 FUH983151:FUI983151 GED983151:GEE983151 GNZ983151:GOA983151 GXV983151:GXW983151 HHR983151:HHS983151 HRN983151:HRO983151 IBJ983151:IBK983151 ILF983151:ILG983151 IVB983151:IVC983151 JEX983151:JEY983151 JOT983151:JOU983151 JYP983151:JYQ983151 KIL983151:KIM983151 KSH983151:KSI983151 LCD983151:LCE983151 LLZ983151:LMA983151 LVV983151:LVW983151 MFR983151:MFS983151 MPN983151:MPO983151 MZJ983151:MZK983151 NJF983151:NJG983151 NTB983151:NTC983151 OCX983151:OCY983151 OMT983151:OMU983151 OWP983151:OWQ983151 PGL983151:PGM983151 PQH983151:PQI983151 QAD983151:QAE983151 QJZ983151:QKA983151 QTV983151:QTW983151 RDR983151:RDS983151 RNN983151:RNO983151 RXJ983151:RXK983151 SHF983151:SHG983151 SRB983151:SRC983151 TAX983151:TAY983151 TKT983151:TKU983151 TUP983151:TUQ983151 UEL983151:UEM983151 UOH983151:UOI983151 UYD983151:UYE983151 VHZ983151:VIA983151 VRV983151:VRW983151 WBR983151:WBS983151 WLN983151:WLO983151 WVJ983151:WVK983151 RDV917659:RDW917659 IX113:IY113 ST113:SU113 ACP113:ACQ113 AML113:AMM113 AWH113:AWI113 BGD113:BGE113 BPZ113:BQA113 BZV113:BZW113 CJR113:CJS113 CTN113:CTO113 DDJ113:DDK113 DNF113:DNG113 DXB113:DXC113 EGX113:EGY113 EQT113:EQU113 FAP113:FAQ113 FKL113:FKM113 FUH113:FUI113 GED113:GEE113 GNZ113:GOA113 GXV113:GXW113 HHR113:HHS113 HRN113:HRO113 IBJ113:IBK113 ILF113:ILG113 IVB113:IVC113 JEX113:JEY113 JOT113:JOU113 JYP113:JYQ113 KIL113:KIM113 KSH113:KSI113 LCD113:LCE113 LLZ113:LMA113 LVV113:LVW113 MFR113:MFS113 MPN113:MPO113 MZJ113:MZK113 NJF113:NJG113 NTB113:NTC113 OCX113:OCY113 OMT113:OMU113 OWP113:OWQ113 PGL113:PGM113 PQH113:PQI113 QAD113:QAE113 QJZ113:QKA113 QTV113:QTW113 RDR113:RDS113 RNN113:RNO113 RXJ113:RXK113 SHF113:SHG113 SRB113:SRC113 TAX113:TAY113 TKT113:TKU113 TUP113:TUQ113 UEL113:UEM113 UOH113:UOI113 UYD113:UYE113 VHZ113:VIA113 VRV113:VRW113 WBR113:WBS113 WLN113:WLO113 WVJ113:WVK113 RNR917659:RNS917659 IX65649:IY65649 ST65649:SU65649 ACP65649:ACQ65649 AML65649:AMM65649 AWH65649:AWI65649 BGD65649:BGE65649 BPZ65649:BQA65649 BZV65649:BZW65649 CJR65649:CJS65649 CTN65649:CTO65649 DDJ65649:DDK65649 DNF65649:DNG65649 DXB65649:DXC65649 EGX65649:EGY65649 EQT65649:EQU65649 FAP65649:FAQ65649 FKL65649:FKM65649 FUH65649:FUI65649 GED65649:GEE65649 GNZ65649:GOA65649 GXV65649:GXW65649 HHR65649:HHS65649 HRN65649:HRO65649 IBJ65649:IBK65649 ILF65649:ILG65649 IVB65649:IVC65649 JEX65649:JEY65649 JOT65649:JOU65649 JYP65649:JYQ65649 KIL65649:KIM65649 KSH65649:KSI65649 LCD65649:LCE65649 LLZ65649:LMA65649 LVV65649:LVW65649 MFR65649:MFS65649 MPN65649:MPO65649 MZJ65649:MZK65649 NJF65649:NJG65649 NTB65649:NTC65649 OCX65649:OCY65649 OMT65649:OMU65649 OWP65649:OWQ65649 PGL65649:PGM65649 PQH65649:PQI65649 QAD65649:QAE65649 QJZ65649:QKA65649 QTV65649:QTW65649 RDR65649:RDS65649 RNN65649:RNO65649 RXJ65649:RXK65649 SHF65649:SHG65649 SRB65649:SRC65649 TAX65649:TAY65649 TKT65649:TKU65649 TUP65649:TUQ65649 UEL65649:UEM65649 UOH65649:UOI65649 UYD65649:UYE65649 VHZ65649:VIA65649 VRV65649:VRW65649 WBR65649:WBS65649 WLN65649:WLO65649 WVJ65649:WVK65649 RXN917659:RXO917659 IX131185:IY131185 ST131185:SU131185 ACP131185:ACQ131185 AML131185:AMM131185 AWH131185:AWI131185 BGD131185:BGE131185 BPZ131185:BQA131185 BZV131185:BZW131185 CJR131185:CJS131185 CTN131185:CTO131185 DDJ131185:DDK131185 DNF131185:DNG131185 DXB131185:DXC131185 EGX131185:EGY131185 EQT131185:EQU131185 FAP131185:FAQ131185 FKL131185:FKM131185 FUH131185:FUI131185 GED131185:GEE131185 GNZ131185:GOA131185 GXV131185:GXW131185 HHR131185:HHS131185 HRN131185:HRO131185 IBJ131185:IBK131185 ILF131185:ILG131185 IVB131185:IVC131185 JEX131185:JEY131185 JOT131185:JOU131185 JYP131185:JYQ131185 KIL131185:KIM131185 KSH131185:KSI131185 LCD131185:LCE131185 LLZ131185:LMA131185 LVV131185:LVW131185 MFR131185:MFS131185 MPN131185:MPO131185 MZJ131185:MZK131185 NJF131185:NJG131185 NTB131185:NTC131185 OCX131185:OCY131185 OMT131185:OMU131185 OWP131185:OWQ131185 PGL131185:PGM131185 PQH131185:PQI131185 QAD131185:QAE131185 QJZ131185:QKA131185 QTV131185:QTW131185 RDR131185:RDS131185 RNN131185:RNO131185 RXJ131185:RXK131185 SHF131185:SHG131185 SRB131185:SRC131185 TAX131185:TAY131185 TKT131185:TKU131185 TUP131185:TUQ131185 UEL131185:UEM131185 UOH131185:UOI131185 UYD131185:UYE131185 VHZ131185:VIA131185 VRV131185:VRW131185 WBR131185:WBS131185 WLN131185:WLO131185 WVJ131185:WVK131185 SHJ917659:SHK917659 IX196721:IY196721 ST196721:SU196721 ACP196721:ACQ196721 AML196721:AMM196721 AWH196721:AWI196721 BGD196721:BGE196721 BPZ196721:BQA196721 BZV196721:BZW196721 CJR196721:CJS196721 CTN196721:CTO196721 DDJ196721:DDK196721 DNF196721:DNG196721 DXB196721:DXC196721 EGX196721:EGY196721 EQT196721:EQU196721 FAP196721:FAQ196721 FKL196721:FKM196721 FUH196721:FUI196721 GED196721:GEE196721 GNZ196721:GOA196721 GXV196721:GXW196721 HHR196721:HHS196721 HRN196721:HRO196721 IBJ196721:IBK196721 ILF196721:ILG196721 IVB196721:IVC196721 JEX196721:JEY196721 JOT196721:JOU196721 JYP196721:JYQ196721 KIL196721:KIM196721 KSH196721:KSI196721 LCD196721:LCE196721 LLZ196721:LMA196721 LVV196721:LVW196721 MFR196721:MFS196721 MPN196721:MPO196721 MZJ196721:MZK196721 NJF196721:NJG196721 NTB196721:NTC196721 OCX196721:OCY196721 OMT196721:OMU196721 OWP196721:OWQ196721 PGL196721:PGM196721 PQH196721:PQI196721 QAD196721:QAE196721 QJZ196721:QKA196721 QTV196721:QTW196721 RDR196721:RDS196721 RNN196721:RNO196721 RXJ196721:RXK196721 SHF196721:SHG196721 SRB196721:SRC196721 TAX196721:TAY196721 TKT196721:TKU196721 TUP196721:TUQ196721 UEL196721:UEM196721 UOH196721:UOI196721 UYD196721:UYE196721 VHZ196721:VIA196721 VRV196721:VRW196721 WBR196721:WBS196721 WLN196721:WLO196721 WVJ196721:WVK196721 SRF917659:SRG917659 IX262257:IY262257 ST262257:SU262257 ACP262257:ACQ262257 AML262257:AMM262257 AWH262257:AWI262257 BGD262257:BGE262257 BPZ262257:BQA262257 BZV262257:BZW262257 CJR262257:CJS262257 CTN262257:CTO262257 DDJ262257:DDK262257 DNF262257:DNG262257 DXB262257:DXC262257 EGX262257:EGY262257 EQT262257:EQU262257 FAP262257:FAQ262257 FKL262257:FKM262257 FUH262257:FUI262257 GED262257:GEE262257 GNZ262257:GOA262257 GXV262257:GXW262257 HHR262257:HHS262257 HRN262257:HRO262257 IBJ262257:IBK262257 ILF262257:ILG262257 IVB262257:IVC262257 JEX262257:JEY262257 JOT262257:JOU262257 JYP262257:JYQ262257 KIL262257:KIM262257 KSH262257:KSI262257 LCD262257:LCE262257 LLZ262257:LMA262257 LVV262257:LVW262257 MFR262257:MFS262257 MPN262257:MPO262257 MZJ262257:MZK262257 NJF262257:NJG262257 NTB262257:NTC262257 OCX262257:OCY262257 OMT262257:OMU262257 OWP262257:OWQ262257 PGL262257:PGM262257 PQH262257:PQI262257 QAD262257:QAE262257 QJZ262257:QKA262257 QTV262257:QTW262257 RDR262257:RDS262257 RNN262257:RNO262257 RXJ262257:RXK262257 SHF262257:SHG262257 SRB262257:SRC262257 TAX262257:TAY262257 TKT262257:TKU262257 TUP262257:TUQ262257 UEL262257:UEM262257 UOH262257:UOI262257 UYD262257:UYE262257 VHZ262257:VIA262257 VRV262257:VRW262257 WBR262257:WBS262257 WLN262257:WLO262257 WVJ262257:WVK262257 TBB917659:TBC917659 IX327793:IY327793 ST327793:SU327793 ACP327793:ACQ327793 AML327793:AMM327793 AWH327793:AWI327793 BGD327793:BGE327793 BPZ327793:BQA327793 BZV327793:BZW327793 CJR327793:CJS327793 CTN327793:CTO327793 DDJ327793:DDK327793 DNF327793:DNG327793 DXB327793:DXC327793 EGX327793:EGY327793 EQT327793:EQU327793 FAP327793:FAQ327793 FKL327793:FKM327793 FUH327793:FUI327793 GED327793:GEE327793 GNZ327793:GOA327793 GXV327793:GXW327793 HHR327793:HHS327793 HRN327793:HRO327793 IBJ327793:IBK327793 ILF327793:ILG327793 IVB327793:IVC327793 JEX327793:JEY327793 JOT327793:JOU327793 JYP327793:JYQ327793 KIL327793:KIM327793 KSH327793:KSI327793 LCD327793:LCE327793 LLZ327793:LMA327793 LVV327793:LVW327793 MFR327793:MFS327793 MPN327793:MPO327793 MZJ327793:MZK327793 NJF327793:NJG327793 NTB327793:NTC327793 OCX327793:OCY327793 OMT327793:OMU327793 OWP327793:OWQ327793 PGL327793:PGM327793 PQH327793:PQI327793 QAD327793:QAE327793 QJZ327793:QKA327793 QTV327793:QTW327793 RDR327793:RDS327793 RNN327793:RNO327793 RXJ327793:RXK327793 SHF327793:SHG327793 SRB327793:SRC327793 TAX327793:TAY327793 TKT327793:TKU327793 TUP327793:TUQ327793 UEL327793:UEM327793 UOH327793:UOI327793 UYD327793:UYE327793 VHZ327793:VIA327793 VRV327793:VRW327793 WBR327793:WBS327793 WLN327793:WLO327793 WVJ327793:WVK327793 TKX917659:TKY917659 IX393329:IY393329 ST393329:SU393329 ACP393329:ACQ393329 AML393329:AMM393329 AWH393329:AWI393329 BGD393329:BGE393329 BPZ393329:BQA393329 BZV393329:BZW393329 CJR393329:CJS393329 CTN393329:CTO393329 DDJ393329:DDK393329 DNF393329:DNG393329 DXB393329:DXC393329 EGX393329:EGY393329 EQT393329:EQU393329 FAP393329:FAQ393329 FKL393329:FKM393329 FUH393329:FUI393329 GED393329:GEE393329 GNZ393329:GOA393329 GXV393329:GXW393329 HHR393329:HHS393329 HRN393329:HRO393329 IBJ393329:IBK393329 ILF393329:ILG393329 IVB393329:IVC393329 JEX393329:JEY393329 JOT393329:JOU393329 JYP393329:JYQ393329 KIL393329:KIM393329 KSH393329:KSI393329 LCD393329:LCE393329 LLZ393329:LMA393329 LVV393329:LVW393329 MFR393329:MFS393329 MPN393329:MPO393329 MZJ393329:MZK393329 NJF393329:NJG393329 NTB393329:NTC393329 OCX393329:OCY393329 OMT393329:OMU393329 OWP393329:OWQ393329 PGL393329:PGM393329 PQH393329:PQI393329 QAD393329:QAE393329 QJZ393329:QKA393329 QTV393329:QTW393329 RDR393329:RDS393329 RNN393329:RNO393329 RXJ393329:RXK393329 SHF393329:SHG393329 SRB393329:SRC393329 TAX393329:TAY393329 TKT393329:TKU393329 TUP393329:TUQ393329 UEL393329:UEM393329 UOH393329:UOI393329 UYD393329:UYE393329 VHZ393329:VIA393329 VRV393329:VRW393329 WBR393329:WBS393329 WLN393329:WLO393329 WVJ393329:WVK393329 TUT917659:TUU917659 IX458865:IY458865 ST458865:SU458865 ACP458865:ACQ458865 AML458865:AMM458865 AWH458865:AWI458865 BGD458865:BGE458865 BPZ458865:BQA458865 BZV458865:BZW458865 CJR458865:CJS458865 CTN458865:CTO458865 DDJ458865:DDK458865 DNF458865:DNG458865 DXB458865:DXC458865 EGX458865:EGY458865 EQT458865:EQU458865 FAP458865:FAQ458865 FKL458865:FKM458865 FUH458865:FUI458865 GED458865:GEE458865 GNZ458865:GOA458865 GXV458865:GXW458865 HHR458865:HHS458865 HRN458865:HRO458865 IBJ458865:IBK458865 ILF458865:ILG458865 IVB458865:IVC458865 JEX458865:JEY458865 JOT458865:JOU458865 JYP458865:JYQ458865 KIL458865:KIM458865 KSH458865:KSI458865 LCD458865:LCE458865 LLZ458865:LMA458865 LVV458865:LVW458865 MFR458865:MFS458865 MPN458865:MPO458865 MZJ458865:MZK458865 NJF458865:NJG458865 NTB458865:NTC458865 OCX458865:OCY458865 OMT458865:OMU458865 OWP458865:OWQ458865 PGL458865:PGM458865 PQH458865:PQI458865 QAD458865:QAE458865 QJZ458865:QKA458865 QTV458865:QTW458865 RDR458865:RDS458865 RNN458865:RNO458865 RXJ458865:RXK458865 SHF458865:SHG458865 SRB458865:SRC458865 TAX458865:TAY458865 TKT458865:TKU458865 TUP458865:TUQ458865 UEL458865:UEM458865 UOH458865:UOI458865 UYD458865:UYE458865 VHZ458865:VIA458865 VRV458865:VRW458865 WBR458865:WBS458865 WLN458865:WLO458865 WVJ458865:WVK458865 UEP917659:UEQ917659 IX524401:IY524401 ST524401:SU524401 ACP524401:ACQ524401 AML524401:AMM524401 AWH524401:AWI524401 BGD524401:BGE524401 BPZ524401:BQA524401 BZV524401:BZW524401 CJR524401:CJS524401 CTN524401:CTO524401 DDJ524401:DDK524401 DNF524401:DNG524401 DXB524401:DXC524401 EGX524401:EGY524401 EQT524401:EQU524401 FAP524401:FAQ524401 FKL524401:FKM524401 FUH524401:FUI524401 GED524401:GEE524401 GNZ524401:GOA524401 GXV524401:GXW524401 HHR524401:HHS524401 HRN524401:HRO524401 IBJ524401:IBK524401 ILF524401:ILG524401 IVB524401:IVC524401 JEX524401:JEY524401 JOT524401:JOU524401 JYP524401:JYQ524401 KIL524401:KIM524401 KSH524401:KSI524401 LCD524401:LCE524401 LLZ524401:LMA524401 LVV524401:LVW524401 MFR524401:MFS524401 MPN524401:MPO524401 MZJ524401:MZK524401 NJF524401:NJG524401 NTB524401:NTC524401 OCX524401:OCY524401 OMT524401:OMU524401 OWP524401:OWQ524401 PGL524401:PGM524401 PQH524401:PQI524401 QAD524401:QAE524401 QJZ524401:QKA524401 QTV524401:QTW524401 RDR524401:RDS524401 RNN524401:RNO524401 RXJ524401:RXK524401 SHF524401:SHG524401 SRB524401:SRC524401 TAX524401:TAY524401 TKT524401:TKU524401 TUP524401:TUQ524401 UEL524401:UEM524401 UOH524401:UOI524401 UYD524401:UYE524401 VHZ524401:VIA524401 VRV524401:VRW524401 WBR524401:WBS524401 WLN524401:WLO524401 WVJ524401:WVK524401 UOL917659:UOM917659 IX589937:IY589937 ST589937:SU589937 ACP589937:ACQ589937 AML589937:AMM589937 AWH589937:AWI589937 BGD589937:BGE589937 BPZ589937:BQA589937 BZV589937:BZW589937 CJR589937:CJS589937 CTN589937:CTO589937 DDJ589937:DDK589937 DNF589937:DNG589937 DXB589937:DXC589937 EGX589937:EGY589937 EQT589937:EQU589937 FAP589937:FAQ589937 FKL589937:FKM589937 FUH589937:FUI589937 GED589937:GEE589937 GNZ589937:GOA589937 GXV589937:GXW589937 HHR589937:HHS589937 HRN589937:HRO589937 IBJ589937:IBK589937 ILF589937:ILG589937 IVB589937:IVC589937 JEX589937:JEY589937 JOT589937:JOU589937 JYP589937:JYQ589937 KIL589937:KIM589937 KSH589937:KSI589937 LCD589937:LCE589937 LLZ589937:LMA589937 LVV589937:LVW589937 MFR589937:MFS589937 MPN589937:MPO589937 MZJ589937:MZK589937 NJF589937:NJG589937 NTB589937:NTC589937 OCX589937:OCY589937 OMT589937:OMU589937 OWP589937:OWQ589937 PGL589937:PGM589937 PQH589937:PQI589937 QAD589937:QAE589937 QJZ589937:QKA589937 QTV589937:QTW589937 RDR589937:RDS589937 RNN589937:RNO589937 RXJ589937:RXK589937 SHF589937:SHG589937 SRB589937:SRC589937 TAX589937:TAY589937 TKT589937:TKU589937 TUP589937:TUQ589937 UEL589937:UEM589937 UOH589937:UOI589937 UYD589937:UYE589937 VHZ589937:VIA589937 VRV589937:VRW589937 WBR589937:WBS589937 WLN589937:WLO589937 WVJ589937:WVK589937 UYH917659:UYI917659 IX655473:IY655473 ST655473:SU655473 ACP655473:ACQ655473 AML655473:AMM655473 AWH655473:AWI655473 BGD655473:BGE655473 BPZ655473:BQA655473 BZV655473:BZW655473 CJR655473:CJS655473 CTN655473:CTO655473 DDJ655473:DDK655473 DNF655473:DNG655473 DXB655473:DXC655473 EGX655473:EGY655473 EQT655473:EQU655473 FAP655473:FAQ655473 FKL655473:FKM655473 FUH655473:FUI655473 GED655473:GEE655473 GNZ655473:GOA655473 GXV655473:GXW655473 HHR655473:HHS655473 HRN655473:HRO655473 IBJ655473:IBK655473 ILF655473:ILG655473 IVB655473:IVC655473 JEX655473:JEY655473 JOT655473:JOU655473 JYP655473:JYQ655473 KIL655473:KIM655473 KSH655473:KSI655473 LCD655473:LCE655473 LLZ655473:LMA655473 LVV655473:LVW655473 MFR655473:MFS655473 MPN655473:MPO655473 MZJ655473:MZK655473 NJF655473:NJG655473 NTB655473:NTC655473 OCX655473:OCY655473 OMT655473:OMU655473 OWP655473:OWQ655473 PGL655473:PGM655473 PQH655473:PQI655473 QAD655473:QAE655473 QJZ655473:QKA655473 QTV655473:QTW655473 RDR655473:RDS655473 RNN655473:RNO655473 RXJ655473:RXK655473 SHF655473:SHG655473 SRB655473:SRC655473 TAX655473:TAY655473 TKT655473:TKU655473 TUP655473:TUQ655473 UEL655473:UEM655473 UOH655473:UOI655473 UYD655473:UYE655473 VHZ655473:VIA655473 VRV655473:VRW655473 WBR655473:WBS655473 WLN655473:WLO655473 WVJ655473:WVK655473 VID917659:VIE917659 IX721009:IY721009 ST721009:SU721009 ACP721009:ACQ721009 AML721009:AMM721009 AWH721009:AWI721009 BGD721009:BGE721009 BPZ721009:BQA721009 BZV721009:BZW721009 CJR721009:CJS721009 CTN721009:CTO721009 DDJ721009:DDK721009 DNF721009:DNG721009 DXB721009:DXC721009 EGX721009:EGY721009 EQT721009:EQU721009 FAP721009:FAQ721009 FKL721009:FKM721009 FUH721009:FUI721009 GED721009:GEE721009 GNZ721009:GOA721009 GXV721009:GXW721009 HHR721009:HHS721009 HRN721009:HRO721009 IBJ721009:IBK721009 ILF721009:ILG721009 IVB721009:IVC721009 JEX721009:JEY721009 JOT721009:JOU721009 JYP721009:JYQ721009 KIL721009:KIM721009 KSH721009:KSI721009 LCD721009:LCE721009 LLZ721009:LMA721009 LVV721009:LVW721009 MFR721009:MFS721009 MPN721009:MPO721009 MZJ721009:MZK721009 NJF721009:NJG721009 NTB721009:NTC721009 OCX721009:OCY721009 OMT721009:OMU721009 OWP721009:OWQ721009 PGL721009:PGM721009 PQH721009:PQI721009 QAD721009:QAE721009 QJZ721009:QKA721009 QTV721009:QTW721009 RDR721009:RDS721009 RNN721009:RNO721009 RXJ721009:RXK721009 SHF721009:SHG721009 SRB721009:SRC721009 TAX721009:TAY721009 TKT721009:TKU721009 TUP721009:TUQ721009 UEL721009:UEM721009 UOH721009:UOI721009 UYD721009:UYE721009 VHZ721009:VIA721009 VRV721009:VRW721009 WBR721009:WBS721009 WLN721009:WLO721009 WVJ721009:WVK721009 VRZ917659:VSA917659 IX786545:IY786545 ST786545:SU786545 ACP786545:ACQ786545 AML786545:AMM786545 AWH786545:AWI786545 BGD786545:BGE786545 BPZ786545:BQA786545 BZV786545:BZW786545 CJR786545:CJS786545 CTN786545:CTO786545 DDJ786545:DDK786545 DNF786545:DNG786545 DXB786545:DXC786545 EGX786545:EGY786545 EQT786545:EQU786545 FAP786545:FAQ786545 FKL786545:FKM786545 FUH786545:FUI786545 GED786545:GEE786545 GNZ786545:GOA786545 GXV786545:GXW786545 HHR786545:HHS786545 HRN786545:HRO786545 IBJ786545:IBK786545 ILF786545:ILG786545 IVB786545:IVC786545 JEX786545:JEY786545 JOT786545:JOU786545 JYP786545:JYQ786545 KIL786545:KIM786545 KSH786545:KSI786545 LCD786545:LCE786545 LLZ786545:LMA786545 LVV786545:LVW786545 MFR786545:MFS786545 MPN786545:MPO786545 MZJ786545:MZK786545 NJF786545:NJG786545 NTB786545:NTC786545 OCX786545:OCY786545 OMT786545:OMU786545 OWP786545:OWQ786545 PGL786545:PGM786545 PQH786545:PQI786545 QAD786545:QAE786545 QJZ786545:QKA786545 QTV786545:QTW786545 RDR786545:RDS786545 RNN786545:RNO786545 RXJ786545:RXK786545 SHF786545:SHG786545 SRB786545:SRC786545 TAX786545:TAY786545 TKT786545:TKU786545 TUP786545:TUQ786545 UEL786545:UEM786545 UOH786545:UOI786545 UYD786545:UYE786545 VHZ786545:VIA786545 VRV786545:VRW786545 WBR786545:WBS786545 WLN786545:WLO786545 WVJ786545:WVK786545 WBV917659:WBW917659 IX852081:IY852081 ST852081:SU852081 ACP852081:ACQ852081 AML852081:AMM852081 AWH852081:AWI852081 BGD852081:BGE852081 BPZ852081:BQA852081 BZV852081:BZW852081 CJR852081:CJS852081 CTN852081:CTO852081 DDJ852081:DDK852081 DNF852081:DNG852081 DXB852081:DXC852081 EGX852081:EGY852081 EQT852081:EQU852081 FAP852081:FAQ852081 FKL852081:FKM852081 FUH852081:FUI852081 GED852081:GEE852081 GNZ852081:GOA852081 GXV852081:GXW852081 HHR852081:HHS852081 HRN852081:HRO852081 IBJ852081:IBK852081 ILF852081:ILG852081 IVB852081:IVC852081 JEX852081:JEY852081 JOT852081:JOU852081 JYP852081:JYQ852081 KIL852081:KIM852081 KSH852081:KSI852081 LCD852081:LCE852081 LLZ852081:LMA852081 LVV852081:LVW852081 MFR852081:MFS852081 MPN852081:MPO852081 MZJ852081:MZK852081 NJF852081:NJG852081 NTB852081:NTC852081 OCX852081:OCY852081 OMT852081:OMU852081 OWP852081:OWQ852081 PGL852081:PGM852081 PQH852081:PQI852081 QAD852081:QAE852081 QJZ852081:QKA852081 QTV852081:QTW852081 RDR852081:RDS852081 RNN852081:RNO852081 RXJ852081:RXK852081 SHF852081:SHG852081 SRB852081:SRC852081 TAX852081:TAY852081 TKT852081:TKU852081 TUP852081:TUQ852081 UEL852081:UEM852081 UOH852081:UOI852081 UYD852081:UYE852081 VHZ852081:VIA852081 VRV852081:VRW852081 WBR852081:WBS852081 WLN852081:WLO852081 WVJ852081:WVK852081 WLR917659:WLS917659 IX917617:IY917617 ST917617:SU917617 ACP917617:ACQ917617 AML917617:AMM917617 AWH917617:AWI917617 BGD917617:BGE917617 BPZ917617:BQA917617 BZV917617:BZW917617 CJR917617:CJS917617 CTN917617:CTO917617 DDJ917617:DDK917617 DNF917617:DNG917617 DXB917617:DXC917617 EGX917617:EGY917617 EQT917617:EQU917617 FAP917617:FAQ917617 FKL917617:FKM917617 FUH917617:FUI917617 GED917617:GEE917617 GNZ917617:GOA917617 GXV917617:GXW917617 HHR917617:HHS917617 HRN917617:HRO917617 IBJ917617:IBK917617 ILF917617:ILG917617 IVB917617:IVC917617 JEX917617:JEY917617 JOT917617:JOU917617 JYP917617:JYQ917617 KIL917617:KIM917617 KSH917617:KSI917617 LCD917617:LCE917617 LLZ917617:LMA917617 LVV917617:LVW917617 MFR917617:MFS917617 MPN917617:MPO917617 MZJ917617:MZK917617 NJF917617:NJG917617 NTB917617:NTC917617 OCX917617:OCY917617 OMT917617:OMU917617 OWP917617:OWQ917617 PGL917617:PGM917617 PQH917617:PQI917617 QAD917617:QAE917617 QJZ917617:QKA917617 QTV917617:QTW917617 RDR917617:RDS917617 RNN917617:RNO917617 RXJ917617:RXK917617 SHF917617:SHG917617 SRB917617:SRC917617 TAX917617:TAY917617 TKT917617:TKU917617 TUP917617:TUQ917617 UEL917617:UEM917617 UOH917617:UOI917617 UYD917617:UYE917617 VHZ917617:VIA917617 VRV917617:VRW917617 WBR917617:WBS917617 WLN917617:WLO917617 WVJ917617:WVK917617 WVN917659:WVO917659 IX983153:IY983153 ST983153:SU983153 ACP983153:ACQ983153 AML983153:AMM983153 AWH983153:AWI983153 BGD983153:BGE983153 BPZ983153:BQA983153 BZV983153:BZW983153 CJR983153:CJS983153 CTN983153:CTO983153 DDJ983153:DDK983153 DNF983153:DNG983153 DXB983153:DXC983153 EGX983153:EGY983153 EQT983153:EQU983153 FAP983153:FAQ983153 FKL983153:FKM983153 FUH983153:FUI983153 GED983153:GEE983153 GNZ983153:GOA983153 GXV983153:GXW983153 HHR983153:HHS983153 HRN983153:HRO983153 IBJ983153:IBK983153 ILF983153:ILG983153 IVB983153:IVC983153 JEX983153:JEY983153 JOT983153:JOU983153 JYP983153:JYQ983153 KIL983153:KIM983153 KSH983153:KSI983153 LCD983153:LCE983153 LLZ983153:LMA983153 LVV983153:LVW983153 MFR983153:MFS983153 MPN983153:MPO983153 MZJ983153:MZK983153 NJF983153:NJG983153 NTB983153:NTC983153 OCX983153:OCY983153 OMT983153:OMU983153 OWP983153:OWQ983153 PGL983153:PGM983153 PQH983153:PQI983153 QAD983153:QAE983153 QJZ983153:QKA983153 QTV983153:QTW983153 RDR983153:RDS983153 RNN983153:RNO983153 RXJ983153:RXK983153 SHF983153:SHG983153 SRB983153:SRC983153 TAX983153:TAY983153 TKT983153:TKU983153 TUP983153:TUQ983153 UEL983153:UEM983153 UOH983153:UOI983153 UYD983153:UYE983153 VHZ983153:VIA983153 VRV983153:VRW983153 WBR983153:WBS983153 WLN983153:WLO983153 WVJ983153:WVK983153 RNR786587:RNS786587 IX125:IY125 ST125:SU125 ACP125:ACQ125 AML125:AMM125 AWH125:AWI125 BGD125:BGE125 BPZ125:BQA125 BZV125:BZW125 CJR125:CJS125 CTN125:CTO125 DDJ125:DDK125 DNF125:DNG125 DXB125:DXC125 EGX125:EGY125 EQT125:EQU125 FAP125:FAQ125 FKL125:FKM125 FUH125:FUI125 GED125:GEE125 GNZ125:GOA125 GXV125:GXW125 HHR125:HHS125 HRN125:HRO125 IBJ125:IBK125 ILF125:ILG125 IVB125:IVC125 JEX125:JEY125 JOT125:JOU125 JYP125:JYQ125 KIL125:KIM125 KSH125:KSI125 LCD125:LCE125 LLZ125:LMA125 LVV125:LVW125 MFR125:MFS125 MPN125:MPO125 MZJ125:MZK125 NJF125:NJG125 NTB125:NTC125 OCX125:OCY125 OMT125:OMU125 OWP125:OWQ125 PGL125:PGM125 PQH125:PQI125 QAD125:QAE125 QJZ125:QKA125 QTV125:QTW125 RDR125:RDS125 RNN125:RNO125 RXJ125:RXK125 SHF125:SHG125 SRB125:SRC125 TAX125:TAY125 TKT125:TKU125 TUP125:TUQ125 UEL125:UEM125 UOH125:UOI125 UYD125:UYE125 VHZ125:VIA125 VRV125:VRW125 WBR125:WBS125 WLN125:WLO125 WVJ125:WVK125 JB983195:JC983195 IX65661:IY65661 ST65661:SU65661 ACP65661:ACQ65661 AML65661:AMM65661 AWH65661:AWI65661 BGD65661:BGE65661 BPZ65661:BQA65661 BZV65661:BZW65661 CJR65661:CJS65661 CTN65661:CTO65661 DDJ65661:DDK65661 DNF65661:DNG65661 DXB65661:DXC65661 EGX65661:EGY65661 EQT65661:EQU65661 FAP65661:FAQ65661 FKL65661:FKM65661 FUH65661:FUI65661 GED65661:GEE65661 GNZ65661:GOA65661 GXV65661:GXW65661 HHR65661:HHS65661 HRN65661:HRO65661 IBJ65661:IBK65661 ILF65661:ILG65661 IVB65661:IVC65661 JEX65661:JEY65661 JOT65661:JOU65661 JYP65661:JYQ65661 KIL65661:KIM65661 KSH65661:KSI65661 LCD65661:LCE65661 LLZ65661:LMA65661 LVV65661:LVW65661 MFR65661:MFS65661 MPN65661:MPO65661 MZJ65661:MZK65661 NJF65661:NJG65661 NTB65661:NTC65661 OCX65661:OCY65661 OMT65661:OMU65661 OWP65661:OWQ65661 PGL65661:PGM65661 PQH65661:PQI65661 QAD65661:QAE65661 QJZ65661:QKA65661 QTV65661:QTW65661 RDR65661:RDS65661 RNN65661:RNO65661 RXJ65661:RXK65661 SHF65661:SHG65661 SRB65661:SRC65661 TAX65661:TAY65661 TKT65661:TKU65661 TUP65661:TUQ65661 UEL65661:UEM65661 UOH65661:UOI65661 UYD65661:UYE65661 VHZ65661:VIA65661 VRV65661:VRW65661 WBR65661:WBS65661 WLN65661:WLO65661 WVJ65661:WVK65661 SX983195:SY983195 IX131197:IY131197 ST131197:SU131197 ACP131197:ACQ131197 AML131197:AMM131197 AWH131197:AWI131197 BGD131197:BGE131197 BPZ131197:BQA131197 BZV131197:BZW131197 CJR131197:CJS131197 CTN131197:CTO131197 DDJ131197:DDK131197 DNF131197:DNG131197 DXB131197:DXC131197 EGX131197:EGY131197 EQT131197:EQU131197 FAP131197:FAQ131197 FKL131197:FKM131197 FUH131197:FUI131197 GED131197:GEE131197 GNZ131197:GOA131197 GXV131197:GXW131197 HHR131197:HHS131197 HRN131197:HRO131197 IBJ131197:IBK131197 ILF131197:ILG131197 IVB131197:IVC131197 JEX131197:JEY131197 JOT131197:JOU131197 JYP131197:JYQ131197 KIL131197:KIM131197 KSH131197:KSI131197 LCD131197:LCE131197 LLZ131197:LMA131197 LVV131197:LVW131197 MFR131197:MFS131197 MPN131197:MPO131197 MZJ131197:MZK131197 NJF131197:NJG131197 NTB131197:NTC131197 OCX131197:OCY131197 OMT131197:OMU131197 OWP131197:OWQ131197 PGL131197:PGM131197 PQH131197:PQI131197 QAD131197:QAE131197 QJZ131197:QKA131197 QTV131197:QTW131197 RDR131197:RDS131197 RNN131197:RNO131197 RXJ131197:RXK131197 SHF131197:SHG131197 SRB131197:SRC131197 TAX131197:TAY131197 TKT131197:TKU131197 TUP131197:TUQ131197 UEL131197:UEM131197 UOH131197:UOI131197 UYD131197:UYE131197 VHZ131197:VIA131197 VRV131197:VRW131197 WBR131197:WBS131197 WLN131197:WLO131197 WVJ131197:WVK131197 ACT983195:ACU983195 IX196733:IY196733 ST196733:SU196733 ACP196733:ACQ196733 AML196733:AMM196733 AWH196733:AWI196733 BGD196733:BGE196733 BPZ196733:BQA196733 BZV196733:BZW196733 CJR196733:CJS196733 CTN196733:CTO196733 DDJ196733:DDK196733 DNF196733:DNG196733 DXB196733:DXC196733 EGX196733:EGY196733 EQT196733:EQU196733 FAP196733:FAQ196733 FKL196733:FKM196733 FUH196733:FUI196733 GED196733:GEE196733 GNZ196733:GOA196733 GXV196733:GXW196733 HHR196733:HHS196733 HRN196733:HRO196733 IBJ196733:IBK196733 ILF196733:ILG196733 IVB196733:IVC196733 JEX196733:JEY196733 JOT196733:JOU196733 JYP196733:JYQ196733 KIL196733:KIM196733 KSH196733:KSI196733 LCD196733:LCE196733 LLZ196733:LMA196733 LVV196733:LVW196733 MFR196733:MFS196733 MPN196733:MPO196733 MZJ196733:MZK196733 NJF196733:NJG196733 NTB196733:NTC196733 OCX196733:OCY196733 OMT196733:OMU196733 OWP196733:OWQ196733 PGL196733:PGM196733 PQH196733:PQI196733 QAD196733:QAE196733 QJZ196733:QKA196733 QTV196733:QTW196733 RDR196733:RDS196733 RNN196733:RNO196733 RXJ196733:RXK196733 SHF196733:SHG196733 SRB196733:SRC196733 TAX196733:TAY196733 TKT196733:TKU196733 TUP196733:TUQ196733 UEL196733:UEM196733 UOH196733:UOI196733 UYD196733:UYE196733 VHZ196733:VIA196733 VRV196733:VRW196733 WBR196733:WBS196733 WLN196733:WLO196733 WVJ196733:WVK196733 AMP983195:AMQ983195 IX262269:IY262269 ST262269:SU262269 ACP262269:ACQ262269 AML262269:AMM262269 AWH262269:AWI262269 BGD262269:BGE262269 BPZ262269:BQA262269 BZV262269:BZW262269 CJR262269:CJS262269 CTN262269:CTO262269 DDJ262269:DDK262269 DNF262269:DNG262269 DXB262269:DXC262269 EGX262269:EGY262269 EQT262269:EQU262269 FAP262269:FAQ262269 FKL262269:FKM262269 FUH262269:FUI262269 GED262269:GEE262269 GNZ262269:GOA262269 GXV262269:GXW262269 HHR262269:HHS262269 HRN262269:HRO262269 IBJ262269:IBK262269 ILF262269:ILG262269 IVB262269:IVC262269 JEX262269:JEY262269 JOT262269:JOU262269 JYP262269:JYQ262269 KIL262269:KIM262269 KSH262269:KSI262269 LCD262269:LCE262269 LLZ262269:LMA262269 LVV262269:LVW262269 MFR262269:MFS262269 MPN262269:MPO262269 MZJ262269:MZK262269 NJF262269:NJG262269 NTB262269:NTC262269 OCX262269:OCY262269 OMT262269:OMU262269 OWP262269:OWQ262269 PGL262269:PGM262269 PQH262269:PQI262269 QAD262269:QAE262269 QJZ262269:QKA262269 QTV262269:QTW262269 RDR262269:RDS262269 RNN262269:RNO262269 RXJ262269:RXK262269 SHF262269:SHG262269 SRB262269:SRC262269 TAX262269:TAY262269 TKT262269:TKU262269 TUP262269:TUQ262269 UEL262269:UEM262269 UOH262269:UOI262269 UYD262269:UYE262269 VHZ262269:VIA262269 VRV262269:VRW262269 WBR262269:WBS262269 WLN262269:WLO262269 WVJ262269:WVK262269 AWL983195:AWM983195 IX327805:IY327805 ST327805:SU327805 ACP327805:ACQ327805 AML327805:AMM327805 AWH327805:AWI327805 BGD327805:BGE327805 BPZ327805:BQA327805 BZV327805:BZW327805 CJR327805:CJS327805 CTN327805:CTO327805 DDJ327805:DDK327805 DNF327805:DNG327805 DXB327805:DXC327805 EGX327805:EGY327805 EQT327805:EQU327805 FAP327805:FAQ327805 FKL327805:FKM327805 FUH327805:FUI327805 GED327805:GEE327805 GNZ327805:GOA327805 GXV327805:GXW327805 HHR327805:HHS327805 HRN327805:HRO327805 IBJ327805:IBK327805 ILF327805:ILG327805 IVB327805:IVC327805 JEX327805:JEY327805 JOT327805:JOU327805 JYP327805:JYQ327805 KIL327805:KIM327805 KSH327805:KSI327805 LCD327805:LCE327805 LLZ327805:LMA327805 LVV327805:LVW327805 MFR327805:MFS327805 MPN327805:MPO327805 MZJ327805:MZK327805 NJF327805:NJG327805 NTB327805:NTC327805 OCX327805:OCY327805 OMT327805:OMU327805 OWP327805:OWQ327805 PGL327805:PGM327805 PQH327805:PQI327805 QAD327805:QAE327805 QJZ327805:QKA327805 QTV327805:QTW327805 RDR327805:RDS327805 RNN327805:RNO327805 RXJ327805:RXK327805 SHF327805:SHG327805 SRB327805:SRC327805 TAX327805:TAY327805 TKT327805:TKU327805 TUP327805:TUQ327805 UEL327805:UEM327805 UOH327805:UOI327805 UYD327805:UYE327805 VHZ327805:VIA327805 VRV327805:VRW327805 WBR327805:WBS327805 WLN327805:WLO327805 WVJ327805:WVK327805 BGH983195:BGI983195 IX393341:IY393341 ST393341:SU393341 ACP393341:ACQ393341 AML393341:AMM393341 AWH393341:AWI393341 BGD393341:BGE393341 BPZ393341:BQA393341 BZV393341:BZW393341 CJR393341:CJS393341 CTN393341:CTO393341 DDJ393341:DDK393341 DNF393341:DNG393341 DXB393341:DXC393341 EGX393341:EGY393341 EQT393341:EQU393341 FAP393341:FAQ393341 FKL393341:FKM393341 FUH393341:FUI393341 GED393341:GEE393341 GNZ393341:GOA393341 GXV393341:GXW393341 HHR393341:HHS393341 HRN393341:HRO393341 IBJ393341:IBK393341 ILF393341:ILG393341 IVB393341:IVC393341 JEX393341:JEY393341 JOT393341:JOU393341 JYP393341:JYQ393341 KIL393341:KIM393341 KSH393341:KSI393341 LCD393341:LCE393341 LLZ393341:LMA393341 LVV393341:LVW393341 MFR393341:MFS393341 MPN393341:MPO393341 MZJ393341:MZK393341 NJF393341:NJG393341 NTB393341:NTC393341 OCX393341:OCY393341 OMT393341:OMU393341 OWP393341:OWQ393341 PGL393341:PGM393341 PQH393341:PQI393341 QAD393341:QAE393341 QJZ393341:QKA393341 QTV393341:QTW393341 RDR393341:RDS393341 RNN393341:RNO393341 RXJ393341:RXK393341 SHF393341:SHG393341 SRB393341:SRC393341 TAX393341:TAY393341 TKT393341:TKU393341 TUP393341:TUQ393341 UEL393341:UEM393341 UOH393341:UOI393341 UYD393341:UYE393341 VHZ393341:VIA393341 VRV393341:VRW393341 WBR393341:WBS393341 WLN393341:WLO393341 WVJ393341:WVK393341 BQD983195:BQE983195 IX458877:IY458877 ST458877:SU458877 ACP458877:ACQ458877 AML458877:AMM458877 AWH458877:AWI458877 BGD458877:BGE458877 BPZ458877:BQA458877 BZV458877:BZW458877 CJR458877:CJS458877 CTN458877:CTO458877 DDJ458877:DDK458877 DNF458877:DNG458877 DXB458877:DXC458877 EGX458877:EGY458877 EQT458877:EQU458877 FAP458877:FAQ458877 FKL458877:FKM458877 FUH458877:FUI458877 GED458877:GEE458877 GNZ458877:GOA458877 GXV458877:GXW458877 HHR458877:HHS458877 HRN458877:HRO458877 IBJ458877:IBK458877 ILF458877:ILG458877 IVB458877:IVC458877 JEX458877:JEY458877 JOT458877:JOU458877 JYP458877:JYQ458877 KIL458877:KIM458877 KSH458877:KSI458877 LCD458877:LCE458877 LLZ458877:LMA458877 LVV458877:LVW458877 MFR458877:MFS458877 MPN458877:MPO458877 MZJ458877:MZK458877 NJF458877:NJG458877 NTB458877:NTC458877 OCX458877:OCY458877 OMT458877:OMU458877 OWP458877:OWQ458877 PGL458877:PGM458877 PQH458877:PQI458877 QAD458877:QAE458877 QJZ458877:QKA458877 QTV458877:QTW458877 RDR458877:RDS458877 RNN458877:RNO458877 RXJ458877:RXK458877 SHF458877:SHG458877 SRB458877:SRC458877 TAX458877:TAY458877 TKT458877:TKU458877 TUP458877:TUQ458877 UEL458877:UEM458877 UOH458877:UOI458877 UYD458877:UYE458877 VHZ458877:VIA458877 VRV458877:VRW458877 WBR458877:WBS458877 WLN458877:WLO458877 WVJ458877:WVK458877 BZZ983195:CAA983195 IX524413:IY524413 ST524413:SU524413 ACP524413:ACQ524413 AML524413:AMM524413 AWH524413:AWI524413 BGD524413:BGE524413 BPZ524413:BQA524413 BZV524413:BZW524413 CJR524413:CJS524413 CTN524413:CTO524413 DDJ524413:DDK524413 DNF524413:DNG524413 DXB524413:DXC524413 EGX524413:EGY524413 EQT524413:EQU524413 FAP524413:FAQ524413 FKL524413:FKM524413 FUH524413:FUI524413 GED524413:GEE524413 GNZ524413:GOA524413 GXV524413:GXW524413 HHR524413:HHS524413 HRN524413:HRO524413 IBJ524413:IBK524413 ILF524413:ILG524413 IVB524413:IVC524413 JEX524413:JEY524413 JOT524413:JOU524413 JYP524413:JYQ524413 KIL524413:KIM524413 KSH524413:KSI524413 LCD524413:LCE524413 LLZ524413:LMA524413 LVV524413:LVW524413 MFR524413:MFS524413 MPN524413:MPO524413 MZJ524413:MZK524413 NJF524413:NJG524413 NTB524413:NTC524413 OCX524413:OCY524413 OMT524413:OMU524413 OWP524413:OWQ524413 PGL524413:PGM524413 PQH524413:PQI524413 QAD524413:QAE524413 QJZ524413:QKA524413 QTV524413:QTW524413 RDR524413:RDS524413 RNN524413:RNO524413 RXJ524413:RXK524413 SHF524413:SHG524413 SRB524413:SRC524413 TAX524413:TAY524413 TKT524413:TKU524413 TUP524413:TUQ524413 UEL524413:UEM524413 UOH524413:UOI524413 UYD524413:UYE524413 VHZ524413:VIA524413 VRV524413:VRW524413 WBR524413:WBS524413 WLN524413:WLO524413 WVJ524413:WVK524413 CJV983195:CJW983195 IX589949:IY589949 ST589949:SU589949 ACP589949:ACQ589949 AML589949:AMM589949 AWH589949:AWI589949 BGD589949:BGE589949 BPZ589949:BQA589949 BZV589949:BZW589949 CJR589949:CJS589949 CTN589949:CTO589949 DDJ589949:DDK589949 DNF589949:DNG589949 DXB589949:DXC589949 EGX589949:EGY589949 EQT589949:EQU589949 FAP589949:FAQ589949 FKL589949:FKM589949 FUH589949:FUI589949 GED589949:GEE589949 GNZ589949:GOA589949 GXV589949:GXW589949 HHR589949:HHS589949 HRN589949:HRO589949 IBJ589949:IBK589949 ILF589949:ILG589949 IVB589949:IVC589949 JEX589949:JEY589949 JOT589949:JOU589949 JYP589949:JYQ589949 KIL589949:KIM589949 KSH589949:KSI589949 LCD589949:LCE589949 LLZ589949:LMA589949 LVV589949:LVW589949 MFR589949:MFS589949 MPN589949:MPO589949 MZJ589949:MZK589949 NJF589949:NJG589949 NTB589949:NTC589949 OCX589949:OCY589949 OMT589949:OMU589949 OWP589949:OWQ589949 PGL589949:PGM589949 PQH589949:PQI589949 QAD589949:QAE589949 QJZ589949:QKA589949 QTV589949:QTW589949 RDR589949:RDS589949 RNN589949:RNO589949 RXJ589949:RXK589949 SHF589949:SHG589949 SRB589949:SRC589949 TAX589949:TAY589949 TKT589949:TKU589949 TUP589949:TUQ589949 UEL589949:UEM589949 UOH589949:UOI589949 UYD589949:UYE589949 VHZ589949:VIA589949 VRV589949:VRW589949 WBR589949:WBS589949 WLN589949:WLO589949 WVJ589949:WVK589949 CTR983195:CTS983195 IX655485:IY655485 ST655485:SU655485 ACP655485:ACQ655485 AML655485:AMM655485 AWH655485:AWI655485 BGD655485:BGE655485 BPZ655485:BQA655485 BZV655485:BZW655485 CJR655485:CJS655485 CTN655485:CTO655485 DDJ655485:DDK655485 DNF655485:DNG655485 DXB655485:DXC655485 EGX655485:EGY655485 EQT655485:EQU655485 FAP655485:FAQ655485 FKL655485:FKM655485 FUH655485:FUI655485 GED655485:GEE655485 GNZ655485:GOA655485 GXV655485:GXW655485 HHR655485:HHS655485 HRN655485:HRO655485 IBJ655485:IBK655485 ILF655485:ILG655485 IVB655485:IVC655485 JEX655485:JEY655485 JOT655485:JOU655485 JYP655485:JYQ655485 KIL655485:KIM655485 KSH655485:KSI655485 LCD655485:LCE655485 LLZ655485:LMA655485 LVV655485:LVW655485 MFR655485:MFS655485 MPN655485:MPO655485 MZJ655485:MZK655485 NJF655485:NJG655485 NTB655485:NTC655485 OCX655485:OCY655485 OMT655485:OMU655485 OWP655485:OWQ655485 PGL655485:PGM655485 PQH655485:PQI655485 QAD655485:QAE655485 QJZ655485:QKA655485 QTV655485:QTW655485 RDR655485:RDS655485 RNN655485:RNO655485 RXJ655485:RXK655485 SHF655485:SHG655485 SRB655485:SRC655485 TAX655485:TAY655485 TKT655485:TKU655485 TUP655485:TUQ655485 UEL655485:UEM655485 UOH655485:UOI655485 UYD655485:UYE655485 VHZ655485:VIA655485 VRV655485:VRW655485 WBR655485:WBS655485 WLN655485:WLO655485 WVJ655485:WVK655485 DDN983195:DDO983195 IX721021:IY721021 ST721021:SU721021 ACP721021:ACQ721021 AML721021:AMM721021 AWH721021:AWI721021 BGD721021:BGE721021 BPZ721021:BQA721021 BZV721021:BZW721021 CJR721021:CJS721021 CTN721021:CTO721021 DDJ721021:DDK721021 DNF721021:DNG721021 DXB721021:DXC721021 EGX721021:EGY721021 EQT721021:EQU721021 FAP721021:FAQ721021 FKL721021:FKM721021 FUH721021:FUI721021 GED721021:GEE721021 GNZ721021:GOA721021 GXV721021:GXW721021 HHR721021:HHS721021 HRN721021:HRO721021 IBJ721021:IBK721021 ILF721021:ILG721021 IVB721021:IVC721021 JEX721021:JEY721021 JOT721021:JOU721021 JYP721021:JYQ721021 KIL721021:KIM721021 KSH721021:KSI721021 LCD721021:LCE721021 LLZ721021:LMA721021 LVV721021:LVW721021 MFR721021:MFS721021 MPN721021:MPO721021 MZJ721021:MZK721021 NJF721021:NJG721021 NTB721021:NTC721021 OCX721021:OCY721021 OMT721021:OMU721021 OWP721021:OWQ721021 PGL721021:PGM721021 PQH721021:PQI721021 QAD721021:QAE721021 QJZ721021:QKA721021 QTV721021:QTW721021 RDR721021:RDS721021 RNN721021:RNO721021 RXJ721021:RXK721021 SHF721021:SHG721021 SRB721021:SRC721021 TAX721021:TAY721021 TKT721021:TKU721021 TUP721021:TUQ721021 UEL721021:UEM721021 UOH721021:UOI721021 UYD721021:UYE721021 VHZ721021:VIA721021 VRV721021:VRW721021 WBR721021:WBS721021 WLN721021:WLO721021 WVJ721021:WVK721021 DNJ983195:DNK983195 IX786557:IY786557 ST786557:SU786557 ACP786557:ACQ786557 AML786557:AMM786557 AWH786557:AWI786557 BGD786557:BGE786557 BPZ786557:BQA786557 BZV786557:BZW786557 CJR786557:CJS786557 CTN786557:CTO786557 DDJ786557:DDK786557 DNF786557:DNG786557 DXB786557:DXC786557 EGX786557:EGY786557 EQT786557:EQU786557 FAP786557:FAQ786557 FKL786557:FKM786557 FUH786557:FUI786557 GED786557:GEE786557 GNZ786557:GOA786557 GXV786557:GXW786557 HHR786557:HHS786557 HRN786557:HRO786557 IBJ786557:IBK786557 ILF786557:ILG786557 IVB786557:IVC786557 JEX786557:JEY786557 JOT786557:JOU786557 JYP786557:JYQ786557 KIL786557:KIM786557 KSH786557:KSI786557 LCD786557:LCE786557 LLZ786557:LMA786557 LVV786557:LVW786557 MFR786557:MFS786557 MPN786557:MPO786557 MZJ786557:MZK786557 NJF786557:NJG786557 NTB786557:NTC786557 OCX786557:OCY786557 OMT786557:OMU786557 OWP786557:OWQ786557 PGL786557:PGM786557 PQH786557:PQI786557 QAD786557:QAE786557 QJZ786557:QKA786557 QTV786557:QTW786557 RDR786557:RDS786557 RNN786557:RNO786557 RXJ786557:RXK786557 SHF786557:SHG786557 SRB786557:SRC786557 TAX786557:TAY786557 TKT786557:TKU786557 TUP786557:TUQ786557 UEL786557:UEM786557 UOH786557:UOI786557 UYD786557:UYE786557 VHZ786557:VIA786557 VRV786557:VRW786557 WBR786557:WBS786557 WLN786557:WLO786557 WVJ786557:WVK786557 DXF983195:DXG983195 IX852093:IY852093 ST852093:SU852093 ACP852093:ACQ852093 AML852093:AMM852093 AWH852093:AWI852093 BGD852093:BGE852093 BPZ852093:BQA852093 BZV852093:BZW852093 CJR852093:CJS852093 CTN852093:CTO852093 DDJ852093:DDK852093 DNF852093:DNG852093 DXB852093:DXC852093 EGX852093:EGY852093 EQT852093:EQU852093 FAP852093:FAQ852093 FKL852093:FKM852093 FUH852093:FUI852093 GED852093:GEE852093 GNZ852093:GOA852093 GXV852093:GXW852093 HHR852093:HHS852093 HRN852093:HRO852093 IBJ852093:IBK852093 ILF852093:ILG852093 IVB852093:IVC852093 JEX852093:JEY852093 JOT852093:JOU852093 JYP852093:JYQ852093 KIL852093:KIM852093 KSH852093:KSI852093 LCD852093:LCE852093 LLZ852093:LMA852093 LVV852093:LVW852093 MFR852093:MFS852093 MPN852093:MPO852093 MZJ852093:MZK852093 NJF852093:NJG852093 NTB852093:NTC852093 OCX852093:OCY852093 OMT852093:OMU852093 OWP852093:OWQ852093 PGL852093:PGM852093 PQH852093:PQI852093 QAD852093:QAE852093 QJZ852093:QKA852093 QTV852093:QTW852093 RDR852093:RDS852093 RNN852093:RNO852093 RXJ852093:RXK852093 SHF852093:SHG852093 SRB852093:SRC852093 TAX852093:TAY852093 TKT852093:TKU852093 TUP852093:TUQ852093 UEL852093:UEM852093 UOH852093:UOI852093 UYD852093:UYE852093 VHZ852093:VIA852093 VRV852093:VRW852093 WBR852093:WBS852093 WLN852093:WLO852093 WVJ852093:WVK852093 EHB983195:EHC983195 IX917629:IY917629 ST917629:SU917629 ACP917629:ACQ917629 AML917629:AMM917629 AWH917629:AWI917629 BGD917629:BGE917629 BPZ917629:BQA917629 BZV917629:BZW917629 CJR917629:CJS917629 CTN917629:CTO917629 DDJ917629:DDK917629 DNF917629:DNG917629 DXB917629:DXC917629 EGX917629:EGY917629 EQT917629:EQU917629 FAP917629:FAQ917629 FKL917629:FKM917629 FUH917629:FUI917629 GED917629:GEE917629 GNZ917629:GOA917629 GXV917629:GXW917629 HHR917629:HHS917629 HRN917629:HRO917629 IBJ917629:IBK917629 ILF917629:ILG917629 IVB917629:IVC917629 JEX917629:JEY917629 JOT917629:JOU917629 JYP917629:JYQ917629 KIL917629:KIM917629 KSH917629:KSI917629 LCD917629:LCE917629 LLZ917629:LMA917629 LVV917629:LVW917629 MFR917629:MFS917629 MPN917629:MPO917629 MZJ917629:MZK917629 NJF917629:NJG917629 NTB917629:NTC917629 OCX917629:OCY917629 OMT917629:OMU917629 OWP917629:OWQ917629 PGL917629:PGM917629 PQH917629:PQI917629 QAD917629:QAE917629 QJZ917629:QKA917629 QTV917629:QTW917629 RDR917629:RDS917629 RNN917629:RNO917629 RXJ917629:RXK917629 SHF917629:SHG917629 SRB917629:SRC917629 TAX917629:TAY917629 TKT917629:TKU917629 TUP917629:TUQ917629 UEL917629:UEM917629 UOH917629:UOI917629 UYD917629:UYE917629 VHZ917629:VIA917629 VRV917629:VRW917629 WBR917629:WBS917629 WLN917629:WLO917629 WVJ917629:WVK917629 EQX983195:EQY983195 IX983165:IY983165 ST983165:SU983165 ACP983165:ACQ983165 AML983165:AMM983165 AWH983165:AWI983165 BGD983165:BGE983165 BPZ983165:BQA983165 BZV983165:BZW983165 CJR983165:CJS983165 CTN983165:CTO983165 DDJ983165:DDK983165 DNF983165:DNG983165 DXB983165:DXC983165 EGX983165:EGY983165 EQT983165:EQU983165 FAP983165:FAQ983165 FKL983165:FKM983165 FUH983165:FUI983165 GED983165:GEE983165 GNZ983165:GOA983165 GXV983165:GXW983165 HHR983165:HHS983165 HRN983165:HRO983165 IBJ983165:IBK983165 ILF983165:ILG983165 IVB983165:IVC983165 JEX983165:JEY983165 JOT983165:JOU983165 JYP983165:JYQ983165 KIL983165:KIM983165 KSH983165:KSI983165 LCD983165:LCE983165 LLZ983165:LMA983165 LVV983165:LVW983165 MFR983165:MFS983165 MPN983165:MPO983165 MZJ983165:MZK983165 NJF983165:NJG983165 NTB983165:NTC983165 OCX983165:OCY983165 OMT983165:OMU983165 OWP983165:OWQ983165 PGL983165:PGM983165 PQH983165:PQI983165 QAD983165:QAE983165 QJZ983165:QKA983165 QTV983165:QTW983165 RDR983165:RDS983165 RNN983165:RNO983165 RXJ983165:RXK983165 SHF983165:SHG983165 SRB983165:SRC983165 TAX983165:TAY983165 TKT983165:TKU983165 TUP983165:TUQ983165 UEL983165:UEM983165 UOH983165:UOI983165 UYD983165:UYE983165 VHZ983165:VIA983165 VRV983165:VRW983165 WBR983165:WBS983165 WLN983165:WLO983165 WVJ983165:WVK983165 FAT983195:FAU983195 IX118:IY121 ST118:SU121 ACP118:ACQ121 AML118:AMM121 AWH118:AWI121 BGD118:BGE121 BPZ118:BQA121 BZV118:BZW121 CJR118:CJS121 CTN118:CTO121 DDJ118:DDK121 DNF118:DNG121 DXB118:DXC121 EGX118:EGY121 EQT118:EQU121 FAP118:FAQ121 FKL118:FKM121 FUH118:FUI121 GED118:GEE121 GNZ118:GOA121 GXV118:GXW121 HHR118:HHS121 HRN118:HRO121 IBJ118:IBK121 ILF118:ILG121 IVB118:IVC121 JEX118:JEY121 JOT118:JOU121 JYP118:JYQ121 KIL118:KIM121 KSH118:KSI121 LCD118:LCE121 LLZ118:LMA121 LVV118:LVW121 MFR118:MFS121 MPN118:MPO121 MZJ118:MZK121 NJF118:NJG121 NTB118:NTC121 OCX118:OCY121 OMT118:OMU121 OWP118:OWQ121 PGL118:PGM121 PQH118:PQI121 QAD118:QAE121 QJZ118:QKA121 QTV118:QTW121 RDR118:RDS121 RNN118:RNO121 RXJ118:RXK121 SHF118:SHG121 SRB118:SRC121 TAX118:TAY121 TKT118:TKU121 TUP118:TUQ121 UEL118:UEM121 UOH118:UOI121 UYD118:UYE121 VHZ118:VIA121 VRV118:VRW121 WBR118:WBS121 WLN118:WLO121 WVJ118:WVK121 FKP983195:FKQ983195 IX65654:IY65657 ST65654:SU65657 ACP65654:ACQ65657 AML65654:AMM65657 AWH65654:AWI65657 BGD65654:BGE65657 BPZ65654:BQA65657 BZV65654:BZW65657 CJR65654:CJS65657 CTN65654:CTO65657 DDJ65654:DDK65657 DNF65654:DNG65657 DXB65654:DXC65657 EGX65654:EGY65657 EQT65654:EQU65657 FAP65654:FAQ65657 FKL65654:FKM65657 FUH65654:FUI65657 GED65654:GEE65657 GNZ65654:GOA65657 GXV65654:GXW65657 HHR65654:HHS65657 HRN65654:HRO65657 IBJ65654:IBK65657 ILF65654:ILG65657 IVB65654:IVC65657 JEX65654:JEY65657 JOT65654:JOU65657 JYP65654:JYQ65657 KIL65654:KIM65657 KSH65654:KSI65657 LCD65654:LCE65657 LLZ65654:LMA65657 LVV65654:LVW65657 MFR65654:MFS65657 MPN65654:MPO65657 MZJ65654:MZK65657 NJF65654:NJG65657 NTB65654:NTC65657 OCX65654:OCY65657 OMT65654:OMU65657 OWP65654:OWQ65657 PGL65654:PGM65657 PQH65654:PQI65657 QAD65654:QAE65657 QJZ65654:QKA65657 QTV65654:QTW65657 RDR65654:RDS65657 RNN65654:RNO65657 RXJ65654:RXK65657 SHF65654:SHG65657 SRB65654:SRC65657 TAX65654:TAY65657 TKT65654:TKU65657 TUP65654:TUQ65657 UEL65654:UEM65657 UOH65654:UOI65657 UYD65654:UYE65657 VHZ65654:VIA65657 VRV65654:VRW65657 WBR65654:WBS65657 WLN65654:WLO65657 WVJ65654:WVK65657 FUL983195:FUM983195 IX131190:IY131193 ST131190:SU131193 ACP131190:ACQ131193 AML131190:AMM131193 AWH131190:AWI131193 BGD131190:BGE131193 BPZ131190:BQA131193 BZV131190:BZW131193 CJR131190:CJS131193 CTN131190:CTO131193 DDJ131190:DDK131193 DNF131190:DNG131193 DXB131190:DXC131193 EGX131190:EGY131193 EQT131190:EQU131193 FAP131190:FAQ131193 FKL131190:FKM131193 FUH131190:FUI131193 GED131190:GEE131193 GNZ131190:GOA131193 GXV131190:GXW131193 HHR131190:HHS131193 HRN131190:HRO131193 IBJ131190:IBK131193 ILF131190:ILG131193 IVB131190:IVC131193 JEX131190:JEY131193 JOT131190:JOU131193 JYP131190:JYQ131193 KIL131190:KIM131193 KSH131190:KSI131193 LCD131190:LCE131193 LLZ131190:LMA131193 LVV131190:LVW131193 MFR131190:MFS131193 MPN131190:MPO131193 MZJ131190:MZK131193 NJF131190:NJG131193 NTB131190:NTC131193 OCX131190:OCY131193 OMT131190:OMU131193 OWP131190:OWQ131193 PGL131190:PGM131193 PQH131190:PQI131193 QAD131190:QAE131193 QJZ131190:QKA131193 QTV131190:QTW131193 RDR131190:RDS131193 RNN131190:RNO131193 RXJ131190:RXK131193 SHF131190:SHG131193 SRB131190:SRC131193 TAX131190:TAY131193 TKT131190:TKU131193 TUP131190:TUQ131193 UEL131190:UEM131193 UOH131190:UOI131193 UYD131190:UYE131193 VHZ131190:VIA131193 VRV131190:VRW131193 WBR131190:WBS131193 WLN131190:WLO131193 WVJ131190:WVK131193 GEH983195:GEI983195 IX196726:IY196729 ST196726:SU196729 ACP196726:ACQ196729 AML196726:AMM196729 AWH196726:AWI196729 BGD196726:BGE196729 BPZ196726:BQA196729 BZV196726:BZW196729 CJR196726:CJS196729 CTN196726:CTO196729 DDJ196726:DDK196729 DNF196726:DNG196729 DXB196726:DXC196729 EGX196726:EGY196729 EQT196726:EQU196729 FAP196726:FAQ196729 FKL196726:FKM196729 FUH196726:FUI196729 GED196726:GEE196729 GNZ196726:GOA196729 GXV196726:GXW196729 HHR196726:HHS196729 HRN196726:HRO196729 IBJ196726:IBK196729 ILF196726:ILG196729 IVB196726:IVC196729 JEX196726:JEY196729 JOT196726:JOU196729 JYP196726:JYQ196729 KIL196726:KIM196729 KSH196726:KSI196729 LCD196726:LCE196729 LLZ196726:LMA196729 LVV196726:LVW196729 MFR196726:MFS196729 MPN196726:MPO196729 MZJ196726:MZK196729 NJF196726:NJG196729 NTB196726:NTC196729 OCX196726:OCY196729 OMT196726:OMU196729 OWP196726:OWQ196729 PGL196726:PGM196729 PQH196726:PQI196729 QAD196726:QAE196729 QJZ196726:QKA196729 QTV196726:QTW196729 RDR196726:RDS196729 RNN196726:RNO196729 RXJ196726:RXK196729 SHF196726:SHG196729 SRB196726:SRC196729 TAX196726:TAY196729 TKT196726:TKU196729 TUP196726:TUQ196729 UEL196726:UEM196729 UOH196726:UOI196729 UYD196726:UYE196729 VHZ196726:VIA196729 VRV196726:VRW196729 WBR196726:WBS196729 WLN196726:WLO196729 WVJ196726:WVK196729 GOD983195:GOE983195 IX262262:IY262265 ST262262:SU262265 ACP262262:ACQ262265 AML262262:AMM262265 AWH262262:AWI262265 BGD262262:BGE262265 BPZ262262:BQA262265 BZV262262:BZW262265 CJR262262:CJS262265 CTN262262:CTO262265 DDJ262262:DDK262265 DNF262262:DNG262265 DXB262262:DXC262265 EGX262262:EGY262265 EQT262262:EQU262265 FAP262262:FAQ262265 FKL262262:FKM262265 FUH262262:FUI262265 GED262262:GEE262265 GNZ262262:GOA262265 GXV262262:GXW262265 HHR262262:HHS262265 HRN262262:HRO262265 IBJ262262:IBK262265 ILF262262:ILG262265 IVB262262:IVC262265 JEX262262:JEY262265 JOT262262:JOU262265 JYP262262:JYQ262265 KIL262262:KIM262265 KSH262262:KSI262265 LCD262262:LCE262265 LLZ262262:LMA262265 LVV262262:LVW262265 MFR262262:MFS262265 MPN262262:MPO262265 MZJ262262:MZK262265 NJF262262:NJG262265 NTB262262:NTC262265 OCX262262:OCY262265 OMT262262:OMU262265 OWP262262:OWQ262265 PGL262262:PGM262265 PQH262262:PQI262265 QAD262262:QAE262265 QJZ262262:QKA262265 QTV262262:QTW262265 RDR262262:RDS262265 RNN262262:RNO262265 RXJ262262:RXK262265 SHF262262:SHG262265 SRB262262:SRC262265 TAX262262:TAY262265 TKT262262:TKU262265 TUP262262:TUQ262265 UEL262262:UEM262265 UOH262262:UOI262265 UYD262262:UYE262265 VHZ262262:VIA262265 VRV262262:VRW262265 WBR262262:WBS262265 WLN262262:WLO262265 WVJ262262:WVK262265 GXZ983195:GYA983195 IX327798:IY327801 ST327798:SU327801 ACP327798:ACQ327801 AML327798:AMM327801 AWH327798:AWI327801 BGD327798:BGE327801 BPZ327798:BQA327801 BZV327798:BZW327801 CJR327798:CJS327801 CTN327798:CTO327801 DDJ327798:DDK327801 DNF327798:DNG327801 DXB327798:DXC327801 EGX327798:EGY327801 EQT327798:EQU327801 FAP327798:FAQ327801 FKL327798:FKM327801 FUH327798:FUI327801 GED327798:GEE327801 GNZ327798:GOA327801 GXV327798:GXW327801 HHR327798:HHS327801 HRN327798:HRO327801 IBJ327798:IBK327801 ILF327798:ILG327801 IVB327798:IVC327801 JEX327798:JEY327801 JOT327798:JOU327801 JYP327798:JYQ327801 KIL327798:KIM327801 KSH327798:KSI327801 LCD327798:LCE327801 LLZ327798:LMA327801 LVV327798:LVW327801 MFR327798:MFS327801 MPN327798:MPO327801 MZJ327798:MZK327801 NJF327798:NJG327801 NTB327798:NTC327801 OCX327798:OCY327801 OMT327798:OMU327801 OWP327798:OWQ327801 PGL327798:PGM327801 PQH327798:PQI327801 QAD327798:QAE327801 QJZ327798:QKA327801 QTV327798:QTW327801 RDR327798:RDS327801 RNN327798:RNO327801 RXJ327798:RXK327801 SHF327798:SHG327801 SRB327798:SRC327801 TAX327798:TAY327801 TKT327798:TKU327801 TUP327798:TUQ327801 UEL327798:UEM327801 UOH327798:UOI327801 UYD327798:UYE327801 VHZ327798:VIA327801 VRV327798:VRW327801 WBR327798:WBS327801 WLN327798:WLO327801 WVJ327798:WVK327801 HHV983195:HHW983195 IX393334:IY393337 ST393334:SU393337 ACP393334:ACQ393337 AML393334:AMM393337 AWH393334:AWI393337 BGD393334:BGE393337 BPZ393334:BQA393337 BZV393334:BZW393337 CJR393334:CJS393337 CTN393334:CTO393337 DDJ393334:DDK393337 DNF393334:DNG393337 DXB393334:DXC393337 EGX393334:EGY393337 EQT393334:EQU393337 FAP393334:FAQ393337 FKL393334:FKM393337 FUH393334:FUI393337 GED393334:GEE393337 GNZ393334:GOA393337 GXV393334:GXW393337 HHR393334:HHS393337 HRN393334:HRO393337 IBJ393334:IBK393337 ILF393334:ILG393337 IVB393334:IVC393337 JEX393334:JEY393337 JOT393334:JOU393337 JYP393334:JYQ393337 KIL393334:KIM393337 KSH393334:KSI393337 LCD393334:LCE393337 LLZ393334:LMA393337 LVV393334:LVW393337 MFR393334:MFS393337 MPN393334:MPO393337 MZJ393334:MZK393337 NJF393334:NJG393337 NTB393334:NTC393337 OCX393334:OCY393337 OMT393334:OMU393337 OWP393334:OWQ393337 PGL393334:PGM393337 PQH393334:PQI393337 QAD393334:QAE393337 QJZ393334:QKA393337 QTV393334:QTW393337 RDR393334:RDS393337 RNN393334:RNO393337 RXJ393334:RXK393337 SHF393334:SHG393337 SRB393334:SRC393337 TAX393334:TAY393337 TKT393334:TKU393337 TUP393334:TUQ393337 UEL393334:UEM393337 UOH393334:UOI393337 UYD393334:UYE393337 VHZ393334:VIA393337 VRV393334:VRW393337 WBR393334:WBS393337 WLN393334:WLO393337 WVJ393334:WVK393337 HRR983195:HRS983195 IX458870:IY458873 ST458870:SU458873 ACP458870:ACQ458873 AML458870:AMM458873 AWH458870:AWI458873 BGD458870:BGE458873 BPZ458870:BQA458873 BZV458870:BZW458873 CJR458870:CJS458873 CTN458870:CTO458873 DDJ458870:DDK458873 DNF458870:DNG458873 DXB458870:DXC458873 EGX458870:EGY458873 EQT458870:EQU458873 FAP458870:FAQ458873 FKL458870:FKM458873 FUH458870:FUI458873 GED458870:GEE458873 GNZ458870:GOA458873 GXV458870:GXW458873 HHR458870:HHS458873 HRN458870:HRO458873 IBJ458870:IBK458873 ILF458870:ILG458873 IVB458870:IVC458873 JEX458870:JEY458873 JOT458870:JOU458873 JYP458870:JYQ458873 KIL458870:KIM458873 KSH458870:KSI458873 LCD458870:LCE458873 LLZ458870:LMA458873 LVV458870:LVW458873 MFR458870:MFS458873 MPN458870:MPO458873 MZJ458870:MZK458873 NJF458870:NJG458873 NTB458870:NTC458873 OCX458870:OCY458873 OMT458870:OMU458873 OWP458870:OWQ458873 PGL458870:PGM458873 PQH458870:PQI458873 QAD458870:QAE458873 QJZ458870:QKA458873 QTV458870:QTW458873 RDR458870:RDS458873 RNN458870:RNO458873 RXJ458870:RXK458873 SHF458870:SHG458873 SRB458870:SRC458873 TAX458870:TAY458873 TKT458870:TKU458873 TUP458870:TUQ458873 UEL458870:UEM458873 UOH458870:UOI458873 UYD458870:UYE458873 VHZ458870:VIA458873 VRV458870:VRW458873 WBR458870:WBS458873 WLN458870:WLO458873 WVJ458870:WVK458873 IBN983195:IBO983195 IX524406:IY524409 ST524406:SU524409 ACP524406:ACQ524409 AML524406:AMM524409 AWH524406:AWI524409 BGD524406:BGE524409 BPZ524406:BQA524409 BZV524406:BZW524409 CJR524406:CJS524409 CTN524406:CTO524409 DDJ524406:DDK524409 DNF524406:DNG524409 DXB524406:DXC524409 EGX524406:EGY524409 EQT524406:EQU524409 FAP524406:FAQ524409 FKL524406:FKM524409 FUH524406:FUI524409 GED524406:GEE524409 GNZ524406:GOA524409 GXV524406:GXW524409 HHR524406:HHS524409 HRN524406:HRO524409 IBJ524406:IBK524409 ILF524406:ILG524409 IVB524406:IVC524409 JEX524406:JEY524409 JOT524406:JOU524409 JYP524406:JYQ524409 KIL524406:KIM524409 KSH524406:KSI524409 LCD524406:LCE524409 LLZ524406:LMA524409 LVV524406:LVW524409 MFR524406:MFS524409 MPN524406:MPO524409 MZJ524406:MZK524409 NJF524406:NJG524409 NTB524406:NTC524409 OCX524406:OCY524409 OMT524406:OMU524409 OWP524406:OWQ524409 PGL524406:PGM524409 PQH524406:PQI524409 QAD524406:QAE524409 QJZ524406:QKA524409 QTV524406:QTW524409 RDR524406:RDS524409 RNN524406:RNO524409 RXJ524406:RXK524409 SHF524406:SHG524409 SRB524406:SRC524409 TAX524406:TAY524409 TKT524406:TKU524409 TUP524406:TUQ524409 UEL524406:UEM524409 UOH524406:UOI524409 UYD524406:UYE524409 VHZ524406:VIA524409 VRV524406:VRW524409 WBR524406:WBS524409 WLN524406:WLO524409 WVJ524406:WVK524409 ILJ983195:ILK983195 IX589942:IY589945 ST589942:SU589945 ACP589942:ACQ589945 AML589942:AMM589945 AWH589942:AWI589945 BGD589942:BGE589945 BPZ589942:BQA589945 BZV589942:BZW589945 CJR589942:CJS589945 CTN589942:CTO589945 DDJ589942:DDK589945 DNF589942:DNG589945 DXB589942:DXC589945 EGX589942:EGY589945 EQT589942:EQU589945 FAP589942:FAQ589945 FKL589942:FKM589945 FUH589942:FUI589945 GED589942:GEE589945 GNZ589942:GOA589945 GXV589942:GXW589945 HHR589942:HHS589945 HRN589942:HRO589945 IBJ589942:IBK589945 ILF589942:ILG589945 IVB589942:IVC589945 JEX589942:JEY589945 JOT589942:JOU589945 JYP589942:JYQ589945 KIL589942:KIM589945 KSH589942:KSI589945 LCD589942:LCE589945 LLZ589942:LMA589945 LVV589942:LVW589945 MFR589942:MFS589945 MPN589942:MPO589945 MZJ589942:MZK589945 NJF589942:NJG589945 NTB589942:NTC589945 OCX589942:OCY589945 OMT589942:OMU589945 OWP589942:OWQ589945 PGL589942:PGM589945 PQH589942:PQI589945 QAD589942:QAE589945 QJZ589942:QKA589945 QTV589942:QTW589945 RDR589942:RDS589945 RNN589942:RNO589945 RXJ589942:RXK589945 SHF589942:SHG589945 SRB589942:SRC589945 TAX589942:TAY589945 TKT589942:TKU589945 TUP589942:TUQ589945 UEL589942:UEM589945 UOH589942:UOI589945 UYD589942:UYE589945 VHZ589942:VIA589945 VRV589942:VRW589945 WBR589942:WBS589945 WLN589942:WLO589945 WVJ589942:WVK589945 IVF983195:IVG983195 IX655478:IY655481 ST655478:SU655481 ACP655478:ACQ655481 AML655478:AMM655481 AWH655478:AWI655481 BGD655478:BGE655481 BPZ655478:BQA655481 BZV655478:BZW655481 CJR655478:CJS655481 CTN655478:CTO655481 DDJ655478:DDK655481 DNF655478:DNG655481 DXB655478:DXC655481 EGX655478:EGY655481 EQT655478:EQU655481 FAP655478:FAQ655481 FKL655478:FKM655481 FUH655478:FUI655481 GED655478:GEE655481 GNZ655478:GOA655481 GXV655478:GXW655481 HHR655478:HHS655481 HRN655478:HRO655481 IBJ655478:IBK655481 ILF655478:ILG655481 IVB655478:IVC655481 JEX655478:JEY655481 JOT655478:JOU655481 JYP655478:JYQ655481 KIL655478:KIM655481 KSH655478:KSI655481 LCD655478:LCE655481 LLZ655478:LMA655481 LVV655478:LVW655481 MFR655478:MFS655481 MPN655478:MPO655481 MZJ655478:MZK655481 NJF655478:NJG655481 NTB655478:NTC655481 OCX655478:OCY655481 OMT655478:OMU655481 OWP655478:OWQ655481 PGL655478:PGM655481 PQH655478:PQI655481 QAD655478:QAE655481 QJZ655478:QKA655481 QTV655478:QTW655481 RDR655478:RDS655481 RNN655478:RNO655481 RXJ655478:RXK655481 SHF655478:SHG655481 SRB655478:SRC655481 TAX655478:TAY655481 TKT655478:TKU655481 TUP655478:TUQ655481 UEL655478:UEM655481 UOH655478:UOI655481 UYD655478:UYE655481 VHZ655478:VIA655481 VRV655478:VRW655481 WBR655478:WBS655481 WLN655478:WLO655481 WVJ655478:WVK655481 JFB983195:JFC983195 IX721014:IY721017 ST721014:SU721017 ACP721014:ACQ721017 AML721014:AMM721017 AWH721014:AWI721017 BGD721014:BGE721017 BPZ721014:BQA721017 BZV721014:BZW721017 CJR721014:CJS721017 CTN721014:CTO721017 DDJ721014:DDK721017 DNF721014:DNG721017 DXB721014:DXC721017 EGX721014:EGY721017 EQT721014:EQU721017 FAP721014:FAQ721017 FKL721014:FKM721017 FUH721014:FUI721017 GED721014:GEE721017 GNZ721014:GOA721017 GXV721014:GXW721017 HHR721014:HHS721017 HRN721014:HRO721017 IBJ721014:IBK721017 ILF721014:ILG721017 IVB721014:IVC721017 JEX721014:JEY721017 JOT721014:JOU721017 JYP721014:JYQ721017 KIL721014:KIM721017 KSH721014:KSI721017 LCD721014:LCE721017 LLZ721014:LMA721017 LVV721014:LVW721017 MFR721014:MFS721017 MPN721014:MPO721017 MZJ721014:MZK721017 NJF721014:NJG721017 NTB721014:NTC721017 OCX721014:OCY721017 OMT721014:OMU721017 OWP721014:OWQ721017 PGL721014:PGM721017 PQH721014:PQI721017 QAD721014:QAE721017 QJZ721014:QKA721017 QTV721014:QTW721017 RDR721014:RDS721017 RNN721014:RNO721017 RXJ721014:RXK721017 SHF721014:SHG721017 SRB721014:SRC721017 TAX721014:TAY721017 TKT721014:TKU721017 TUP721014:TUQ721017 UEL721014:UEM721017 UOH721014:UOI721017 UYD721014:UYE721017 VHZ721014:VIA721017 VRV721014:VRW721017 WBR721014:WBS721017 WLN721014:WLO721017 WVJ721014:WVK721017 JOX983195:JOY983195 IX786550:IY786553 ST786550:SU786553 ACP786550:ACQ786553 AML786550:AMM786553 AWH786550:AWI786553 BGD786550:BGE786553 BPZ786550:BQA786553 BZV786550:BZW786553 CJR786550:CJS786553 CTN786550:CTO786553 DDJ786550:DDK786553 DNF786550:DNG786553 DXB786550:DXC786553 EGX786550:EGY786553 EQT786550:EQU786553 FAP786550:FAQ786553 FKL786550:FKM786553 FUH786550:FUI786553 GED786550:GEE786553 GNZ786550:GOA786553 GXV786550:GXW786553 HHR786550:HHS786553 HRN786550:HRO786553 IBJ786550:IBK786553 ILF786550:ILG786553 IVB786550:IVC786553 JEX786550:JEY786553 JOT786550:JOU786553 JYP786550:JYQ786553 KIL786550:KIM786553 KSH786550:KSI786553 LCD786550:LCE786553 LLZ786550:LMA786553 LVV786550:LVW786553 MFR786550:MFS786553 MPN786550:MPO786553 MZJ786550:MZK786553 NJF786550:NJG786553 NTB786550:NTC786553 OCX786550:OCY786553 OMT786550:OMU786553 OWP786550:OWQ786553 PGL786550:PGM786553 PQH786550:PQI786553 QAD786550:QAE786553 QJZ786550:QKA786553 QTV786550:QTW786553 RDR786550:RDS786553 RNN786550:RNO786553 RXJ786550:RXK786553 SHF786550:SHG786553 SRB786550:SRC786553 TAX786550:TAY786553 TKT786550:TKU786553 TUP786550:TUQ786553 UEL786550:UEM786553 UOH786550:UOI786553 UYD786550:UYE786553 VHZ786550:VIA786553 VRV786550:VRW786553 WBR786550:WBS786553 WLN786550:WLO786553 WVJ786550:WVK786553 JYT983195:JYU983195 IX852086:IY852089 ST852086:SU852089 ACP852086:ACQ852089 AML852086:AMM852089 AWH852086:AWI852089 BGD852086:BGE852089 BPZ852086:BQA852089 BZV852086:BZW852089 CJR852086:CJS852089 CTN852086:CTO852089 DDJ852086:DDK852089 DNF852086:DNG852089 DXB852086:DXC852089 EGX852086:EGY852089 EQT852086:EQU852089 FAP852086:FAQ852089 FKL852086:FKM852089 FUH852086:FUI852089 GED852086:GEE852089 GNZ852086:GOA852089 GXV852086:GXW852089 HHR852086:HHS852089 HRN852086:HRO852089 IBJ852086:IBK852089 ILF852086:ILG852089 IVB852086:IVC852089 JEX852086:JEY852089 JOT852086:JOU852089 JYP852086:JYQ852089 KIL852086:KIM852089 KSH852086:KSI852089 LCD852086:LCE852089 LLZ852086:LMA852089 LVV852086:LVW852089 MFR852086:MFS852089 MPN852086:MPO852089 MZJ852086:MZK852089 NJF852086:NJG852089 NTB852086:NTC852089 OCX852086:OCY852089 OMT852086:OMU852089 OWP852086:OWQ852089 PGL852086:PGM852089 PQH852086:PQI852089 QAD852086:QAE852089 QJZ852086:QKA852089 QTV852086:QTW852089 RDR852086:RDS852089 RNN852086:RNO852089 RXJ852086:RXK852089 SHF852086:SHG852089 SRB852086:SRC852089 TAX852086:TAY852089 TKT852086:TKU852089 TUP852086:TUQ852089 UEL852086:UEM852089 UOH852086:UOI852089 UYD852086:UYE852089 VHZ852086:VIA852089 VRV852086:VRW852089 WBR852086:WBS852089 WLN852086:WLO852089 WVJ852086:WVK852089 KIP983195:KIQ983195 IX917622:IY917625 ST917622:SU917625 ACP917622:ACQ917625 AML917622:AMM917625 AWH917622:AWI917625 BGD917622:BGE917625 BPZ917622:BQA917625 BZV917622:BZW917625 CJR917622:CJS917625 CTN917622:CTO917625 DDJ917622:DDK917625 DNF917622:DNG917625 DXB917622:DXC917625 EGX917622:EGY917625 EQT917622:EQU917625 FAP917622:FAQ917625 FKL917622:FKM917625 FUH917622:FUI917625 GED917622:GEE917625 GNZ917622:GOA917625 GXV917622:GXW917625 HHR917622:HHS917625 HRN917622:HRO917625 IBJ917622:IBK917625 ILF917622:ILG917625 IVB917622:IVC917625 JEX917622:JEY917625 JOT917622:JOU917625 JYP917622:JYQ917625 KIL917622:KIM917625 KSH917622:KSI917625 LCD917622:LCE917625 LLZ917622:LMA917625 LVV917622:LVW917625 MFR917622:MFS917625 MPN917622:MPO917625 MZJ917622:MZK917625 NJF917622:NJG917625 NTB917622:NTC917625 OCX917622:OCY917625 OMT917622:OMU917625 OWP917622:OWQ917625 PGL917622:PGM917625 PQH917622:PQI917625 QAD917622:QAE917625 QJZ917622:QKA917625 QTV917622:QTW917625 RDR917622:RDS917625 RNN917622:RNO917625 RXJ917622:RXK917625 SHF917622:SHG917625 SRB917622:SRC917625 TAX917622:TAY917625 TKT917622:TKU917625 TUP917622:TUQ917625 UEL917622:UEM917625 UOH917622:UOI917625 UYD917622:UYE917625 VHZ917622:VIA917625 VRV917622:VRW917625 WBR917622:WBS917625 WLN917622:WLO917625 WVJ917622:WVK917625 KSL983195:KSM983195 IX983158:IY983161 ST983158:SU983161 ACP983158:ACQ983161 AML983158:AMM983161 AWH983158:AWI983161 BGD983158:BGE983161 BPZ983158:BQA983161 BZV983158:BZW983161 CJR983158:CJS983161 CTN983158:CTO983161 DDJ983158:DDK983161 DNF983158:DNG983161 DXB983158:DXC983161 EGX983158:EGY983161 EQT983158:EQU983161 FAP983158:FAQ983161 FKL983158:FKM983161 FUH983158:FUI983161 GED983158:GEE983161 GNZ983158:GOA983161 GXV983158:GXW983161 HHR983158:HHS983161 HRN983158:HRO983161 IBJ983158:IBK983161 ILF983158:ILG983161 IVB983158:IVC983161 JEX983158:JEY983161 JOT983158:JOU983161 JYP983158:JYQ983161 KIL983158:KIM983161 KSH983158:KSI983161 LCD983158:LCE983161 LLZ983158:LMA983161 LVV983158:LVW983161 MFR983158:MFS983161 MPN983158:MPO983161 MZJ983158:MZK983161 NJF983158:NJG983161 NTB983158:NTC983161 OCX983158:OCY983161 OMT983158:OMU983161 OWP983158:OWQ983161 PGL983158:PGM983161 PQH983158:PQI983161 QAD983158:QAE983161 QJZ983158:QKA983161 QTV983158:QTW983161 RDR983158:RDS983161 RNN983158:RNO983161 RXJ983158:RXK983161 SHF983158:SHG983161 SRB983158:SRC983161 TAX983158:TAY983161 TKT983158:TKU983161 TUP983158:TUQ983161 UEL983158:UEM983161 UOH983158:UOI983161 UYD983158:UYE983161 VHZ983158:VIA983161 VRV983158:VRW983161 WBR983158:WBS983161 WLN983158:WLO983161 WVJ983158:WVK983161 LCH983195:LCI983195 IX123:IY123 ST123:SU123 ACP123:ACQ123 AML123:AMM123 AWH123:AWI123 BGD123:BGE123 BPZ123:BQA123 BZV123:BZW123 CJR123:CJS123 CTN123:CTO123 DDJ123:DDK123 DNF123:DNG123 DXB123:DXC123 EGX123:EGY123 EQT123:EQU123 FAP123:FAQ123 FKL123:FKM123 FUH123:FUI123 GED123:GEE123 GNZ123:GOA123 GXV123:GXW123 HHR123:HHS123 HRN123:HRO123 IBJ123:IBK123 ILF123:ILG123 IVB123:IVC123 JEX123:JEY123 JOT123:JOU123 JYP123:JYQ123 KIL123:KIM123 KSH123:KSI123 LCD123:LCE123 LLZ123:LMA123 LVV123:LVW123 MFR123:MFS123 MPN123:MPO123 MZJ123:MZK123 NJF123:NJG123 NTB123:NTC123 OCX123:OCY123 OMT123:OMU123 OWP123:OWQ123 PGL123:PGM123 PQH123:PQI123 QAD123:QAE123 QJZ123:QKA123 QTV123:QTW123 RDR123:RDS123 RNN123:RNO123 RXJ123:RXK123 SHF123:SHG123 SRB123:SRC123 TAX123:TAY123 TKT123:TKU123 TUP123:TUQ123 UEL123:UEM123 UOH123:UOI123 UYD123:UYE123 VHZ123:VIA123 VRV123:VRW123 WBR123:WBS123 WLN123:WLO123 WVJ123:WVK123 LMD983195:LME983195 IX65659:IY65659 ST65659:SU65659 ACP65659:ACQ65659 AML65659:AMM65659 AWH65659:AWI65659 BGD65659:BGE65659 BPZ65659:BQA65659 BZV65659:BZW65659 CJR65659:CJS65659 CTN65659:CTO65659 DDJ65659:DDK65659 DNF65659:DNG65659 DXB65659:DXC65659 EGX65659:EGY65659 EQT65659:EQU65659 FAP65659:FAQ65659 FKL65659:FKM65659 FUH65659:FUI65659 GED65659:GEE65659 GNZ65659:GOA65659 GXV65659:GXW65659 HHR65659:HHS65659 HRN65659:HRO65659 IBJ65659:IBK65659 ILF65659:ILG65659 IVB65659:IVC65659 JEX65659:JEY65659 JOT65659:JOU65659 JYP65659:JYQ65659 KIL65659:KIM65659 KSH65659:KSI65659 LCD65659:LCE65659 LLZ65659:LMA65659 LVV65659:LVW65659 MFR65659:MFS65659 MPN65659:MPO65659 MZJ65659:MZK65659 NJF65659:NJG65659 NTB65659:NTC65659 OCX65659:OCY65659 OMT65659:OMU65659 OWP65659:OWQ65659 PGL65659:PGM65659 PQH65659:PQI65659 QAD65659:QAE65659 QJZ65659:QKA65659 QTV65659:QTW65659 RDR65659:RDS65659 RNN65659:RNO65659 RXJ65659:RXK65659 SHF65659:SHG65659 SRB65659:SRC65659 TAX65659:TAY65659 TKT65659:TKU65659 TUP65659:TUQ65659 UEL65659:UEM65659 UOH65659:UOI65659 UYD65659:UYE65659 VHZ65659:VIA65659 VRV65659:VRW65659 WBR65659:WBS65659 WLN65659:WLO65659 WVJ65659:WVK65659 LVZ983195:LWA983195 IX131195:IY131195 ST131195:SU131195 ACP131195:ACQ131195 AML131195:AMM131195 AWH131195:AWI131195 BGD131195:BGE131195 BPZ131195:BQA131195 BZV131195:BZW131195 CJR131195:CJS131195 CTN131195:CTO131195 DDJ131195:DDK131195 DNF131195:DNG131195 DXB131195:DXC131195 EGX131195:EGY131195 EQT131195:EQU131195 FAP131195:FAQ131195 FKL131195:FKM131195 FUH131195:FUI131195 GED131195:GEE131195 GNZ131195:GOA131195 GXV131195:GXW131195 HHR131195:HHS131195 HRN131195:HRO131195 IBJ131195:IBK131195 ILF131195:ILG131195 IVB131195:IVC131195 JEX131195:JEY131195 JOT131195:JOU131195 JYP131195:JYQ131195 KIL131195:KIM131195 KSH131195:KSI131195 LCD131195:LCE131195 LLZ131195:LMA131195 LVV131195:LVW131195 MFR131195:MFS131195 MPN131195:MPO131195 MZJ131195:MZK131195 NJF131195:NJG131195 NTB131195:NTC131195 OCX131195:OCY131195 OMT131195:OMU131195 OWP131195:OWQ131195 PGL131195:PGM131195 PQH131195:PQI131195 QAD131195:QAE131195 QJZ131195:QKA131195 QTV131195:QTW131195 RDR131195:RDS131195 RNN131195:RNO131195 RXJ131195:RXK131195 SHF131195:SHG131195 SRB131195:SRC131195 TAX131195:TAY131195 TKT131195:TKU131195 TUP131195:TUQ131195 UEL131195:UEM131195 UOH131195:UOI131195 UYD131195:UYE131195 VHZ131195:VIA131195 VRV131195:VRW131195 WBR131195:WBS131195 WLN131195:WLO131195 WVJ131195:WVK131195 MFV983195:MFW983195 IX196731:IY196731 ST196731:SU196731 ACP196731:ACQ196731 AML196731:AMM196731 AWH196731:AWI196731 BGD196731:BGE196731 BPZ196731:BQA196731 BZV196731:BZW196731 CJR196731:CJS196731 CTN196731:CTO196731 DDJ196731:DDK196731 DNF196731:DNG196731 DXB196731:DXC196731 EGX196731:EGY196731 EQT196731:EQU196731 FAP196731:FAQ196731 FKL196731:FKM196731 FUH196731:FUI196731 GED196731:GEE196731 GNZ196731:GOA196731 GXV196731:GXW196731 HHR196731:HHS196731 HRN196731:HRO196731 IBJ196731:IBK196731 ILF196731:ILG196731 IVB196731:IVC196731 JEX196731:JEY196731 JOT196731:JOU196731 JYP196731:JYQ196731 KIL196731:KIM196731 KSH196731:KSI196731 LCD196731:LCE196731 LLZ196731:LMA196731 LVV196731:LVW196731 MFR196731:MFS196731 MPN196731:MPO196731 MZJ196731:MZK196731 NJF196731:NJG196731 NTB196731:NTC196731 OCX196731:OCY196731 OMT196731:OMU196731 OWP196731:OWQ196731 PGL196731:PGM196731 PQH196731:PQI196731 QAD196731:QAE196731 QJZ196731:QKA196731 QTV196731:QTW196731 RDR196731:RDS196731 RNN196731:RNO196731 RXJ196731:RXK196731 SHF196731:SHG196731 SRB196731:SRC196731 TAX196731:TAY196731 TKT196731:TKU196731 TUP196731:TUQ196731 UEL196731:UEM196731 UOH196731:UOI196731 UYD196731:UYE196731 VHZ196731:VIA196731 VRV196731:VRW196731 WBR196731:WBS196731 WLN196731:WLO196731 WVJ196731:WVK196731 MPR983195:MPS983195 IX262267:IY262267 ST262267:SU262267 ACP262267:ACQ262267 AML262267:AMM262267 AWH262267:AWI262267 BGD262267:BGE262267 BPZ262267:BQA262267 BZV262267:BZW262267 CJR262267:CJS262267 CTN262267:CTO262267 DDJ262267:DDK262267 DNF262267:DNG262267 DXB262267:DXC262267 EGX262267:EGY262267 EQT262267:EQU262267 FAP262267:FAQ262267 FKL262267:FKM262267 FUH262267:FUI262267 GED262267:GEE262267 GNZ262267:GOA262267 GXV262267:GXW262267 HHR262267:HHS262267 HRN262267:HRO262267 IBJ262267:IBK262267 ILF262267:ILG262267 IVB262267:IVC262267 JEX262267:JEY262267 JOT262267:JOU262267 JYP262267:JYQ262267 KIL262267:KIM262267 KSH262267:KSI262267 LCD262267:LCE262267 LLZ262267:LMA262267 LVV262267:LVW262267 MFR262267:MFS262267 MPN262267:MPO262267 MZJ262267:MZK262267 NJF262267:NJG262267 NTB262267:NTC262267 OCX262267:OCY262267 OMT262267:OMU262267 OWP262267:OWQ262267 PGL262267:PGM262267 PQH262267:PQI262267 QAD262267:QAE262267 QJZ262267:QKA262267 QTV262267:QTW262267 RDR262267:RDS262267 RNN262267:RNO262267 RXJ262267:RXK262267 SHF262267:SHG262267 SRB262267:SRC262267 TAX262267:TAY262267 TKT262267:TKU262267 TUP262267:TUQ262267 UEL262267:UEM262267 UOH262267:UOI262267 UYD262267:UYE262267 VHZ262267:VIA262267 VRV262267:VRW262267 WBR262267:WBS262267 WLN262267:WLO262267 WVJ262267:WVK262267 MZN983195:MZO983195 IX327803:IY327803 ST327803:SU327803 ACP327803:ACQ327803 AML327803:AMM327803 AWH327803:AWI327803 BGD327803:BGE327803 BPZ327803:BQA327803 BZV327803:BZW327803 CJR327803:CJS327803 CTN327803:CTO327803 DDJ327803:DDK327803 DNF327803:DNG327803 DXB327803:DXC327803 EGX327803:EGY327803 EQT327803:EQU327803 FAP327803:FAQ327803 FKL327803:FKM327803 FUH327803:FUI327803 GED327803:GEE327803 GNZ327803:GOA327803 GXV327803:GXW327803 HHR327803:HHS327803 HRN327803:HRO327803 IBJ327803:IBK327803 ILF327803:ILG327803 IVB327803:IVC327803 JEX327803:JEY327803 JOT327803:JOU327803 JYP327803:JYQ327803 KIL327803:KIM327803 KSH327803:KSI327803 LCD327803:LCE327803 LLZ327803:LMA327803 LVV327803:LVW327803 MFR327803:MFS327803 MPN327803:MPO327803 MZJ327803:MZK327803 NJF327803:NJG327803 NTB327803:NTC327803 OCX327803:OCY327803 OMT327803:OMU327803 OWP327803:OWQ327803 PGL327803:PGM327803 PQH327803:PQI327803 QAD327803:QAE327803 QJZ327803:QKA327803 QTV327803:QTW327803 RDR327803:RDS327803 RNN327803:RNO327803 RXJ327803:RXK327803 SHF327803:SHG327803 SRB327803:SRC327803 TAX327803:TAY327803 TKT327803:TKU327803 TUP327803:TUQ327803 UEL327803:UEM327803 UOH327803:UOI327803 UYD327803:UYE327803 VHZ327803:VIA327803 VRV327803:VRW327803 WBR327803:WBS327803 WLN327803:WLO327803 WVJ327803:WVK327803 NJJ983195:NJK983195 IX393339:IY393339 ST393339:SU393339 ACP393339:ACQ393339 AML393339:AMM393339 AWH393339:AWI393339 BGD393339:BGE393339 BPZ393339:BQA393339 BZV393339:BZW393339 CJR393339:CJS393339 CTN393339:CTO393339 DDJ393339:DDK393339 DNF393339:DNG393339 DXB393339:DXC393339 EGX393339:EGY393339 EQT393339:EQU393339 FAP393339:FAQ393339 FKL393339:FKM393339 FUH393339:FUI393339 GED393339:GEE393339 GNZ393339:GOA393339 GXV393339:GXW393339 HHR393339:HHS393339 HRN393339:HRO393339 IBJ393339:IBK393339 ILF393339:ILG393339 IVB393339:IVC393339 JEX393339:JEY393339 JOT393339:JOU393339 JYP393339:JYQ393339 KIL393339:KIM393339 KSH393339:KSI393339 LCD393339:LCE393339 LLZ393339:LMA393339 LVV393339:LVW393339 MFR393339:MFS393339 MPN393339:MPO393339 MZJ393339:MZK393339 NJF393339:NJG393339 NTB393339:NTC393339 OCX393339:OCY393339 OMT393339:OMU393339 OWP393339:OWQ393339 PGL393339:PGM393339 PQH393339:PQI393339 QAD393339:QAE393339 QJZ393339:QKA393339 QTV393339:QTW393339 RDR393339:RDS393339 RNN393339:RNO393339 RXJ393339:RXK393339 SHF393339:SHG393339 SRB393339:SRC393339 TAX393339:TAY393339 TKT393339:TKU393339 TUP393339:TUQ393339 UEL393339:UEM393339 UOH393339:UOI393339 UYD393339:UYE393339 VHZ393339:VIA393339 VRV393339:VRW393339 WBR393339:WBS393339 WLN393339:WLO393339 WVJ393339:WVK393339 NTF983195:NTG983195 IX458875:IY458875 ST458875:SU458875 ACP458875:ACQ458875 AML458875:AMM458875 AWH458875:AWI458875 BGD458875:BGE458875 BPZ458875:BQA458875 BZV458875:BZW458875 CJR458875:CJS458875 CTN458875:CTO458875 DDJ458875:DDK458875 DNF458875:DNG458875 DXB458875:DXC458875 EGX458875:EGY458875 EQT458875:EQU458875 FAP458875:FAQ458875 FKL458875:FKM458875 FUH458875:FUI458875 GED458875:GEE458875 GNZ458875:GOA458875 GXV458875:GXW458875 HHR458875:HHS458875 HRN458875:HRO458875 IBJ458875:IBK458875 ILF458875:ILG458875 IVB458875:IVC458875 JEX458875:JEY458875 JOT458875:JOU458875 JYP458875:JYQ458875 KIL458875:KIM458875 KSH458875:KSI458875 LCD458875:LCE458875 LLZ458875:LMA458875 LVV458875:LVW458875 MFR458875:MFS458875 MPN458875:MPO458875 MZJ458875:MZK458875 NJF458875:NJG458875 NTB458875:NTC458875 OCX458875:OCY458875 OMT458875:OMU458875 OWP458875:OWQ458875 PGL458875:PGM458875 PQH458875:PQI458875 QAD458875:QAE458875 QJZ458875:QKA458875 QTV458875:QTW458875 RDR458875:RDS458875 RNN458875:RNO458875 RXJ458875:RXK458875 SHF458875:SHG458875 SRB458875:SRC458875 TAX458875:TAY458875 TKT458875:TKU458875 TUP458875:TUQ458875 UEL458875:UEM458875 UOH458875:UOI458875 UYD458875:UYE458875 VHZ458875:VIA458875 VRV458875:VRW458875 WBR458875:WBS458875 WLN458875:WLO458875 WVJ458875:WVK458875 ODB983195:ODC983195 IX524411:IY524411 ST524411:SU524411 ACP524411:ACQ524411 AML524411:AMM524411 AWH524411:AWI524411 BGD524411:BGE524411 BPZ524411:BQA524411 BZV524411:BZW524411 CJR524411:CJS524411 CTN524411:CTO524411 DDJ524411:DDK524411 DNF524411:DNG524411 DXB524411:DXC524411 EGX524411:EGY524411 EQT524411:EQU524411 FAP524411:FAQ524411 FKL524411:FKM524411 FUH524411:FUI524411 GED524411:GEE524411 GNZ524411:GOA524411 GXV524411:GXW524411 HHR524411:HHS524411 HRN524411:HRO524411 IBJ524411:IBK524411 ILF524411:ILG524411 IVB524411:IVC524411 JEX524411:JEY524411 JOT524411:JOU524411 JYP524411:JYQ524411 KIL524411:KIM524411 KSH524411:KSI524411 LCD524411:LCE524411 LLZ524411:LMA524411 LVV524411:LVW524411 MFR524411:MFS524411 MPN524411:MPO524411 MZJ524411:MZK524411 NJF524411:NJG524411 NTB524411:NTC524411 OCX524411:OCY524411 OMT524411:OMU524411 OWP524411:OWQ524411 PGL524411:PGM524411 PQH524411:PQI524411 QAD524411:QAE524411 QJZ524411:QKA524411 QTV524411:QTW524411 RDR524411:RDS524411 RNN524411:RNO524411 RXJ524411:RXK524411 SHF524411:SHG524411 SRB524411:SRC524411 TAX524411:TAY524411 TKT524411:TKU524411 TUP524411:TUQ524411 UEL524411:UEM524411 UOH524411:UOI524411 UYD524411:UYE524411 VHZ524411:VIA524411 VRV524411:VRW524411 WBR524411:WBS524411 WLN524411:WLO524411 WVJ524411:WVK524411 OMX983195:OMY983195 IX589947:IY589947 ST589947:SU589947 ACP589947:ACQ589947 AML589947:AMM589947 AWH589947:AWI589947 BGD589947:BGE589947 BPZ589947:BQA589947 BZV589947:BZW589947 CJR589947:CJS589947 CTN589947:CTO589947 DDJ589947:DDK589947 DNF589947:DNG589947 DXB589947:DXC589947 EGX589947:EGY589947 EQT589947:EQU589947 FAP589947:FAQ589947 FKL589947:FKM589947 FUH589947:FUI589947 GED589947:GEE589947 GNZ589947:GOA589947 GXV589947:GXW589947 HHR589947:HHS589947 HRN589947:HRO589947 IBJ589947:IBK589947 ILF589947:ILG589947 IVB589947:IVC589947 JEX589947:JEY589947 JOT589947:JOU589947 JYP589947:JYQ589947 KIL589947:KIM589947 KSH589947:KSI589947 LCD589947:LCE589947 LLZ589947:LMA589947 LVV589947:LVW589947 MFR589947:MFS589947 MPN589947:MPO589947 MZJ589947:MZK589947 NJF589947:NJG589947 NTB589947:NTC589947 OCX589947:OCY589947 OMT589947:OMU589947 OWP589947:OWQ589947 PGL589947:PGM589947 PQH589947:PQI589947 QAD589947:QAE589947 QJZ589947:QKA589947 QTV589947:QTW589947 RDR589947:RDS589947 RNN589947:RNO589947 RXJ589947:RXK589947 SHF589947:SHG589947 SRB589947:SRC589947 TAX589947:TAY589947 TKT589947:TKU589947 TUP589947:TUQ589947 UEL589947:UEM589947 UOH589947:UOI589947 UYD589947:UYE589947 VHZ589947:VIA589947 VRV589947:VRW589947 WBR589947:WBS589947 WLN589947:WLO589947 WVJ589947:WVK589947 OWT983195:OWU983195 IX655483:IY655483 ST655483:SU655483 ACP655483:ACQ655483 AML655483:AMM655483 AWH655483:AWI655483 BGD655483:BGE655483 BPZ655483:BQA655483 BZV655483:BZW655483 CJR655483:CJS655483 CTN655483:CTO655483 DDJ655483:DDK655483 DNF655483:DNG655483 DXB655483:DXC655483 EGX655483:EGY655483 EQT655483:EQU655483 FAP655483:FAQ655483 FKL655483:FKM655483 FUH655483:FUI655483 GED655483:GEE655483 GNZ655483:GOA655483 GXV655483:GXW655483 HHR655483:HHS655483 HRN655483:HRO655483 IBJ655483:IBK655483 ILF655483:ILG655483 IVB655483:IVC655483 JEX655483:JEY655483 JOT655483:JOU655483 JYP655483:JYQ655483 KIL655483:KIM655483 KSH655483:KSI655483 LCD655483:LCE655483 LLZ655483:LMA655483 LVV655483:LVW655483 MFR655483:MFS655483 MPN655483:MPO655483 MZJ655483:MZK655483 NJF655483:NJG655483 NTB655483:NTC655483 OCX655483:OCY655483 OMT655483:OMU655483 OWP655483:OWQ655483 PGL655483:PGM655483 PQH655483:PQI655483 QAD655483:QAE655483 QJZ655483:QKA655483 QTV655483:QTW655483 RDR655483:RDS655483 RNN655483:RNO655483 RXJ655483:RXK655483 SHF655483:SHG655483 SRB655483:SRC655483 TAX655483:TAY655483 TKT655483:TKU655483 TUP655483:TUQ655483 UEL655483:UEM655483 UOH655483:UOI655483 UYD655483:UYE655483 VHZ655483:VIA655483 VRV655483:VRW655483 WBR655483:WBS655483 WLN655483:WLO655483 WVJ655483:WVK655483 PGP983195:PGQ983195 IX721019:IY721019 ST721019:SU721019 ACP721019:ACQ721019 AML721019:AMM721019 AWH721019:AWI721019 BGD721019:BGE721019 BPZ721019:BQA721019 BZV721019:BZW721019 CJR721019:CJS721019 CTN721019:CTO721019 DDJ721019:DDK721019 DNF721019:DNG721019 DXB721019:DXC721019 EGX721019:EGY721019 EQT721019:EQU721019 FAP721019:FAQ721019 FKL721019:FKM721019 FUH721019:FUI721019 GED721019:GEE721019 GNZ721019:GOA721019 GXV721019:GXW721019 HHR721019:HHS721019 HRN721019:HRO721019 IBJ721019:IBK721019 ILF721019:ILG721019 IVB721019:IVC721019 JEX721019:JEY721019 JOT721019:JOU721019 JYP721019:JYQ721019 KIL721019:KIM721019 KSH721019:KSI721019 LCD721019:LCE721019 LLZ721019:LMA721019 LVV721019:LVW721019 MFR721019:MFS721019 MPN721019:MPO721019 MZJ721019:MZK721019 NJF721019:NJG721019 NTB721019:NTC721019 OCX721019:OCY721019 OMT721019:OMU721019 OWP721019:OWQ721019 PGL721019:PGM721019 PQH721019:PQI721019 QAD721019:QAE721019 QJZ721019:QKA721019 QTV721019:QTW721019 RDR721019:RDS721019 RNN721019:RNO721019 RXJ721019:RXK721019 SHF721019:SHG721019 SRB721019:SRC721019 TAX721019:TAY721019 TKT721019:TKU721019 TUP721019:TUQ721019 UEL721019:UEM721019 UOH721019:UOI721019 UYD721019:UYE721019 VHZ721019:VIA721019 VRV721019:VRW721019 WBR721019:WBS721019 WLN721019:WLO721019 WVJ721019:WVK721019 PQL983195:PQM983195 IX786555:IY786555 ST786555:SU786555 ACP786555:ACQ786555 AML786555:AMM786555 AWH786555:AWI786555 BGD786555:BGE786555 BPZ786555:BQA786555 BZV786555:BZW786555 CJR786555:CJS786555 CTN786555:CTO786555 DDJ786555:DDK786555 DNF786555:DNG786555 DXB786555:DXC786555 EGX786555:EGY786555 EQT786555:EQU786555 FAP786555:FAQ786555 FKL786555:FKM786555 FUH786555:FUI786555 GED786555:GEE786555 GNZ786555:GOA786555 GXV786555:GXW786555 HHR786555:HHS786555 HRN786555:HRO786555 IBJ786555:IBK786555 ILF786555:ILG786555 IVB786555:IVC786555 JEX786555:JEY786555 JOT786555:JOU786555 JYP786555:JYQ786555 KIL786555:KIM786555 KSH786555:KSI786555 LCD786555:LCE786555 LLZ786555:LMA786555 LVV786555:LVW786555 MFR786555:MFS786555 MPN786555:MPO786555 MZJ786555:MZK786555 NJF786555:NJG786555 NTB786555:NTC786555 OCX786555:OCY786555 OMT786555:OMU786555 OWP786555:OWQ786555 PGL786555:PGM786555 PQH786555:PQI786555 QAD786555:QAE786555 QJZ786555:QKA786555 QTV786555:QTW786555 RDR786555:RDS786555 RNN786555:RNO786555 RXJ786555:RXK786555 SHF786555:SHG786555 SRB786555:SRC786555 TAX786555:TAY786555 TKT786555:TKU786555 TUP786555:TUQ786555 UEL786555:UEM786555 UOH786555:UOI786555 UYD786555:UYE786555 VHZ786555:VIA786555 VRV786555:VRW786555 WBR786555:WBS786555 WLN786555:WLO786555 WVJ786555:WVK786555 QAH983195:QAI983195 IX852091:IY852091 ST852091:SU852091 ACP852091:ACQ852091 AML852091:AMM852091 AWH852091:AWI852091 BGD852091:BGE852091 BPZ852091:BQA852091 BZV852091:BZW852091 CJR852091:CJS852091 CTN852091:CTO852091 DDJ852091:DDK852091 DNF852091:DNG852091 DXB852091:DXC852091 EGX852091:EGY852091 EQT852091:EQU852091 FAP852091:FAQ852091 FKL852091:FKM852091 FUH852091:FUI852091 GED852091:GEE852091 GNZ852091:GOA852091 GXV852091:GXW852091 HHR852091:HHS852091 HRN852091:HRO852091 IBJ852091:IBK852091 ILF852091:ILG852091 IVB852091:IVC852091 JEX852091:JEY852091 JOT852091:JOU852091 JYP852091:JYQ852091 KIL852091:KIM852091 KSH852091:KSI852091 LCD852091:LCE852091 LLZ852091:LMA852091 LVV852091:LVW852091 MFR852091:MFS852091 MPN852091:MPO852091 MZJ852091:MZK852091 NJF852091:NJG852091 NTB852091:NTC852091 OCX852091:OCY852091 OMT852091:OMU852091 OWP852091:OWQ852091 PGL852091:PGM852091 PQH852091:PQI852091 QAD852091:QAE852091 QJZ852091:QKA852091 QTV852091:QTW852091 RDR852091:RDS852091 RNN852091:RNO852091 RXJ852091:RXK852091 SHF852091:SHG852091 SRB852091:SRC852091 TAX852091:TAY852091 TKT852091:TKU852091 TUP852091:TUQ852091 UEL852091:UEM852091 UOH852091:UOI852091 UYD852091:UYE852091 VHZ852091:VIA852091 VRV852091:VRW852091 WBR852091:WBS852091 WLN852091:WLO852091 WVJ852091:WVK852091 QKD983195:QKE983195 IX917627:IY917627 ST917627:SU917627 ACP917627:ACQ917627 AML917627:AMM917627 AWH917627:AWI917627 BGD917627:BGE917627 BPZ917627:BQA917627 BZV917627:BZW917627 CJR917627:CJS917627 CTN917627:CTO917627 DDJ917627:DDK917627 DNF917627:DNG917627 DXB917627:DXC917627 EGX917627:EGY917627 EQT917627:EQU917627 FAP917627:FAQ917627 FKL917627:FKM917627 FUH917627:FUI917627 GED917627:GEE917627 GNZ917627:GOA917627 GXV917627:GXW917627 HHR917627:HHS917627 HRN917627:HRO917627 IBJ917627:IBK917627 ILF917627:ILG917627 IVB917627:IVC917627 JEX917627:JEY917627 JOT917627:JOU917627 JYP917627:JYQ917627 KIL917627:KIM917627 KSH917627:KSI917627 LCD917627:LCE917627 LLZ917627:LMA917627 LVV917627:LVW917627 MFR917627:MFS917627 MPN917627:MPO917627 MZJ917627:MZK917627 NJF917627:NJG917627 NTB917627:NTC917627 OCX917627:OCY917627 OMT917627:OMU917627 OWP917627:OWQ917627 PGL917627:PGM917627 PQH917627:PQI917627 QAD917627:QAE917627 QJZ917627:QKA917627 QTV917627:QTW917627 RDR917627:RDS917627 RNN917627:RNO917627 RXJ917627:RXK917627 SHF917627:SHG917627 SRB917627:SRC917627 TAX917627:TAY917627 TKT917627:TKU917627 TUP917627:TUQ917627 UEL917627:UEM917627 UOH917627:UOI917627 UYD917627:UYE917627 VHZ917627:VIA917627 VRV917627:VRW917627 WBR917627:WBS917627 WLN917627:WLO917627 WVJ917627:WVK917627 QTZ983195:QUA983195 IX983163:IY983163 ST983163:SU983163 ACP983163:ACQ983163 AML983163:AMM983163 AWH983163:AWI983163 BGD983163:BGE983163 BPZ983163:BQA983163 BZV983163:BZW983163 CJR983163:CJS983163 CTN983163:CTO983163 DDJ983163:DDK983163 DNF983163:DNG983163 DXB983163:DXC983163 EGX983163:EGY983163 EQT983163:EQU983163 FAP983163:FAQ983163 FKL983163:FKM983163 FUH983163:FUI983163 GED983163:GEE983163 GNZ983163:GOA983163 GXV983163:GXW983163 HHR983163:HHS983163 HRN983163:HRO983163 IBJ983163:IBK983163 ILF983163:ILG983163 IVB983163:IVC983163 JEX983163:JEY983163 JOT983163:JOU983163 JYP983163:JYQ983163 KIL983163:KIM983163 KSH983163:KSI983163 LCD983163:LCE983163 LLZ983163:LMA983163 LVV983163:LVW983163 MFR983163:MFS983163 MPN983163:MPO983163 MZJ983163:MZK983163 NJF983163:NJG983163 NTB983163:NTC983163 OCX983163:OCY983163 OMT983163:OMU983163 OWP983163:OWQ983163 PGL983163:PGM983163 PQH983163:PQI983163 QAD983163:QAE983163 QJZ983163:QKA983163 QTV983163:QTW983163 RDR983163:RDS983163 RNN983163:RNO983163 RXJ983163:RXK983163 SHF983163:SHG983163 SRB983163:SRC983163 TAX983163:TAY983163 TKT983163:TKU983163 TUP983163:TUQ983163 UEL983163:UEM983163 UOH983163:UOI983163 UYD983163:UYE983163 VHZ983163:VIA983163 VRV983163:VRW983163 WBR983163:WBS983163 WLN983163:WLO983163 WVJ983163:WVK983163 RDV983195:RDW983195 IX115:IY115 ST115:SU115 ACP115:ACQ115 AML115:AMM115 AWH115:AWI115 BGD115:BGE115 BPZ115:BQA115 BZV115:BZW115 CJR115:CJS115 CTN115:CTO115 DDJ115:DDK115 DNF115:DNG115 DXB115:DXC115 EGX115:EGY115 EQT115:EQU115 FAP115:FAQ115 FKL115:FKM115 FUH115:FUI115 GED115:GEE115 GNZ115:GOA115 GXV115:GXW115 HHR115:HHS115 HRN115:HRO115 IBJ115:IBK115 ILF115:ILG115 IVB115:IVC115 JEX115:JEY115 JOT115:JOU115 JYP115:JYQ115 KIL115:KIM115 KSH115:KSI115 LCD115:LCE115 LLZ115:LMA115 LVV115:LVW115 MFR115:MFS115 MPN115:MPO115 MZJ115:MZK115 NJF115:NJG115 NTB115:NTC115 OCX115:OCY115 OMT115:OMU115 OWP115:OWQ115 PGL115:PGM115 PQH115:PQI115 QAD115:QAE115 QJZ115:QKA115 QTV115:QTW115 RDR115:RDS115 RNN115:RNO115 RXJ115:RXK115 SHF115:SHG115 SRB115:SRC115 TAX115:TAY115 TKT115:TKU115 TUP115:TUQ115 UEL115:UEM115 UOH115:UOI115 UYD115:UYE115 VHZ115:VIA115 VRV115:VRW115 WBR115:WBS115 WLN115:WLO115 WVJ115:WVK115 RNR983195:RNS983195 IX65651:IY65651 ST65651:SU65651 ACP65651:ACQ65651 AML65651:AMM65651 AWH65651:AWI65651 BGD65651:BGE65651 BPZ65651:BQA65651 BZV65651:BZW65651 CJR65651:CJS65651 CTN65651:CTO65651 DDJ65651:DDK65651 DNF65651:DNG65651 DXB65651:DXC65651 EGX65651:EGY65651 EQT65651:EQU65651 FAP65651:FAQ65651 FKL65651:FKM65651 FUH65651:FUI65651 GED65651:GEE65651 GNZ65651:GOA65651 GXV65651:GXW65651 HHR65651:HHS65651 HRN65651:HRO65651 IBJ65651:IBK65651 ILF65651:ILG65651 IVB65651:IVC65651 JEX65651:JEY65651 JOT65651:JOU65651 JYP65651:JYQ65651 KIL65651:KIM65651 KSH65651:KSI65651 LCD65651:LCE65651 LLZ65651:LMA65651 LVV65651:LVW65651 MFR65651:MFS65651 MPN65651:MPO65651 MZJ65651:MZK65651 NJF65651:NJG65651 NTB65651:NTC65651 OCX65651:OCY65651 OMT65651:OMU65651 OWP65651:OWQ65651 PGL65651:PGM65651 PQH65651:PQI65651 QAD65651:QAE65651 QJZ65651:QKA65651 QTV65651:QTW65651 RDR65651:RDS65651 RNN65651:RNO65651 RXJ65651:RXK65651 SHF65651:SHG65651 SRB65651:SRC65651 TAX65651:TAY65651 TKT65651:TKU65651 TUP65651:TUQ65651 UEL65651:UEM65651 UOH65651:UOI65651 UYD65651:UYE65651 VHZ65651:VIA65651 VRV65651:VRW65651 WBR65651:WBS65651 WLN65651:WLO65651 WVJ65651:WVK65651 RXN983195:RXO983195 IX131187:IY131187 ST131187:SU131187 ACP131187:ACQ131187 AML131187:AMM131187 AWH131187:AWI131187 BGD131187:BGE131187 BPZ131187:BQA131187 BZV131187:BZW131187 CJR131187:CJS131187 CTN131187:CTO131187 DDJ131187:DDK131187 DNF131187:DNG131187 DXB131187:DXC131187 EGX131187:EGY131187 EQT131187:EQU131187 FAP131187:FAQ131187 FKL131187:FKM131187 FUH131187:FUI131187 GED131187:GEE131187 GNZ131187:GOA131187 GXV131187:GXW131187 HHR131187:HHS131187 HRN131187:HRO131187 IBJ131187:IBK131187 ILF131187:ILG131187 IVB131187:IVC131187 JEX131187:JEY131187 JOT131187:JOU131187 JYP131187:JYQ131187 KIL131187:KIM131187 KSH131187:KSI131187 LCD131187:LCE131187 LLZ131187:LMA131187 LVV131187:LVW131187 MFR131187:MFS131187 MPN131187:MPO131187 MZJ131187:MZK131187 NJF131187:NJG131187 NTB131187:NTC131187 OCX131187:OCY131187 OMT131187:OMU131187 OWP131187:OWQ131187 PGL131187:PGM131187 PQH131187:PQI131187 QAD131187:QAE131187 QJZ131187:QKA131187 QTV131187:QTW131187 RDR131187:RDS131187 RNN131187:RNO131187 RXJ131187:RXK131187 SHF131187:SHG131187 SRB131187:SRC131187 TAX131187:TAY131187 TKT131187:TKU131187 TUP131187:TUQ131187 UEL131187:UEM131187 UOH131187:UOI131187 UYD131187:UYE131187 VHZ131187:VIA131187 VRV131187:VRW131187 WBR131187:WBS131187 WLN131187:WLO131187 WVJ131187:WVK131187 SHJ983195:SHK983195 IX196723:IY196723 ST196723:SU196723 ACP196723:ACQ196723 AML196723:AMM196723 AWH196723:AWI196723 BGD196723:BGE196723 BPZ196723:BQA196723 BZV196723:BZW196723 CJR196723:CJS196723 CTN196723:CTO196723 DDJ196723:DDK196723 DNF196723:DNG196723 DXB196723:DXC196723 EGX196723:EGY196723 EQT196723:EQU196723 FAP196723:FAQ196723 FKL196723:FKM196723 FUH196723:FUI196723 GED196723:GEE196723 GNZ196723:GOA196723 GXV196723:GXW196723 HHR196723:HHS196723 HRN196723:HRO196723 IBJ196723:IBK196723 ILF196723:ILG196723 IVB196723:IVC196723 JEX196723:JEY196723 JOT196723:JOU196723 JYP196723:JYQ196723 KIL196723:KIM196723 KSH196723:KSI196723 LCD196723:LCE196723 LLZ196723:LMA196723 LVV196723:LVW196723 MFR196723:MFS196723 MPN196723:MPO196723 MZJ196723:MZK196723 NJF196723:NJG196723 NTB196723:NTC196723 OCX196723:OCY196723 OMT196723:OMU196723 OWP196723:OWQ196723 PGL196723:PGM196723 PQH196723:PQI196723 QAD196723:QAE196723 QJZ196723:QKA196723 QTV196723:QTW196723 RDR196723:RDS196723 RNN196723:RNO196723 RXJ196723:RXK196723 SHF196723:SHG196723 SRB196723:SRC196723 TAX196723:TAY196723 TKT196723:TKU196723 TUP196723:TUQ196723 UEL196723:UEM196723 UOH196723:UOI196723 UYD196723:UYE196723 VHZ196723:VIA196723 VRV196723:VRW196723 WBR196723:WBS196723 WLN196723:WLO196723 WVJ196723:WVK196723 SRF983195:SRG983195 IX262259:IY262259 ST262259:SU262259 ACP262259:ACQ262259 AML262259:AMM262259 AWH262259:AWI262259 BGD262259:BGE262259 BPZ262259:BQA262259 BZV262259:BZW262259 CJR262259:CJS262259 CTN262259:CTO262259 DDJ262259:DDK262259 DNF262259:DNG262259 DXB262259:DXC262259 EGX262259:EGY262259 EQT262259:EQU262259 FAP262259:FAQ262259 FKL262259:FKM262259 FUH262259:FUI262259 GED262259:GEE262259 GNZ262259:GOA262259 GXV262259:GXW262259 HHR262259:HHS262259 HRN262259:HRO262259 IBJ262259:IBK262259 ILF262259:ILG262259 IVB262259:IVC262259 JEX262259:JEY262259 JOT262259:JOU262259 JYP262259:JYQ262259 KIL262259:KIM262259 KSH262259:KSI262259 LCD262259:LCE262259 LLZ262259:LMA262259 LVV262259:LVW262259 MFR262259:MFS262259 MPN262259:MPO262259 MZJ262259:MZK262259 NJF262259:NJG262259 NTB262259:NTC262259 OCX262259:OCY262259 OMT262259:OMU262259 OWP262259:OWQ262259 PGL262259:PGM262259 PQH262259:PQI262259 QAD262259:QAE262259 QJZ262259:QKA262259 QTV262259:QTW262259 RDR262259:RDS262259 RNN262259:RNO262259 RXJ262259:RXK262259 SHF262259:SHG262259 SRB262259:SRC262259 TAX262259:TAY262259 TKT262259:TKU262259 TUP262259:TUQ262259 UEL262259:UEM262259 UOH262259:UOI262259 UYD262259:UYE262259 VHZ262259:VIA262259 VRV262259:VRW262259 WBR262259:WBS262259 WLN262259:WLO262259 WVJ262259:WVK262259 TBB983195:TBC983195 IX327795:IY327795 ST327795:SU327795 ACP327795:ACQ327795 AML327795:AMM327795 AWH327795:AWI327795 BGD327795:BGE327795 BPZ327795:BQA327795 BZV327795:BZW327795 CJR327795:CJS327795 CTN327795:CTO327795 DDJ327795:DDK327795 DNF327795:DNG327795 DXB327795:DXC327795 EGX327795:EGY327795 EQT327795:EQU327795 FAP327795:FAQ327795 FKL327795:FKM327795 FUH327795:FUI327795 GED327795:GEE327795 GNZ327795:GOA327795 GXV327795:GXW327795 HHR327795:HHS327795 HRN327795:HRO327795 IBJ327795:IBK327795 ILF327795:ILG327795 IVB327795:IVC327795 JEX327795:JEY327795 JOT327795:JOU327795 JYP327795:JYQ327795 KIL327795:KIM327795 KSH327795:KSI327795 LCD327795:LCE327795 LLZ327795:LMA327795 LVV327795:LVW327795 MFR327795:MFS327795 MPN327795:MPO327795 MZJ327795:MZK327795 NJF327795:NJG327795 NTB327795:NTC327795 OCX327795:OCY327795 OMT327795:OMU327795 OWP327795:OWQ327795 PGL327795:PGM327795 PQH327795:PQI327795 QAD327795:QAE327795 QJZ327795:QKA327795 QTV327795:QTW327795 RDR327795:RDS327795 RNN327795:RNO327795 RXJ327795:RXK327795 SHF327795:SHG327795 SRB327795:SRC327795 TAX327795:TAY327795 TKT327795:TKU327795 TUP327795:TUQ327795 UEL327795:UEM327795 UOH327795:UOI327795 UYD327795:UYE327795 VHZ327795:VIA327795 VRV327795:VRW327795 WBR327795:WBS327795 WLN327795:WLO327795 WVJ327795:WVK327795 TKX983195:TKY983195 IX393331:IY393331 ST393331:SU393331 ACP393331:ACQ393331 AML393331:AMM393331 AWH393331:AWI393331 BGD393331:BGE393331 BPZ393331:BQA393331 BZV393331:BZW393331 CJR393331:CJS393331 CTN393331:CTO393331 DDJ393331:DDK393331 DNF393331:DNG393331 DXB393331:DXC393331 EGX393331:EGY393331 EQT393331:EQU393331 FAP393331:FAQ393331 FKL393331:FKM393331 FUH393331:FUI393331 GED393331:GEE393331 GNZ393331:GOA393331 GXV393331:GXW393331 HHR393331:HHS393331 HRN393331:HRO393331 IBJ393331:IBK393331 ILF393331:ILG393331 IVB393331:IVC393331 JEX393331:JEY393331 JOT393331:JOU393331 JYP393331:JYQ393331 KIL393331:KIM393331 KSH393331:KSI393331 LCD393331:LCE393331 LLZ393331:LMA393331 LVV393331:LVW393331 MFR393331:MFS393331 MPN393331:MPO393331 MZJ393331:MZK393331 NJF393331:NJG393331 NTB393331:NTC393331 OCX393331:OCY393331 OMT393331:OMU393331 OWP393331:OWQ393331 PGL393331:PGM393331 PQH393331:PQI393331 QAD393331:QAE393331 QJZ393331:QKA393331 QTV393331:QTW393331 RDR393331:RDS393331 RNN393331:RNO393331 RXJ393331:RXK393331 SHF393331:SHG393331 SRB393331:SRC393331 TAX393331:TAY393331 TKT393331:TKU393331 TUP393331:TUQ393331 UEL393331:UEM393331 UOH393331:UOI393331 UYD393331:UYE393331 VHZ393331:VIA393331 VRV393331:VRW393331 WBR393331:WBS393331 WLN393331:WLO393331 WVJ393331:WVK393331 TUT983195:TUU983195 IX458867:IY458867 ST458867:SU458867 ACP458867:ACQ458867 AML458867:AMM458867 AWH458867:AWI458867 BGD458867:BGE458867 BPZ458867:BQA458867 BZV458867:BZW458867 CJR458867:CJS458867 CTN458867:CTO458867 DDJ458867:DDK458867 DNF458867:DNG458867 DXB458867:DXC458867 EGX458867:EGY458867 EQT458867:EQU458867 FAP458867:FAQ458867 FKL458867:FKM458867 FUH458867:FUI458867 GED458867:GEE458867 GNZ458867:GOA458867 GXV458867:GXW458867 HHR458867:HHS458867 HRN458867:HRO458867 IBJ458867:IBK458867 ILF458867:ILG458867 IVB458867:IVC458867 JEX458867:JEY458867 JOT458867:JOU458867 JYP458867:JYQ458867 KIL458867:KIM458867 KSH458867:KSI458867 LCD458867:LCE458867 LLZ458867:LMA458867 LVV458867:LVW458867 MFR458867:MFS458867 MPN458867:MPO458867 MZJ458867:MZK458867 NJF458867:NJG458867 NTB458867:NTC458867 OCX458867:OCY458867 OMT458867:OMU458867 OWP458867:OWQ458867 PGL458867:PGM458867 PQH458867:PQI458867 QAD458867:QAE458867 QJZ458867:QKA458867 QTV458867:QTW458867 RDR458867:RDS458867 RNN458867:RNO458867 RXJ458867:RXK458867 SHF458867:SHG458867 SRB458867:SRC458867 TAX458867:TAY458867 TKT458867:TKU458867 TUP458867:TUQ458867 UEL458867:UEM458867 UOH458867:UOI458867 UYD458867:UYE458867 VHZ458867:VIA458867 VRV458867:VRW458867 WBR458867:WBS458867 WLN458867:WLO458867 WVJ458867:WVK458867 UEP983195:UEQ983195 IX524403:IY524403 ST524403:SU524403 ACP524403:ACQ524403 AML524403:AMM524403 AWH524403:AWI524403 BGD524403:BGE524403 BPZ524403:BQA524403 BZV524403:BZW524403 CJR524403:CJS524403 CTN524403:CTO524403 DDJ524403:DDK524403 DNF524403:DNG524403 DXB524403:DXC524403 EGX524403:EGY524403 EQT524403:EQU524403 FAP524403:FAQ524403 FKL524403:FKM524403 FUH524403:FUI524403 GED524403:GEE524403 GNZ524403:GOA524403 GXV524403:GXW524403 HHR524403:HHS524403 HRN524403:HRO524403 IBJ524403:IBK524403 ILF524403:ILG524403 IVB524403:IVC524403 JEX524403:JEY524403 JOT524403:JOU524403 JYP524403:JYQ524403 KIL524403:KIM524403 KSH524403:KSI524403 LCD524403:LCE524403 LLZ524403:LMA524403 LVV524403:LVW524403 MFR524403:MFS524403 MPN524403:MPO524403 MZJ524403:MZK524403 NJF524403:NJG524403 NTB524403:NTC524403 OCX524403:OCY524403 OMT524403:OMU524403 OWP524403:OWQ524403 PGL524403:PGM524403 PQH524403:PQI524403 QAD524403:QAE524403 QJZ524403:QKA524403 QTV524403:QTW524403 RDR524403:RDS524403 RNN524403:RNO524403 RXJ524403:RXK524403 SHF524403:SHG524403 SRB524403:SRC524403 TAX524403:TAY524403 TKT524403:TKU524403 TUP524403:TUQ524403 UEL524403:UEM524403 UOH524403:UOI524403 UYD524403:UYE524403 VHZ524403:VIA524403 VRV524403:VRW524403 WBR524403:WBS524403 WLN524403:WLO524403 WVJ524403:WVK524403 UOL983195:UOM983195 IX589939:IY589939 ST589939:SU589939 ACP589939:ACQ589939 AML589939:AMM589939 AWH589939:AWI589939 BGD589939:BGE589939 BPZ589939:BQA589939 BZV589939:BZW589939 CJR589939:CJS589939 CTN589939:CTO589939 DDJ589939:DDK589939 DNF589939:DNG589939 DXB589939:DXC589939 EGX589939:EGY589939 EQT589939:EQU589939 FAP589939:FAQ589939 FKL589939:FKM589939 FUH589939:FUI589939 GED589939:GEE589939 GNZ589939:GOA589939 GXV589939:GXW589939 HHR589939:HHS589939 HRN589939:HRO589939 IBJ589939:IBK589939 ILF589939:ILG589939 IVB589939:IVC589939 JEX589939:JEY589939 JOT589939:JOU589939 JYP589939:JYQ589939 KIL589939:KIM589939 KSH589939:KSI589939 LCD589939:LCE589939 LLZ589939:LMA589939 LVV589939:LVW589939 MFR589939:MFS589939 MPN589939:MPO589939 MZJ589939:MZK589939 NJF589939:NJG589939 NTB589939:NTC589939 OCX589939:OCY589939 OMT589939:OMU589939 OWP589939:OWQ589939 PGL589939:PGM589939 PQH589939:PQI589939 QAD589939:QAE589939 QJZ589939:QKA589939 QTV589939:QTW589939 RDR589939:RDS589939 RNN589939:RNO589939 RXJ589939:RXK589939 SHF589939:SHG589939 SRB589939:SRC589939 TAX589939:TAY589939 TKT589939:TKU589939 TUP589939:TUQ589939 UEL589939:UEM589939 UOH589939:UOI589939 UYD589939:UYE589939 VHZ589939:VIA589939 VRV589939:VRW589939 WBR589939:WBS589939 WLN589939:WLO589939 WVJ589939:WVK589939 UYH983195:UYI983195 IX655475:IY655475 ST655475:SU655475 ACP655475:ACQ655475 AML655475:AMM655475 AWH655475:AWI655475 BGD655475:BGE655475 BPZ655475:BQA655475 BZV655475:BZW655475 CJR655475:CJS655475 CTN655475:CTO655475 DDJ655475:DDK655475 DNF655475:DNG655475 DXB655475:DXC655475 EGX655475:EGY655475 EQT655475:EQU655475 FAP655475:FAQ655475 FKL655475:FKM655475 FUH655475:FUI655475 GED655475:GEE655475 GNZ655475:GOA655475 GXV655475:GXW655475 HHR655475:HHS655475 HRN655475:HRO655475 IBJ655475:IBK655475 ILF655475:ILG655475 IVB655475:IVC655475 JEX655475:JEY655475 JOT655475:JOU655475 JYP655475:JYQ655475 KIL655475:KIM655475 KSH655475:KSI655475 LCD655475:LCE655475 LLZ655475:LMA655475 LVV655475:LVW655475 MFR655475:MFS655475 MPN655475:MPO655475 MZJ655475:MZK655475 NJF655475:NJG655475 NTB655475:NTC655475 OCX655475:OCY655475 OMT655475:OMU655475 OWP655475:OWQ655475 PGL655475:PGM655475 PQH655475:PQI655475 QAD655475:QAE655475 QJZ655475:QKA655475 QTV655475:QTW655475 RDR655475:RDS655475 RNN655475:RNO655475 RXJ655475:RXK655475 SHF655475:SHG655475 SRB655475:SRC655475 TAX655475:TAY655475 TKT655475:TKU655475 TUP655475:TUQ655475 UEL655475:UEM655475 UOH655475:UOI655475 UYD655475:UYE655475 VHZ655475:VIA655475 VRV655475:VRW655475 WBR655475:WBS655475 WLN655475:WLO655475 WVJ655475:WVK655475 VID983195:VIE983195 IX721011:IY721011 ST721011:SU721011 ACP721011:ACQ721011 AML721011:AMM721011 AWH721011:AWI721011 BGD721011:BGE721011 BPZ721011:BQA721011 BZV721011:BZW721011 CJR721011:CJS721011 CTN721011:CTO721011 DDJ721011:DDK721011 DNF721011:DNG721011 DXB721011:DXC721011 EGX721011:EGY721011 EQT721011:EQU721011 FAP721011:FAQ721011 FKL721011:FKM721011 FUH721011:FUI721011 GED721011:GEE721011 GNZ721011:GOA721011 GXV721011:GXW721011 HHR721011:HHS721011 HRN721011:HRO721011 IBJ721011:IBK721011 ILF721011:ILG721011 IVB721011:IVC721011 JEX721011:JEY721011 JOT721011:JOU721011 JYP721011:JYQ721011 KIL721011:KIM721011 KSH721011:KSI721011 LCD721011:LCE721011 LLZ721011:LMA721011 LVV721011:LVW721011 MFR721011:MFS721011 MPN721011:MPO721011 MZJ721011:MZK721011 NJF721011:NJG721011 NTB721011:NTC721011 OCX721011:OCY721011 OMT721011:OMU721011 OWP721011:OWQ721011 PGL721011:PGM721011 PQH721011:PQI721011 QAD721011:QAE721011 QJZ721011:QKA721011 QTV721011:QTW721011 RDR721011:RDS721011 RNN721011:RNO721011 RXJ721011:RXK721011 SHF721011:SHG721011 SRB721011:SRC721011 TAX721011:TAY721011 TKT721011:TKU721011 TUP721011:TUQ721011 UEL721011:UEM721011 UOH721011:UOI721011 UYD721011:UYE721011 VHZ721011:VIA721011 VRV721011:VRW721011 WBR721011:WBS721011 WLN721011:WLO721011 WVJ721011:WVK721011 VRZ983195:VSA983195 IX786547:IY786547 ST786547:SU786547 ACP786547:ACQ786547 AML786547:AMM786547 AWH786547:AWI786547 BGD786547:BGE786547 BPZ786547:BQA786547 BZV786547:BZW786547 CJR786547:CJS786547 CTN786547:CTO786547 DDJ786547:DDK786547 DNF786547:DNG786547 DXB786547:DXC786547 EGX786547:EGY786547 EQT786547:EQU786547 FAP786547:FAQ786547 FKL786547:FKM786547 FUH786547:FUI786547 GED786547:GEE786547 GNZ786547:GOA786547 GXV786547:GXW786547 HHR786547:HHS786547 HRN786547:HRO786547 IBJ786547:IBK786547 ILF786547:ILG786547 IVB786547:IVC786547 JEX786547:JEY786547 JOT786547:JOU786547 JYP786547:JYQ786547 KIL786547:KIM786547 KSH786547:KSI786547 LCD786547:LCE786547 LLZ786547:LMA786547 LVV786547:LVW786547 MFR786547:MFS786547 MPN786547:MPO786547 MZJ786547:MZK786547 NJF786547:NJG786547 NTB786547:NTC786547 OCX786547:OCY786547 OMT786547:OMU786547 OWP786547:OWQ786547 PGL786547:PGM786547 PQH786547:PQI786547 QAD786547:QAE786547 QJZ786547:QKA786547 QTV786547:QTW786547 RDR786547:RDS786547 RNN786547:RNO786547 RXJ786547:RXK786547 SHF786547:SHG786547 SRB786547:SRC786547 TAX786547:TAY786547 TKT786547:TKU786547 TUP786547:TUQ786547 UEL786547:UEM786547 UOH786547:UOI786547 UYD786547:UYE786547 VHZ786547:VIA786547 VRV786547:VRW786547 WBR786547:WBS786547 WLN786547:WLO786547 WVJ786547:WVK786547 WBV983195:WBW983195 IX852083:IY852083 ST852083:SU852083 ACP852083:ACQ852083 AML852083:AMM852083 AWH852083:AWI852083 BGD852083:BGE852083 BPZ852083:BQA852083 BZV852083:BZW852083 CJR852083:CJS852083 CTN852083:CTO852083 DDJ852083:DDK852083 DNF852083:DNG852083 DXB852083:DXC852083 EGX852083:EGY852083 EQT852083:EQU852083 FAP852083:FAQ852083 FKL852083:FKM852083 FUH852083:FUI852083 GED852083:GEE852083 GNZ852083:GOA852083 GXV852083:GXW852083 HHR852083:HHS852083 HRN852083:HRO852083 IBJ852083:IBK852083 ILF852083:ILG852083 IVB852083:IVC852083 JEX852083:JEY852083 JOT852083:JOU852083 JYP852083:JYQ852083 KIL852083:KIM852083 KSH852083:KSI852083 LCD852083:LCE852083 LLZ852083:LMA852083 LVV852083:LVW852083 MFR852083:MFS852083 MPN852083:MPO852083 MZJ852083:MZK852083 NJF852083:NJG852083 NTB852083:NTC852083 OCX852083:OCY852083 OMT852083:OMU852083 OWP852083:OWQ852083 PGL852083:PGM852083 PQH852083:PQI852083 QAD852083:QAE852083 QJZ852083:QKA852083 QTV852083:QTW852083 RDR852083:RDS852083 RNN852083:RNO852083 RXJ852083:RXK852083 SHF852083:SHG852083 SRB852083:SRC852083 TAX852083:TAY852083 TKT852083:TKU852083 TUP852083:TUQ852083 UEL852083:UEM852083 UOH852083:UOI852083 UYD852083:UYE852083 VHZ852083:VIA852083 VRV852083:VRW852083 WBR852083:WBS852083 WLN852083:WLO852083 WVJ852083:WVK852083 WLR983195:WLS983195 IX917619:IY917619 ST917619:SU917619 ACP917619:ACQ917619 AML917619:AMM917619 AWH917619:AWI917619 BGD917619:BGE917619 BPZ917619:BQA917619 BZV917619:BZW917619 CJR917619:CJS917619 CTN917619:CTO917619 DDJ917619:DDK917619 DNF917619:DNG917619 DXB917619:DXC917619 EGX917619:EGY917619 EQT917619:EQU917619 FAP917619:FAQ917619 FKL917619:FKM917619 FUH917619:FUI917619 GED917619:GEE917619 GNZ917619:GOA917619 GXV917619:GXW917619 HHR917619:HHS917619 HRN917619:HRO917619 IBJ917619:IBK917619 ILF917619:ILG917619 IVB917619:IVC917619 JEX917619:JEY917619 JOT917619:JOU917619 JYP917619:JYQ917619 KIL917619:KIM917619 KSH917619:KSI917619 LCD917619:LCE917619 LLZ917619:LMA917619 LVV917619:LVW917619 MFR917619:MFS917619 MPN917619:MPO917619 MZJ917619:MZK917619 NJF917619:NJG917619 NTB917619:NTC917619 OCX917619:OCY917619 OMT917619:OMU917619 OWP917619:OWQ917619 PGL917619:PGM917619 PQH917619:PQI917619 QAD917619:QAE917619 QJZ917619:QKA917619 QTV917619:QTW917619 RDR917619:RDS917619 RNN917619:RNO917619 RXJ917619:RXK917619 SHF917619:SHG917619 SRB917619:SRC917619 TAX917619:TAY917619 TKT917619:TKU917619 TUP917619:TUQ917619 UEL917619:UEM917619 UOH917619:UOI917619 UYD917619:UYE917619 VHZ917619:VIA917619 VRV917619:VRW917619 WBR917619:WBS917619 WLN917619:WLO917619 WVJ917619:WVK917619 WVN983195:WVO983195 IX983155:IY983155 ST983155:SU983155 ACP983155:ACQ983155 AML983155:AMM983155 AWH983155:AWI983155 BGD983155:BGE983155 BPZ983155:BQA983155 BZV983155:BZW983155 CJR983155:CJS983155 CTN983155:CTO983155 DDJ983155:DDK983155 DNF983155:DNG983155 DXB983155:DXC983155 EGX983155:EGY983155 EQT983155:EQU983155 FAP983155:FAQ983155 FKL983155:FKM983155 FUH983155:FUI983155 GED983155:GEE983155 GNZ983155:GOA983155 GXV983155:GXW983155 HHR983155:HHS983155 HRN983155:HRO983155 IBJ983155:IBK983155 ILF983155:ILG983155 IVB983155:IVC983155 JEX983155:JEY983155 JOT983155:JOU983155 JYP983155:JYQ983155 KIL983155:KIM983155 KSH983155:KSI983155 LCD983155:LCE983155 LLZ983155:LMA983155 LVV983155:LVW983155 MFR983155:MFS983155 MPN983155:MPO983155 MZJ983155:MZK983155 NJF983155:NJG983155 NTB983155:NTC983155 OCX983155:OCY983155 OMT983155:OMU983155 OWP983155:OWQ983155 PGL983155:PGM983155 PQH983155:PQI983155 QAD983155:QAE983155 QJZ983155:QKA983155 QTV983155:QTW983155 RDR983155:RDS983155 RNN983155:RNO983155 RXJ983155:RXK983155 SHF983155:SHG983155 SRB983155:SRC983155 TAX983155:TAY983155 TKT983155:TKU983155 TUP983155:TUQ983155 UEL983155:UEM983155 UOH983155:UOI983155 UYD983155:UYE983155 VHZ983155:VIA983155 VRV983155:VRW983155 WBR983155:WBS983155 WLN983155:WLO983155 WVJ983155:WVK983155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IY124 SU124 ACQ124 AMM124 AWI124 BGE124 BQA124 BZW124 CJS124 CTO124 DDK124 DNG124 DXC124 EGY124 EQU124 FAQ124 FKM124 FUI124 GEE124 GOA124 GXW124 HHS124 HRO124 IBK124 ILG124 IVC124 JEY124 JOU124 JYQ124 KIM124 KSI124 LCE124 LMA124 LVW124 MFS124 MPO124 MZK124 NJG124 NTC124 OCY124 OMU124 OWQ124 PGM124 PQI124 QAE124 QKA124 QTW124 RDS124 RNO124 RXK124 SHG124 SRC124 TAY124 TKU124 TUQ124 UEM124 UOI124 UYE124 VIA124 VRW124 WBS124 WLO124 WVK124 IY65660 SU65660 ACQ65660 AMM65660 AWI65660 BGE65660 BQA65660 BZW65660 CJS65660 CTO65660 DDK65660 DNG65660 DXC65660 EGY65660 EQU65660 FAQ65660 FKM65660 FUI65660 GEE65660 GOA65660 GXW65660 HHS65660 HRO65660 IBK65660 ILG65660 IVC65660 JEY65660 JOU65660 JYQ65660 KIM65660 KSI65660 LCE65660 LMA65660 LVW65660 MFS65660 MPO65660 MZK65660 NJG65660 NTC65660 OCY65660 OMU65660 OWQ65660 PGM65660 PQI65660 QAE65660 QKA65660 QTW65660 RDS65660 RNO65660 RXK65660 SHG65660 SRC65660 TAY65660 TKU65660 TUQ65660 UEM65660 UOI65660 UYE65660 VIA65660 VRW65660 WBS65660 WLO65660 WVK65660 IY131196 SU131196 ACQ131196 AMM131196 AWI131196 BGE131196 BQA131196 BZW131196 CJS131196 CTO131196 DDK131196 DNG131196 DXC131196 EGY131196 EQU131196 FAQ131196 FKM131196 FUI131196 GEE131196 GOA131196 GXW131196 HHS131196 HRO131196 IBK131196 ILG131196 IVC131196 JEY131196 JOU131196 JYQ131196 KIM131196 KSI131196 LCE131196 LMA131196 LVW131196 MFS131196 MPO131196 MZK131196 NJG131196 NTC131196 OCY131196 OMU131196 OWQ131196 PGM131196 PQI131196 QAE131196 QKA131196 QTW131196 RDS131196 RNO131196 RXK131196 SHG131196 SRC131196 TAY131196 TKU131196 TUQ131196 UEM131196 UOI131196 UYE131196 VIA131196 VRW131196 WBS131196 WLO131196 WVK131196 IY196732 SU196732 ACQ196732 AMM196732 AWI196732 BGE196732 BQA196732 BZW196732 CJS196732 CTO196732 DDK196732 DNG196732 DXC196732 EGY196732 EQU196732 FAQ196732 FKM196732 FUI196732 GEE196732 GOA196732 GXW196732 HHS196732 HRO196732 IBK196732 ILG196732 IVC196732 JEY196732 JOU196732 JYQ196732 KIM196732 KSI196732 LCE196732 LMA196732 LVW196732 MFS196732 MPO196732 MZK196732 NJG196732 NTC196732 OCY196732 OMU196732 OWQ196732 PGM196732 PQI196732 QAE196732 QKA196732 QTW196732 RDS196732 RNO196732 RXK196732 SHG196732 SRC196732 TAY196732 TKU196732 TUQ196732 UEM196732 UOI196732 UYE196732 VIA196732 VRW196732 WBS196732 WLO196732 WVK196732 IY262268 SU262268 ACQ262268 AMM262268 AWI262268 BGE262268 BQA262268 BZW262268 CJS262268 CTO262268 DDK262268 DNG262268 DXC262268 EGY262268 EQU262268 FAQ262268 FKM262268 FUI262268 GEE262268 GOA262268 GXW262268 HHS262268 HRO262268 IBK262268 ILG262268 IVC262268 JEY262268 JOU262268 JYQ262268 KIM262268 KSI262268 LCE262268 LMA262268 LVW262268 MFS262268 MPO262268 MZK262268 NJG262268 NTC262268 OCY262268 OMU262268 OWQ262268 PGM262268 PQI262268 QAE262268 QKA262268 QTW262268 RDS262268 RNO262268 RXK262268 SHG262268 SRC262268 TAY262268 TKU262268 TUQ262268 UEM262268 UOI262268 UYE262268 VIA262268 VRW262268 WBS262268 WLO262268 WVK262268 IY327804 SU327804 ACQ327804 AMM327804 AWI327804 BGE327804 BQA327804 BZW327804 CJS327804 CTO327804 DDK327804 DNG327804 DXC327804 EGY327804 EQU327804 FAQ327804 FKM327804 FUI327804 GEE327804 GOA327804 GXW327804 HHS327804 HRO327804 IBK327804 ILG327804 IVC327804 JEY327804 JOU327804 JYQ327804 KIM327804 KSI327804 LCE327804 LMA327804 LVW327804 MFS327804 MPO327804 MZK327804 NJG327804 NTC327804 OCY327804 OMU327804 OWQ327804 PGM327804 PQI327804 QAE327804 QKA327804 QTW327804 RDS327804 RNO327804 RXK327804 SHG327804 SRC327804 TAY327804 TKU327804 TUQ327804 UEM327804 UOI327804 UYE327804 VIA327804 VRW327804 WBS327804 WLO327804 WVK327804 IY393340 SU393340 ACQ393340 AMM393340 AWI393340 BGE393340 BQA393340 BZW393340 CJS393340 CTO393340 DDK393340 DNG393340 DXC393340 EGY393340 EQU393340 FAQ393340 FKM393340 FUI393340 GEE393340 GOA393340 GXW393340 HHS393340 HRO393340 IBK393340 ILG393340 IVC393340 JEY393340 JOU393340 JYQ393340 KIM393340 KSI393340 LCE393340 LMA393340 LVW393340 MFS393340 MPO393340 MZK393340 NJG393340 NTC393340 OCY393340 OMU393340 OWQ393340 PGM393340 PQI393340 QAE393340 QKA393340 QTW393340 RDS393340 RNO393340 RXK393340 SHG393340 SRC393340 TAY393340 TKU393340 TUQ393340 UEM393340 UOI393340 UYE393340 VIA393340 VRW393340 WBS393340 WLO393340 WVK393340 IY458876 SU458876 ACQ458876 AMM458876 AWI458876 BGE458876 BQA458876 BZW458876 CJS458876 CTO458876 DDK458876 DNG458876 DXC458876 EGY458876 EQU458876 FAQ458876 FKM458876 FUI458876 GEE458876 GOA458876 GXW458876 HHS458876 HRO458876 IBK458876 ILG458876 IVC458876 JEY458876 JOU458876 JYQ458876 KIM458876 KSI458876 LCE458876 LMA458876 LVW458876 MFS458876 MPO458876 MZK458876 NJG458876 NTC458876 OCY458876 OMU458876 OWQ458876 PGM458876 PQI458876 QAE458876 QKA458876 QTW458876 RDS458876 RNO458876 RXK458876 SHG458876 SRC458876 TAY458876 TKU458876 TUQ458876 UEM458876 UOI458876 UYE458876 VIA458876 VRW458876 WBS458876 WLO458876 WVK458876 IY524412 SU524412 ACQ524412 AMM524412 AWI524412 BGE524412 BQA524412 BZW524412 CJS524412 CTO524412 DDK524412 DNG524412 DXC524412 EGY524412 EQU524412 FAQ524412 FKM524412 FUI524412 GEE524412 GOA524412 GXW524412 HHS524412 HRO524412 IBK524412 ILG524412 IVC524412 JEY524412 JOU524412 JYQ524412 KIM524412 KSI524412 LCE524412 LMA524412 LVW524412 MFS524412 MPO524412 MZK524412 NJG524412 NTC524412 OCY524412 OMU524412 OWQ524412 PGM524412 PQI524412 QAE524412 QKA524412 QTW524412 RDS524412 RNO524412 RXK524412 SHG524412 SRC524412 TAY524412 TKU524412 TUQ524412 UEM524412 UOI524412 UYE524412 VIA524412 VRW524412 WBS524412 WLO524412 WVK524412 IY589948 SU589948 ACQ589948 AMM589948 AWI589948 BGE589948 BQA589948 BZW589948 CJS589948 CTO589948 DDK589948 DNG589948 DXC589948 EGY589948 EQU589948 FAQ589948 FKM589948 FUI589948 GEE589948 GOA589948 GXW589948 HHS589948 HRO589948 IBK589948 ILG589948 IVC589948 JEY589948 JOU589948 JYQ589948 KIM589948 KSI589948 LCE589948 LMA589948 LVW589948 MFS589948 MPO589948 MZK589948 NJG589948 NTC589948 OCY589948 OMU589948 OWQ589948 PGM589948 PQI589948 QAE589948 QKA589948 QTW589948 RDS589948 RNO589948 RXK589948 SHG589948 SRC589948 TAY589948 TKU589948 TUQ589948 UEM589948 UOI589948 UYE589948 VIA589948 VRW589948 WBS589948 WLO589948 WVK589948 IY655484 SU655484 ACQ655484 AMM655484 AWI655484 BGE655484 BQA655484 BZW655484 CJS655484 CTO655484 DDK655484 DNG655484 DXC655484 EGY655484 EQU655484 FAQ655484 FKM655484 FUI655484 GEE655484 GOA655484 GXW655484 HHS655484 HRO655484 IBK655484 ILG655484 IVC655484 JEY655484 JOU655484 JYQ655484 KIM655484 KSI655484 LCE655484 LMA655484 LVW655484 MFS655484 MPO655484 MZK655484 NJG655484 NTC655484 OCY655484 OMU655484 OWQ655484 PGM655484 PQI655484 QAE655484 QKA655484 QTW655484 RDS655484 RNO655484 RXK655484 SHG655484 SRC655484 TAY655484 TKU655484 TUQ655484 UEM655484 UOI655484 UYE655484 VIA655484 VRW655484 WBS655484 WLO655484 WVK655484 IY721020 SU721020 ACQ721020 AMM721020 AWI721020 BGE721020 BQA721020 BZW721020 CJS721020 CTO721020 DDK721020 DNG721020 DXC721020 EGY721020 EQU721020 FAQ721020 FKM721020 FUI721020 GEE721020 GOA721020 GXW721020 HHS721020 HRO721020 IBK721020 ILG721020 IVC721020 JEY721020 JOU721020 JYQ721020 KIM721020 KSI721020 LCE721020 LMA721020 LVW721020 MFS721020 MPO721020 MZK721020 NJG721020 NTC721020 OCY721020 OMU721020 OWQ721020 PGM721020 PQI721020 QAE721020 QKA721020 QTW721020 RDS721020 RNO721020 RXK721020 SHG721020 SRC721020 TAY721020 TKU721020 TUQ721020 UEM721020 UOI721020 UYE721020 VIA721020 VRW721020 WBS721020 WLO721020 WVK721020 IY786556 SU786556 ACQ786556 AMM786556 AWI786556 BGE786556 BQA786556 BZW786556 CJS786556 CTO786556 DDK786556 DNG786556 DXC786556 EGY786556 EQU786556 FAQ786556 FKM786556 FUI786556 GEE786556 GOA786556 GXW786556 HHS786556 HRO786556 IBK786556 ILG786556 IVC786556 JEY786556 JOU786556 JYQ786556 KIM786556 KSI786556 LCE786556 LMA786556 LVW786556 MFS786556 MPO786556 MZK786556 NJG786556 NTC786556 OCY786556 OMU786556 OWQ786556 PGM786556 PQI786556 QAE786556 QKA786556 QTW786556 RDS786556 RNO786556 RXK786556 SHG786556 SRC786556 TAY786556 TKU786556 TUQ786556 UEM786556 UOI786556 UYE786556 VIA786556 VRW786556 WBS786556 WLO786556 WVK786556 IY852092 SU852092 ACQ852092 AMM852092 AWI852092 BGE852092 BQA852092 BZW852092 CJS852092 CTO852092 DDK852092 DNG852092 DXC852092 EGY852092 EQU852092 FAQ852092 FKM852092 FUI852092 GEE852092 GOA852092 GXW852092 HHS852092 HRO852092 IBK852092 ILG852092 IVC852092 JEY852092 JOU852092 JYQ852092 KIM852092 KSI852092 LCE852092 LMA852092 LVW852092 MFS852092 MPO852092 MZK852092 NJG852092 NTC852092 OCY852092 OMU852092 OWQ852092 PGM852092 PQI852092 QAE852092 QKA852092 QTW852092 RDS852092 RNO852092 RXK852092 SHG852092 SRC852092 TAY852092 TKU852092 TUQ852092 UEM852092 UOI852092 UYE852092 VIA852092 VRW852092 WBS852092 WLO852092 WVK852092 IY917628 SU917628 ACQ917628 AMM917628 AWI917628 BGE917628 BQA917628 BZW917628 CJS917628 CTO917628 DDK917628 DNG917628 DXC917628 EGY917628 EQU917628 FAQ917628 FKM917628 FUI917628 GEE917628 GOA917628 GXW917628 HHS917628 HRO917628 IBK917628 ILG917628 IVC917628 JEY917628 JOU917628 JYQ917628 KIM917628 KSI917628 LCE917628 LMA917628 LVW917628 MFS917628 MPO917628 MZK917628 NJG917628 NTC917628 OCY917628 OMU917628 OWQ917628 PGM917628 PQI917628 QAE917628 QKA917628 QTW917628 RDS917628 RNO917628 RXK917628 SHG917628 SRC917628 TAY917628 TKU917628 TUQ917628 UEM917628 UOI917628 UYE917628 VIA917628 VRW917628 WBS917628 WLO917628 WVK917628 IY983164 SU983164 ACQ983164 AMM983164 AWI983164 BGE983164 BQA983164 BZW983164 CJS983164 CTO983164 DDK983164 DNG983164 DXC983164 EGY983164 EQU983164 FAQ983164 FKM983164 FUI983164 GEE983164 GOA983164 GXW983164 HHS983164 HRO983164 IBK983164 ILG983164 IVC983164 JEY983164 JOU983164 JYQ983164 KIM983164 KSI983164 LCE983164 LMA983164 LVW983164 MFS983164 MPO983164 MZK983164 NJG983164 NTC983164 OCY983164 OMU983164 OWQ983164 PGM983164 PQI983164 QAE983164 QKA983164 QTW983164 RDS983164 RNO983164 RXK983164 SHG983164 SRC983164 TAY983164 TKU983164 TUQ983164 UEM983164 UOI983164 UYE983164 VIA983164 VRW983164 WBS983164 WLO983164 WVK983164 RXN786587:RXO786587 JB143:JC153 SX143:SY153 ACT143:ACU153 AMP143:AMQ153 AWL143:AWM153 BGH143:BGI153 BQD143:BQE153 BZZ143:CAA153 CJV143:CJW153 CTR143:CTS153 DDN143:DDO153 DNJ143:DNK153 DXF143:DXG153 EHB143:EHC153 EQX143:EQY153 FAT143:FAU153 FKP143:FKQ153 FUL143:FUM153 GEH143:GEI153 GOD143:GOE153 GXZ143:GYA153 HHV143:HHW153 HRR143:HRS153 IBN143:IBO153 ILJ143:ILK153 IVF143:IVG153 JFB143:JFC153 JOX143:JOY153 JYT143:JYU153 KIP143:KIQ153 KSL143:KSM153 LCH143:LCI153 LMD143:LME153 LVZ143:LWA153 MFV143:MFW153 MPR143:MPS153 MZN143:MZO153 NJJ143:NJK153 NTF143:NTG153 ODB143:ODC153 OMX143:OMY153 OWT143:OWU153 PGP143:PGQ153 PQL143:PQM153 QAH143:QAI153 QKD143:QKE153 QTZ143:QUA153 RDV143:RDW153 RNR143:RNS153 RXN143:RXO153 SHJ143:SHK153 SRF143:SRG153 TBB143:TBC153 TKX143:TKY153 TUT143:TUU153 UEP143:UEQ153 UOL143:UOM153 UYH143:UYI153 VID143:VIE153 VRZ143:VSA153 WBV143:WBW153 WLR143:WLS153 WVN143:WVO153 SHJ786587:SHK786587 JB65679:JC65689 SX65679:SY65689 ACT65679:ACU65689 AMP65679:AMQ65689 AWL65679:AWM65689 BGH65679:BGI65689 BQD65679:BQE65689 BZZ65679:CAA65689 CJV65679:CJW65689 CTR65679:CTS65689 DDN65679:DDO65689 DNJ65679:DNK65689 DXF65679:DXG65689 EHB65679:EHC65689 EQX65679:EQY65689 FAT65679:FAU65689 FKP65679:FKQ65689 FUL65679:FUM65689 GEH65679:GEI65689 GOD65679:GOE65689 GXZ65679:GYA65689 HHV65679:HHW65689 HRR65679:HRS65689 IBN65679:IBO65689 ILJ65679:ILK65689 IVF65679:IVG65689 JFB65679:JFC65689 JOX65679:JOY65689 JYT65679:JYU65689 KIP65679:KIQ65689 KSL65679:KSM65689 LCH65679:LCI65689 LMD65679:LME65689 LVZ65679:LWA65689 MFV65679:MFW65689 MPR65679:MPS65689 MZN65679:MZO65689 NJJ65679:NJK65689 NTF65679:NTG65689 ODB65679:ODC65689 OMX65679:OMY65689 OWT65679:OWU65689 PGP65679:PGQ65689 PQL65679:PQM65689 QAH65679:QAI65689 QKD65679:QKE65689 QTZ65679:QUA65689 RDV65679:RDW65689 RNR65679:RNS65689 RXN65679:RXO65689 SHJ65679:SHK65689 SRF65679:SRG65689 TBB65679:TBC65689 TKX65679:TKY65689 TUT65679:TUU65689 UEP65679:UEQ65689 UOL65679:UOM65689 UYH65679:UYI65689 VID65679:VIE65689 VRZ65679:VSA65689 WBV65679:WBW65689 WLR65679:WLS65689 WVN65679:WVO65689 SRF786587:SRG786587 JB131215:JC131225 SX131215:SY131225 ACT131215:ACU131225 AMP131215:AMQ131225 AWL131215:AWM131225 BGH131215:BGI131225 BQD131215:BQE131225 BZZ131215:CAA131225 CJV131215:CJW131225 CTR131215:CTS131225 DDN131215:DDO131225 DNJ131215:DNK131225 DXF131215:DXG131225 EHB131215:EHC131225 EQX131215:EQY131225 FAT131215:FAU131225 FKP131215:FKQ131225 FUL131215:FUM131225 GEH131215:GEI131225 GOD131215:GOE131225 GXZ131215:GYA131225 HHV131215:HHW131225 HRR131215:HRS131225 IBN131215:IBO131225 ILJ131215:ILK131225 IVF131215:IVG131225 JFB131215:JFC131225 JOX131215:JOY131225 JYT131215:JYU131225 KIP131215:KIQ131225 KSL131215:KSM131225 LCH131215:LCI131225 LMD131215:LME131225 LVZ131215:LWA131225 MFV131215:MFW131225 MPR131215:MPS131225 MZN131215:MZO131225 NJJ131215:NJK131225 NTF131215:NTG131225 ODB131215:ODC131225 OMX131215:OMY131225 OWT131215:OWU131225 PGP131215:PGQ131225 PQL131215:PQM131225 QAH131215:QAI131225 QKD131215:QKE131225 QTZ131215:QUA131225 RDV131215:RDW131225 RNR131215:RNS131225 RXN131215:RXO131225 SHJ131215:SHK131225 SRF131215:SRG131225 TBB131215:TBC131225 TKX131215:TKY131225 TUT131215:TUU131225 UEP131215:UEQ131225 UOL131215:UOM131225 UYH131215:UYI131225 VID131215:VIE131225 VRZ131215:VSA131225 WBV131215:WBW131225 WLR131215:WLS131225 WVN131215:WVO131225 TBB786587:TBC786587 JB196751:JC196761 SX196751:SY196761 ACT196751:ACU196761 AMP196751:AMQ196761 AWL196751:AWM196761 BGH196751:BGI196761 BQD196751:BQE196761 BZZ196751:CAA196761 CJV196751:CJW196761 CTR196751:CTS196761 DDN196751:DDO196761 DNJ196751:DNK196761 DXF196751:DXG196761 EHB196751:EHC196761 EQX196751:EQY196761 FAT196751:FAU196761 FKP196751:FKQ196761 FUL196751:FUM196761 GEH196751:GEI196761 GOD196751:GOE196761 GXZ196751:GYA196761 HHV196751:HHW196761 HRR196751:HRS196761 IBN196751:IBO196761 ILJ196751:ILK196761 IVF196751:IVG196761 JFB196751:JFC196761 JOX196751:JOY196761 JYT196751:JYU196761 KIP196751:KIQ196761 KSL196751:KSM196761 LCH196751:LCI196761 LMD196751:LME196761 LVZ196751:LWA196761 MFV196751:MFW196761 MPR196751:MPS196761 MZN196751:MZO196761 NJJ196751:NJK196761 NTF196751:NTG196761 ODB196751:ODC196761 OMX196751:OMY196761 OWT196751:OWU196761 PGP196751:PGQ196761 PQL196751:PQM196761 QAH196751:QAI196761 QKD196751:QKE196761 QTZ196751:QUA196761 RDV196751:RDW196761 RNR196751:RNS196761 RXN196751:RXO196761 SHJ196751:SHK196761 SRF196751:SRG196761 TBB196751:TBC196761 TKX196751:TKY196761 TUT196751:TUU196761 UEP196751:UEQ196761 UOL196751:UOM196761 UYH196751:UYI196761 VID196751:VIE196761 VRZ196751:VSA196761 WBV196751:WBW196761 WLR196751:WLS196761 WVN196751:WVO196761 TKX786587:TKY786587 JB262287:JC262297 SX262287:SY262297 ACT262287:ACU262297 AMP262287:AMQ262297 AWL262287:AWM262297 BGH262287:BGI262297 BQD262287:BQE262297 BZZ262287:CAA262297 CJV262287:CJW262297 CTR262287:CTS262297 DDN262287:DDO262297 DNJ262287:DNK262297 DXF262287:DXG262297 EHB262287:EHC262297 EQX262287:EQY262297 FAT262287:FAU262297 FKP262287:FKQ262297 FUL262287:FUM262297 GEH262287:GEI262297 GOD262287:GOE262297 GXZ262287:GYA262297 HHV262287:HHW262297 HRR262287:HRS262297 IBN262287:IBO262297 ILJ262287:ILK262297 IVF262287:IVG262297 JFB262287:JFC262297 JOX262287:JOY262297 JYT262287:JYU262297 KIP262287:KIQ262297 KSL262287:KSM262297 LCH262287:LCI262297 LMD262287:LME262297 LVZ262287:LWA262297 MFV262287:MFW262297 MPR262287:MPS262297 MZN262287:MZO262297 NJJ262287:NJK262297 NTF262287:NTG262297 ODB262287:ODC262297 OMX262287:OMY262297 OWT262287:OWU262297 PGP262287:PGQ262297 PQL262287:PQM262297 QAH262287:QAI262297 QKD262287:QKE262297 QTZ262287:QUA262297 RDV262287:RDW262297 RNR262287:RNS262297 RXN262287:RXO262297 SHJ262287:SHK262297 SRF262287:SRG262297 TBB262287:TBC262297 TKX262287:TKY262297 TUT262287:TUU262297 UEP262287:UEQ262297 UOL262287:UOM262297 UYH262287:UYI262297 VID262287:VIE262297 VRZ262287:VSA262297 WBV262287:WBW262297 WLR262287:WLS262297 WVN262287:WVO262297 TUT786587:TUU786587 JB327823:JC327833 SX327823:SY327833 ACT327823:ACU327833 AMP327823:AMQ327833 AWL327823:AWM327833 BGH327823:BGI327833 BQD327823:BQE327833 BZZ327823:CAA327833 CJV327823:CJW327833 CTR327823:CTS327833 DDN327823:DDO327833 DNJ327823:DNK327833 DXF327823:DXG327833 EHB327823:EHC327833 EQX327823:EQY327833 FAT327823:FAU327833 FKP327823:FKQ327833 FUL327823:FUM327833 GEH327823:GEI327833 GOD327823:GOE327833 GXZ327823:GYA327833 HHV327823:HHW327833 HRR327823:HRS327833 IBN327823:IBO327833 ILJ327823:ILK327833 IVF327823:IVG327833 JFB327823:JFC327833 JOX327823:JOY327833 JYT327823:JYU327833 KIP327823:KIQ327833 KSL327823:KSM327833 LCH327823:LCI327833 LMD327823:LME327833 LVZ327823:LWA327833 MFV327823:MFW327833 MPR327823:MPS327833 MZN327823:MZO327833 NJJ327823:NJK327833 NTF327823:NTG327833 ODB327823:ODC327833 OMX327823:OMY327833 OWT327823:OWU327833 PGP327823:PGQ327833 PQL327823:PQM327833 QAH327823:QAI327833 QKD327823:QKE327833 QTZ327823:QUA327833 RDV327823:RDW327833 RNR327823:RNS327833 RXN327823:RXO327833 SHJ327823:SHK327833 SRF327823:SRG327833 TBB327823:TBC327833 TKX327823:TKY327833 TUT327823:TUU327833 UEP327823:UEQ327833 UOL327823:UOM327833 UYH327823:UYI327833 VID327823:VIE327833 VRZ327823:VSA327833 WBV327823:WBW327833 WLR327823:WLS327833 WVN327823:WVO327833 UEP786587:UEQ786587 JB393359:JC393369 SX393359:SY393369 ACT393359:ACU393369 AMP393359:AMQ393369 AWL393359:AWM393369 BGH393359:BGI393369 BQD393359:BQE393369 BZZ393359:CAA393369 CJV393359:CJW393369 CTR393359:CTS393369 DDN393359:DDO393369 DNJ393359:DNK393369 DXF393359:DXG393369 EHB393359:EHC393369 EQX393359:EQY393369 FAT393359:FAU393369 FKP393359:FKQ393369 FUL393359:FUM393369 GEH393359:GEI393369 GOD393359:GOE393369 GXZ393359:GYA393369 HHV393359:HHW393369 HRR393359:HRS393369 IBN393359:IBO393369 ILJ393359:ILK393369 IVF393359:IVG393369 JFB393359:JFC393369 JOX393359:JOY393369 JYT393359:JYU393369 KIP393359:KIQ393369 KSL393359:KSM393369 LCH393359:LCI393369 LMD393359:LME393369 LVZ393359:LWA393369 MFV393359:MFW393369 MPR393359:MPS393369 MZN393359:MZO393369 NJJ393359:NJK393369 NTF393359:NTG393369 ODB393359:ODC393369 OMX393359:OMY393369 OWT393359:OWU393369 PGP393359:PGQ393369 PQL393359:PQM393369 QAH393359:QAI393369 QKD393359:QKE393369 QTZ393359:QUA393369 RDV393359:RDW393369 RNR393359:RNS393369 RXN393359:RXO393369 SHJ393359:SHK393369 SRF393359:SRG393369 TBB393359:TBC393369 TKX393359:TKY393369 TUT393359:TUU393369 UEP393359:UEQ393369 UOL393359:UOM393369 UYH393359:UYI393369 VID393359:VIE393369 VRZ393359:VSA393369 WBV393359:WBW393369 WLR393359:WLS393369 WVN393359:WVO393369 UOL786587:UOM786587 JB458895:JC458905 SX458895:SY458905 ACT458895:ACU458905 AMP458895:AMQ458905 AWL458895:AWM458905 BGH458895:BGI458905 BQD458895:BQE458905 BZZ458895:CAA458905 CJV458895:CJW458905 CTR458895:CTS458905 DDN458895:DDO458905 DNJ458895:DNK458905 DXF458895:DXG458905 EHB458895:EHC458905 EQX458895:EQY458905 FAT458895:FAU458905 FKP458895:FKQ458905 FUL458895:FUM458905 GEH458895:GEI458905 GOD458895:GOE458905 GXZ458895:GYA458905 HHV458895:HHW458905 HRR458895:HRS458905 IBN458895:IBO458905 ILJ458895:ILK458905 IVF458895:IVG458905 JFB458895:JFC458905 JOX458895:JOY458905 JYT458895:JYU458905 KIP458895:KIQ458905 KSL458895:KSM458905 LCH458895:LCI458905 LMD458895:LME458905 LVZ458895:LWA458905 MFV458895:MFW458905 MPR458895:MPS458905 MZN458895:MZO458905 NJJ458895:NJK458905 NTF458895:NTG458905 ODB458895:ODC458905 OMX458895:OMY458905 OWT458895:OWU458905 PGP458895:PGQ458905 PQL458895:PQM458905 QAH458895:QAI458905 QKD458895:QKE458905 QTZ458895:QUA458905 RDV458895:RDW458905 RNR458895:RNS458905 RXN458895:RXO458905 SHJ458895:SHK458905 SRF458895:SRG458905 TBB458895:TBC458905 TKX458895:TKY458905 TUT458895:TUU458905 UEP458895:UEQ458905 UOL458895:UOM458905 UYH458895:UYI458905 VID458895:VIE458905 VRZ458895:VSA458905 WBV458895:WBW458905 WLR458895:WLS458905 WVN458895:WVO458905 UYH786587:UYI786587 JB524431:JC524441 SX524431:SY524441 ACT524431:ACU524441 AMP524431:AMQ524441 AWL524431:AWM524441 BGH524431:BGI524441 BQD524431:BQE524441 BZZ524431:CAA524441 CJV524431:CJW524441 CTR524431:CTS524441 DDN524431:DDO524441 DNJ524431:DNK524441 DXF524431:DXG524441 EHB524431:EHC524441 EQX524431:EQY524441 FAT524431:FAU524441 FKP524431:FKQ524441 FUL524431:FUM524441 GEH524431:GEI524441 GOD524431:GOE524441 GXZ524431:GYA524441 HHV524431:HHW524441 HRR524431:HRS524441 IBN524431:IBO524441 ILJ524431:ILK524441 IVF524431:IVG524441 JFB524431:JFC524441 JOX524431:JOY524441 JYT524431:JYU524441 KIP524431:KIQ524441 KSL524431:KSM524441 LCH524431:LCI524441 LMD524431:LME524441 LVZ524431:LWA524441 MFV524431:MFW524441 MPR524431:MPS524441 MZN524431:MZO524441 NJJ524431:NJK524441 NTF524431:NTG524441 ODB524431:ODC524441 OMX524431:OMY524441 OWT524431:OWU524441 PGP524431:PGQ524441 PQL524431:PQM524441 QAH524431:QAI524441 QKD524431:QKE524441 QTZ524431:QUA524441 RDV524431:RDW524441 RNR524431:RNS524441 RXN524431:RXO524441 SHJ524431:SHK524441 SRF524431:SRG524441 TBB524431:TBC524441 TKX524431:TKY524441 TUT524431:TUU524441 UEP524431:UEQ524441 UOL524431:UOM524441 UYH524431:UYI524441 VID524431:VIE524441 VRZ524431:VSA524441 WBV524431:WBW524441 WLR524431:WLS524441 WVN524431:WVO524441 VID786587:VIE786587 JB589967:JC589977 SX589967:SY589977 ACT589967:ACU589977 AMP589967:AMQ589977 AWL589967:AWM589977 BGH589967:BGI589977 BQD589967:BQE589977 BZZ589967:CAA589977 CJV589967:CJW589977 CTR589967:CTS589977 DDN589967:DDO589977 DNJ589967:DNK589977 DXF589967:DXG589977 EHB589967:EHC589977 EQX589967:EQY589977 FAT589967:FAU589977 FKP589967:FKQ589977 FUL589967:FUM589977 GEH589967:GEI589977 GOD589967:GOE589977 GXZ589967:GYA589977 HHV589967:HHW589977 HRR589967:HRS589977 IBN589967:IBO589977 ILJ589967:ILK589977 IVF589967:IVG589977 JFB589967:JFC589977 JOX589967:JOY589977 JYT589967:JYU589977 KIP589967:KIQ589977 KSL589967:KSM589977 LCH589967:LCI589977 LMD589967:LME589977 LVZ589967:LWA589977 MFV589967:MFW589977 MPR589967:MPS589977 MZN589967:MZO589977 NJJ589967:NJK589977 NTF589967:NTG589977 ODB589967:ODC589977 OMX589967:OMY589977 OWT589967:OWU589977 PGP589967:PGQ589977 PQL589967:PQM589977 QAH589967:QAI589977 QKD589967:QKE589977 QTZ589967:QUA589977 RDV589967:RDW589977 RNR589967:RNS589977 RXN589967:RXO589977 SHJ589967:SHK589977 SRF589967:SRG589977 TBB589967:TBC589977 TKX589967:TKY589977 TUT589967:TUU589977 UEP589967:UEQ589977 UOL589967:UOM589977 UYH589967:UYI589977 VID589967:VIE589977 VRZ589967:VSA589977 WBV589967:WBW589977 WLR589967:WLS589977 WVN589967:WVO589977 VRZ786587:VSA786587 JB655503:JC655513 SX655503:SY655513 ACT655503:ACU655513 AMP655503:AMQ655513 AWL655503:AWM655513 BGH655503:BGI655513 BQD655503:BQE655513 BZZ655503:CAA655513 CJV655503:CJW655513 CTR655503:CTS655513 DDN655503:DDO655513 DNJ655503:DNK655513 DXF655503:DXG655513 EHB655503:EHC655513 EQX655503:EQY655513 FAT655503:FAU655513 FKP655503:FKQ655513 FUL655503:FUM655513 GEH655503:GEI655513 GOD655503:GOE655513 GXZ655503:GYA655513 HHV655503:HHW655513 HRR655503:HRS655513 IBN655503:IBO655513 ILJ655503:ILK655513 IVF655503:IVG655513 JFB655503:JFC655513 JOX655503:JOY655513 JYT655503:JYU655513 KIP655503:KIQ655513 KSL655503:KSM655513 LCH655503:LCI655513 LMD655503:LME655513 LVZ655503:LWA655513 MFV655503:MFW655513 MPR655503:MPS655513 MZN655503:MZO655513 NJJ655503:NJK655513 NTF655503:NTG655513 ODB655503:ODC655513 OMX655503:OMY655513 OWT655503:OWU655513 PGP655503:PGQ655513 PQL655503:PQM655513 QAH655503:QAI655513 QKD655503:QKE655513 QTZ655503:QUA655513 RDV655503:RDW655513 RNR655503:RNS655513 RXN655503:RXO655513 SHJ655503:SHK655513 SRF655503:SRG655513 TBB655503:TBC655513 TKX655503:TKY655513 TUT655503:TUU655513 UEP655503:UEQ655513 UOL655503:UOM655513 UYH655503:UYI655513 VID655503:VIE655513 VRZ655503:VSA655513 WBV655503:WBW655513 WLR655503:WLS655513 WVN655503:WVO655513 WBV786587:WBW786587 JB721039:JC721049 SX721039:SY721049 ACT721039:ACU721049 AMP721039:AMQ721049 AWL721039:AWM721049 BGH721039:BGI721049 BQD721039:BQE721049 BZZ721039:CAA721049 CJV721039:CJW721049 CTR721039:CTS721049 DDN721039:DDO721049 DNJ721039:DNK721049 DXF721039:DXG721049 EHB721039:EHC721049 EQX721039:EQY721049 FAT721039:FAU721049 FKP721039:FKQ721049 FUL721039:FUM721049 GEH721039:GEI721049 GOD721039:GOE721049 GXZ721039:GYA721049 HHV721039:HHW721049 HRR721039:HRS721049 IBN721039:IBO721049 ILJ721039:ILK721049 IVF721039:IVG721049 JFB721039:JFC721049 JOX721039:JOY721049 JYT721039:JYU721049 KIP721039:KIQ721049 KSL721039:KSM721049 LCH721039:LCI721049 LMD721039:LME721049 LVZ721039:LWA721049 MFV721039:MFW721049 MPR721039:MPS721049 MZN721039:MZO721049 NJJ721039:NJK721049 NTF721039:NTG721049 ODB721039:ODC721049 OMX721039:OMY721049 OWT721039:OWU721049 PGP721039:PGQ721049 PQL721039:PQM721049 QAH721039:QAI721049 QKD721039:QKE721049 QTZ721039:QUA721049 RDV721039:RDW721049 RNR721039:RNS721049 RXN721039:RXO721049 SHJ721039:SHK721049 SRF721039:SRG721049 TBB721039:TBC721049 TKX721039:TKY721049 TUT721039:TUU721049 UEP721039:UEQ721049 UOL721039:UOM721049 UYH721039:UYI721049 VID721039:VIE721049 VRZ721039:VSA721049 WBV721039:WBW721049 WLR721039:WLS721049 WVN721039:WVO721049 WLR786587:WLS786587 JB786575:JC786585 SX786575:SY786585 ACT786575:ACU786585 AMP786575:AMQ786585 AWL786575:AWM786585 BGH786575:BGI786585 BQD786575:BQE786585 BZZ786575:CAA786585 CJV786575:CJW786585 CTR786575:CTS786585 DDN786575:DDO786585 DNJ786575:DNK786585 DXF786575:DXG786585 EHB786575:EHC786585 EQX786575:EQY786585 FAT786575:FAU786585 FKP786575:FKQ786585 FUL786575:FUM786585 GEH786575:GEI786585 GOD786575:GOE786585 GXZ786575:GYA786585 HHV786575:HHW786585 HRR786575:HRS786585 IBN786575:IBO786585 ILJ786575:ILK786585 IVF786575:IVG786585 JFB786575:JFC786585 JOX786575:JOY786585 JYT786575:JYU786585 KIP786575:KIQ786585 KSL786575:KSM786585 LCH786575:LCI786585 LMD786575:LME786585 LVZ786575:LWA786585 MFV786575:MFW786585 MPR786575:MPS786585 MZN786575:MZO786585 NJJ786575:NJK786585 NTF786575:NTG786585 ODB786575:ODC786585 OMX786575:OMY786585 OWT786575:OWU786585 PGP786575:PGQ786585 PQL786575:PQM786585 QAH786575:QAI786585 QKD786575:QKE786585 QTZ786575:QUA786585 RDV786575:RDW786585 RNR786575:RNS786585 RXN786575:RXO786585 SHJ786575:SHK786585 SRF786575:SRG786585 TBB786575:TBC786585 TKX786575:TKY786585 TUT786575:TUU786585 UEP786575:UEQ786585 UOL786575:UOM786585 UYH786575:UYI786585 VID786575:VIE786585 VRZ786575:VSA786585 WBV786575:WBW786585 WLR786575:WLS786585 WVN786575:WVO786585 WVN786587:WVO786587 JB852111:JC852121 SX852111:SY852121 ACT852111:ACU852121 AMP852111:AMQ852121 AWL852111:AWM852121 BGH852111:BGI852121 BQD852111:BQE852121 BZZ852111:CAA852121 CJV852111:CJW852121 CTR852111:CTS852121 DDN852111:DDO852121 DNJ852111:DNK852121 DXF852111:DXG852121 EHB852111:EHC852121 EQX852111:EQY852121 FAT852111:FAU852121 FKP852111:FKQ852121 FUL852111:FUM852121 GEH852111:GEI852121 GOD852111:GOE852121 GXZ852111:GYA852121 HHV852111:HHW852121 HRR852111:HRS852121 IBN852111:IBO852121 ILJ852111:ILK852121 IVF852111:IVG852121 JFB852111:JFC852121 JOX852111:JOY852121 JYT852111:JYU852121 KIP852111:KIQ852121 KSL852111:KSM852121 LCH852111:LCI852121 LMD852111:LME852121 LVZ852111:LWA852121 MFV852111:MFW852121 MPR852111:MPS852121 MZN852111:MZO852121 NJJ852111:NJK852121 NTF852111:NTG852121 ODB852111:ODC852121 OMX852111:OMY852121 OWT852111:OWU852121 PGP852111:PGQ852121 PQL852111:PQM852121 QAH852111:QAI852121 QKD852111:QKE852121 QTZ852111:QUA852121 RDV852111:RDW852121 RNR852111:RNS852121 RXN852111:RXO852121 SHJ852111:SHK852121 SRF852111:SRG852121 TBB852111:TBC852121 TKX852111:TKY852121 TUT852111:TUU852121 UEP852111:UEQ852121 UOL852111:UOM852121 UYH852111:UYI852121 VID852111:VIE852121 VRZ852111:VSA852121 WBV852111:WBW852121 WLR852111:WLS852121 WVN852111:WVO852121 QTZ852123:QUA852123 JB917647:JC917657 SX917647:SY917657 ACT917647:ACU917657 AMP917647:AMQ917657 AWL917647:AWM917657 BGH917647:BGI917657 BQD917647:BQE917657 BZZ917647:CAA917657 CJV917647:CJW917657 CTR917647:CTS917657 DDN917647:DDO917657 DNJ917647:DNK917657 DXF917647:DXG917657 EHB917647:EHC917657 EQX917647:EQY917657 FAT917647:FAU917657 FKP917647:FKQ917657 FUL917647:FUM917657 GEH917647:GEI917657 GOD917647:GOE917657 GXZ917647:GYA917657 HHV917647:HHW917657 HRR917647:HRS917657 IBN917647:IBO917657 ILJ917647:ILK917657 IVF917647:IVG917657 JFB917647:JFC917657 JOX917647:JOY917657 JYT917647:JYU917657 KIP917647:KIQ917657 KSL917647:KSM917657 LCH917647:LCI917657 LMD917647:LME917657 LVZ917647:LWA917657 MFV917647:MFW917657 MPR917647:MPS917657 MZN917647:MZO917657 NJJ917647:NJK917657 NTF917647:NTG917657 ODB917647:ODC917657 OMX917647:OMY917657 OWT917647:OWU917657 PGP917647:PGQ917657 PQL917647:PQM917657 QAH917647:QAI917657 QKD917647:QKE917657 QTZ917647:QUA917657 RDV917647:RDW917657 RNR917647:RNS917657 RXN917647:RXO917657 SHJ917647:SHK917657 SRF917647:SRG917657 TBB917647:TBC917657 TKX917647:TKY917657 TUT917647:TUU917657 UEP917647:UEQ917657 UOL917647:UOM917657 UYH917647:UYI917657 VID917647:VIE917657 VRZ917647:VSA917657 WBV917647:WBW917657 WLR917647:WLS917657 WVN917647:WVO917657 JB852123:JC852123 JB983183:JC983193 SX983183:SY983193 ACT983183:ACU983193 AMP983183:AMQ983193 AWL983183:AWM983193 BGH983183:BGI983193 BQD983183:BQE983193 BZZ983183:CAA983193 CJV983183:CJW983193 CTR983183:CTS983193 DDN983183:DDO983193 DNJ983183:DNK983193 DXF983183:DXG983193 EHB983183:EHC983193 EQX983183:EQY983193 FAT983183:FAU983193 FKP983183:FKQ983193 FUL983183:FUM983193 GEH983183:GEI983193 GOD983183:GOE983193 GXZ983183:GYA983193 HHV983183:HHW983193 HRR983183:HRS983193 IBN983183:IBO983193 ILJ983183:ILK983193 IVF983183:IVG983193 JFB983183:JFC983193 JOX983183:JOY983193 JYT983183:JYU983193 KIP983183:KIQ983193 KSL983183:KSM983193 LCH983183:LCI983193 LMD983183:LME983193 LVZ983183:LWA983193 MFV983183:MFW983193 MPR983183:MPS983193 MZN983183:MZO983193 NJJ983183:NJK983193 NTF983183:NTG983193 ODB983183:ODC983193 OMX983183:OMY983193 OWT983183:OWU983193 PGP983183:PGQ983193 PQL983183:PQM983193 QAH983183:QAI983193 QKD983183:QKE983193 QTZ983183:QUA983193 RDV983183:RDW983193 RNR983183:RNS983193 RXN983183:RXO983193 SHJ983183:SHK983193 SRF983183:SRG983193 TBB983183:TBC983193 TKX983183:TKY983193 TUT983183:TUU983193 UEP983183:UEQ983193 UOL983183:UOM983193 UYH983183:UYI983193 VID983183:VIE983193 VRZ983183:VSA983193 WBV983183:WBW983193 WLR983183:WLS983193 WVN983183:WVO983193 SX852123:SY852123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ACT852123:ACU852123 JB65677 SX65677 ACT65677 AMP65677 AWL65677 BGH65677 BQD65677 BZZ65677 CJV65677 CTR65677 DDN65677 DNJ65677 DXF65677 EHB65677 EQX65677 FAT65677 FKP65677 FUL65677 GEH65677 GOD65677 GXZ65677 HHV65677 HRR65677 IBN65677 ILJ65677 IVF65677 JFB65677 JOX65677 JYT65677 KIP65677 KSL65677 LCH65677 LMD65677 LVZ65677 MFV65677 MPR65677 MZN65677 NJJ65677 NTF65677 ODB65677 OMX65677 OWT65677 PGP65677 PQL65677 QAH65677 QKD65677 QTZ65677 RDV65677 RNR65677 RXN65677 SHJ65677 SRF65677 TBB65677 TKX65677 TUT65677 UEP65677 UOL65677 UYH65677 VID65677 VRZ65677 WBV65677 WLR65677 WVN65677 AMP852123:AMQ852123 JB131213 SX131213 ACT131213 AMP131213 AWL131213 BGH131213 BQD131213 BZZ131213 CJV131213 CTR131213 DDN131213 DNJ131213 DXF131213 EHB131213 EQX131213 FAT131213 FKP131213 FUL131213 GEH131213 GOD131213 GXZ131213 HHV131213 HRR131213 IBN131213 ILJ131213 IVF131213 JFB131213 JOX131213 JYT131213 KIP131213 KSL131213 LCH131213 LMD131213 LVZ131213 MFV131213 MPR131213 MZN131213 NJJ131213 NTF131213 ODB131213 OMX131213 OWT131213 PGP131213 PQL131213 QAH131213 QKD131213 QTZ131213 RDV131213 RNR131213 RXN131213 SHJ131213 SRF131213 TBB131213 TKX131213 TUT131213 UEP131213 UOL131213 UYH131213 VID131213 VRZ131213 WBV131213 WLR131213 WVN131213 AWL852123:AWM852123 JB196749 SX196749 ACT196749 AMP196749 AWL196749 BGH196749 BQD196749 BZZ196749 CJV196749 CTR196749 DDN196749 DNJ196749 DXF196749 EHB196749 EQX196749 FAT196749 FKP196749 FUL196749 GEH196749 GOD196749 GXZ196749 HHV196749 HRR196749 IBN196749 ILJ196749 IVF196749 JFB196749 JOX196749 JYT196749 KIP196749 KSL196749 LCH196749 LMD196749 LVZ196749 MFV196749 MPR196749 MZN196749 NJJ196749 NTF196749 ODB196749 OMX196749 OWT196749 PGP196749 PQL196749 QAH196749 QKD196749 QTZ196749 RDV196749 RNR196749 RXN196749 SHJ196749 SRF196749 TBB196749 TKX196749 TUT196749 UEP196749 UOL196749 UYH196749 VID196749 VRZ196749 WBV196749 WLR196749 WVN196749 BGH852123:BGI852123 JB262285 SX262285 ACT262285 AMP262285 AWL262285 BGH262285 BQD262285 BZZ262285 CJV262285 CTR262285 DDN262285 DNJ262285 DXF262285 EHB262285 EQX262285 FAT262285 FKP262285 FUL262285 GEH262285 GOD262285 GXZ262285 HHV262285 HRR262285 IBN262285 ILJ262285 IVF262285 JFB262285 JOX262285 JYT262285 KIP262285 KSL262285 LCH262285 LMD262285 LVZ262285 MFV262285 MPR262285 MZN262285 NJJ262285 NTF262285 ODB262285 OMX262285 OWT262285 PGP262285 PQL262285 QAH262285 QKD262285 QTZ262285 RDV262285 RNR262285 RXN262285 SHJ262285 SRF262285 TBB262285 TKX262285 TUT262285 UEP262285 UOL262285 UYH262285 VID262285 VRZ262285 WBV262285 WLR262285 WVN262285 BQD852123:BQE852123 JB327821 SX327821 ACT327821 AMP327821 AWL327821 BGH327821 BQD327821 BZZ327821 CJV327821 CTR327821 DDN327821 DNJ327821 DXF327821 EHB327821 EQX327821 FAT327821 FKP327821 FUL327821 GEH327821 GOD327821 GXZ327821 HHV327821 HRR327821 IBN327821 ILJ327821 IVF327821 JFB327821 JOX327821 JYT327821 KIP327821 KSL327821 LCH327821 LMD327821 LVZ327821 MFV327821 MPR327821 MZN327821 NJJ327821 NTF327821 ODB327821 OMX327821 OWT327821 PGP327821 PQL327821 QAH327821 QKD327821 QTZ327821 RDV327821 RNR327821 RXN327821 SHJ327821 SRF327821 TBB327821 TKX327821 TUT327821 UEP327821 UOL327821 UYH327821 VID327821 VRZ327821 WBV327821 WLR327821 WVN327821 BZZ852123:CAA852123 JB393357 SX393357 ACT393357 AMP393357 AWL393357 BGH393357 BQD393357 BZZ393357 CJV393357 CTR393357 DDN393357 DNJ393357 DXF393357 EHB393357 EQX393357 FAT393357 FKP393357 FUL393357 GEH393357 GOD393357 GXZ393357 HHV393357 HRR393357 IBN393357 ILJ393357 IVF393357 JFB393357 JOX393357 JYT393357 KIP393357 KSL393357 LCH393357 LMD393357 LVZ393357 MFV393357 MPR393357 MZN393357 NJJ393357 NTF393357 ODB393357 OMX393357 OWT393357 PGP393357 PQL393357 QAH393357 QKD393357 QTZ393357 RDV393357 RNR393357 RXN393357 SHJ393357 SRF393357 TBB393357 TKX393357 TUT393357 UEP393357 UOL393357 UYH393357 VID393357 VRZ393357 WBV393357 WLR393357 WVN393357 CJV852123:CJW852123 JB458893 SX458893 ACT458893 AMP458893 AWL458893 BGH458893 BQD458893 BZZ458893 CJV458893 CTR458893 DDN458893 DNJ458893 DXF458893 EHB458893 EQX458893 FAT458893 FKP458893 FUL458893 GEH458893 GOD458893 GXZ458893 HHV458893 HRR458893 IBN458893 ILJ458893 IVF458893 JFB458893 JOX458893 JYT458893 KIP458893 KSL458893 LCH458893 LMD458893 LVZ458893 MFV458893 MPR458893 MZN458893 NJJ458893 NTF458893 ODB458893 OMX458893 OWT458893 PGP458893 PQL458893 QAH458893 QKD458893 QTZ458893 RDV458893 RNR458893 RXN458893 SHJ458893 SRF458893 TBB458893 TKX458893 TUT458893 UEP458893 UOL458893 UYH458893 VID458893 VRZ458893 WBV458893 WLR458893 WVN458893 CTR852123:CTS852123 JB524429 SX524429 ACT524429 AMP524429 AWL524429 BGH524429 BQD524429 BZZ524429 CJV524429 CTR524429 DDN524429 DNJ524429 DXF524429 EHB524429 EQX524429 FAT524429 FKP524429 FUL524429 GEH524429 GOD524429 GXZ524429 HHV524429 HRR524429 IBN524429 ILJ524429 IVF524429 JFB524429 JOX524429 JYT524429 KIP524429 KSL524429 LCH524429 LMD524429 LVZ524429 MFV524429 MPR524429 MZN524429 NJJ524429 NTF524429 ODB524429 OMX524429 OWT524429 PGP524429 PQL524429 QAH524429 QKD524429 QTZ524429 RDV524429 RNR524429 RXN524429 SHJ524429 SRF524429 TBB524429 TKX524429 TUT524429 UEP524429 UOL524429 UYH524429 VID524429 VRZ524429 WBV524429 WLR524429 WVN524429 DDN852123:DDO852123 JB589965 SX589965 ACT589965 AMP589965 AWL589965 BGH589965 BQD589965 BZZ589965 CJV589965 CTR589965 DDN589965 DNJ589965 DXF589965 EHB589965 EQX589965 FAT589965 FKP589965 FUL589965 GEH589965 GOD589965 GXZ589965 HHV589965 HRR589965 IBN589965 ILJ589965 IVF589965 JFB589965 JOX589965 JYT589965 KIP589965 KSL589965 LCH589965 LMD589965 LVZ589965 MFV589965 MPR589965 MZN589965 NJJ589965 NTF589965 ODB589965 OMX589965 OWT589965 PGP589965 PQL589965 QAH589965 QKD589965 QTZ589965 RDV589965 RNR589965 RXN589965 SHJ589965 SRF589965 TBB589965 TKX589965 TUT589965 UEP589965 UOL589965 UYH589965 VID589965 VRZ589965 WBV589965 WLR589965 WVN589965 DNJ852123:DNK852123 JB655501 SX655501 ACT655501 AMP655501 AWL655501 BGH655501 BQD655501 BZZ655501 CJV655501 CTR655501 DDN655501 DNJ655501 DXF655501 EHB655501 EQX655501 FAT655501 FKP655501 FUL655501 GEH655501 GOD655501 GXZ655501 HHV655501 HRR655501 IBN655501 ILJ655501 IVF655501 JFB655501 JOX655501 JYT655501 KIP655501 KSL655501 LCH655501 LMD655501 LVZ655501 MFV655501 MPR655501 MZN655501 NJJ655501 NTF655501 ODB655501 OMX655501 OWT655501 PGP655501 PQL655501 QAH655501 QKD655501 QTZ655501 RDV655501 RNR655501 RXN655501 SHJ655501 SRF655501 TBB655501 TKX655501 TUT655501 UEP655501 UOL655501 UYH655501 VID655501 VRZ655501 WBV655501 WLR655501 WVN655501 DXF852123:DXG852123 JB721037 SX721037 ACT721037 AMP721037 AWL721037 BGH721037 BQD721037 BZZ721037 CJV721037 CTR721037 DDN721037 DNJ721037 DXF721037 EHB721037 EQX721037 FAT721037 FKP721037 FUL721037 GEH721037 GOD721037 GXZ721037 HHV721037 HRR721037 IBN721037 ILJ721037 IVF721037 JFB721037 JOX721037 JYT721037 KIP721037 KSL721037 LCH721037 LMD721037 LVZ721037 MFV721037 MPR721037 MZN721037 NJJ721037 NTF721037 ODB721037 OMX721037 OWT721037 PGP721037 PQL721037 QAH721037 QKD721037 QTZ721037 RDV721037 RNR721037 RXN721037 SHJ721037 SRF721037 TBB721037 TKX721037 TUT721037 UEP721037 UOL721037 UYH721037 VID721037 VRZ721037 WBV721037 WLR721037 WVN721037 EHB852123:EHC852123 JB786573 SX786573 ACT786573 AMP786573 AWL786573 BGH786573 BQD786573 BZZ786573 CJV786573 CTR786573 DDN786573 DNJ786573 DXF786573 EHB786573 EQX786573 FAT786573 FKP786573 FUL786573 GEH786573 GOD786573 GXZ786573 HHV786573 HRR786573 IBN786573 ILJ786573 IVF786573 JFB786573 JOX786573 JYT786573 KIP786573 KSL786573 LCH786573 LMD786573 LVZ786573 MFV786573 MPR786573 MZN786573 NJJ786573 NTF786573 ODB786573 OMX786573 OWT786573 PGP786573 PQL786573 QAH786573 QKD786573 QTZ786573 RDV786573 RNR786573 RXN786573 SHJ786573 SRF786573 TBB786573 TKX786573 TUT786573 UEP786573 UOL786573 UYH786573 VID786573 VRZ786573 WBV786573 WLR786573 WVN786573 EQX852123:EQY852123 JB852109 SX852109 ACT852109 AMP852109 AWL852109 BGH852109 BQD852109 BZZ852109 CJV852109 CTR852109 DDN852109 DNJ852109 DXF852109 EHB852109 EQX852109 FAT852109 FKP852109 FUL852109 GEH852109 GOD852109 GXZ852109 HHV852109 HRR852109 IBN852109 ILJ852109 IVF852109 JFB852109 JOX852109 JYT852109 KIP852109 KSL852109 LCH852109 LMD852109 LVZ852109 MFV852109 MPR852109 MZN852109 NJJ852109 NTF852109 ODB852109 OMX852109 OWT852109 PGP852109 PQL852109 QAH852109 QKD852109 QTZ852109 RDV852109 RNR852109 RXN852109 SHJ852109 SRF852109 TBB852109 TKX852109 TUT852109 UEP852109 UOL852109 UYH852109 VID852109 VRZ852109 WBV852109 WLR852109 WVN852109 FAT852123:FAU852123 JB917645 SX917645 ACT917645 AMP917645 AWL917645 BGH917645 BQD917645 BZZ917645 CJV917645 CTR917645 DDN917645 DNJ917645 DXF917645 EHB917645 EQX917645 FAT917645 FKP917645 FUL917645 GEH917645 GOD917645 GXZ917645 HHV917645 HRR917645 IBN917645 ILJ917645 IVF917645 JFB917645 JOX917645 JYT917645 KIP917645 KSL917645 LCH917645 LMD917645 LVZ917645 MFV917645 MPR917645 MZN917645 NJJ917645 NTF917645 ODB917645 OMX917645 OWT917645 PGP917645 PQL917645 QAH917645 QKD917645 QTZ917645 RDV917645 RNR917645 RXN917645 SHJ917645 SRF917645 TBB917645 TKX917645 TUT917645 UEP917645 UOL917645 UYH917645 VID917645 VRZ917645 WBV917645 WLR917645 WVN917645 FKP852123:FKQ852123 JB983181 SX983181 ACT983181 AMP983181 AWL983181 BGH983181 BQD983181 BZZ983181 CJV983181 CTR983181 DDN983181 DNJ983181 DXF983181 EHB983181 EQX983181 FAT983181 FKP983181 FUL983181 GEH983181 GOD983181 GXZ983181 HHV983181 HRR983181 IBN983181 ILJ983181 IVF983181 JFB983181 JOX983181 JYT983181 KIP983181 KSL983181 LCH983181 LMD983181 LVZ983181 MFV983181 MPR983181 MZN983181 NJJ983181 NTF983181 ODB983181 OMX983181 OWT983181 PGP983181 PQL983181 QAH983181 QKD983181 QTZ983181 RDV983181 RNR983181 RXN983181 SHJ983181 SRF983181 TBB983181 TKX983181 TUT983181 UEP983181 UOL983181 UYH983181 VID983181 VRZ983181 WBV983181 WLR983181 WVN983181 FUL852123:FUM852123 JB132:JC139 SX132:SY139 ACT132:ACU139 AMP132:AMQ139 AWL132:AWM139 BGH132:BGI139 BQD132:BQE139 BZZ132:CAA139 CJV132:CJW139 CTR132:CTS139 DDN132:DDO139 DNJ132:DNK139 DXF132:DXG139 EHB132:EHC139 EQX132:EQY139 FAT132:FAU139 FKP132:FKQ139 FUL132:FUM139 GEH132:GEI139 GOD132:GOE139 GXZ132:GYA139 HHV132:HHW139 HRR132:HRS139 IBN132:IBO139 ILJ132:ILK139 IVF132:IVG139 JFB132:JFC139 JOX132:JOY139 JYT132:JYU139 KIP132:KIQ139 KSL132:KSM139 LCH132:LCI139 LMD132:LME139 LVZ132:LWA139 MFV132:MFW139 MPR132:MPS139 MZN132:MZO139 NJJ132:NJK139 NTF132:NTG139 ODB132:ODC139 OMX132:OMY139 OWT132:OWU139 PGP132:PGQ139 PQL132:PQM139 QAH132:QAI139 QKD132:QKE139 QTZ132:QUA139 RDV132:RDW139 RNR132:RNS139 RXN132:RXO139 SHJ132:SHK139 SRF132:SRG139 TBB132:TBC139 TKX132:TKY139 TUT132:TUU139 UEP132:UEQ139 UOL132:UOM139 UYH132:UYI139 VID132:VIE139 VRZ132:VSA139 WBV132:WBW139 WLR132:WLS139 WVN132:WVO139 GEH852123:GEI852123 JB65668:JC65675 SX65668:SY65675 ACT65668:ACU65675 AMP65668:AMQ65675 AWL65668:AWM65675 BGH65668:BGI65675 BQD65668:BQE65675 BZZ65668:CAA65675 CJV65668:CJW65675 CTR65668:CTS65675 DDN65668:DDO65675 DNJ65668:DNK65675 DXF65668:DXG65675 EHB65668:EHC65675 EQX65668:EQY65675 FAT65668:FAU65675 FKP65668:FKQ65675 FUL65668:FUM65675 GEH65668:GEI65675 GOD65668:GOE65675 GXZ65668:GYA65675 HHV65668:HHW65675 HRR65668:HRS65675 IBN65668:IBO65675 ILJ65668:ILK65675 IVF65668:IVG65675 JFB65668:JFC65675 JOX65668:JOY65675 JYT65668:JYU65675 KIP65668:KIQ65675 KSL65668:KSM65675 LCH65668:LCI65675 LMD65668:LME65675 LVZ65668:LWA65675 MFV65668:MFW65675 MPR65668:MPS65675 MZN65668:MZO65675 NJJ65668:NJK65675 NTF65668:NTG65675 ODB65668:ODC65675 OMX65668:OMY65675 OWT65668:OWU65675 PGP65668:PGQ65675 PQL65668:PQM65675 QAH65668:QAI65675 QKD65668:QKE65675 QTZ65668:QUA65675 RDV65668:RDW65675 RNR65668:RNS65675 RXN65668:RXO65675 SHJ65668:SHK65675 SRF65668:SRG65675 TBB65668:TBC65675 TKX65668:TKY65675 TUT65668:TUU65675 UEP65668:UEQ65675 UOL65668:UOM65675 UYH65668:UYI65675 VID65668:VIE65675 VRZ65668:VSA65675 WBV65668:WBW65675 WLR65668:WLS65675 WVN65668:WVO65675 GOD852123:GOE852123 JB131204:JC131211 SX131204:SY131211 ACT131204:ACU131211 AMP131204:AMQ131211 AWL131204:AWM131211 BGH131204:BGI131211 BQD131204:BQE131211 BZZ131204:CAA131211 CJV131204:CJW131211 CTR131204:CTS131211 DDN131204:DDO131211 DNJ131204:DNK131211 DXF131204:DXG131211 EHB131204:EHC131211 EQX131204:EQY131211 FAT131204:FAU131211 FKP131204:FKQ131211 FUL131204:FUM131211 GEH131204:GEI131211 GOD131204:GOE131211 GXZ131204:GYA131211 HHV131204:HHW131211 HRR131204:HRS131211 IBN131204:IBO131211 ILJ131204:ILK131211 IVF131204:IVG131211 JFB131204:JFC131211 JOX131204:JOY131211 JYT131204:JYU131211 KIP131204:KIQ131211 KSL131204:KSM131211 LCH131204:LCI131211 LMD131204:LME131211 LVZ131204:LWA131211 MFV131204:MFW131211 MPR131204:MPS131211 MZN131204:MZO131211 NJJ131204:NJK131211 NTF131204:NTG131211 ODB131204:ODC131211 OMX131204:OMY131211 OWT131204:OWU131211 PGP131204:PGQ131211 PQL131204:PQM131211 QAH131204:QAI131211 QKD131204:QKE131211 QTZ131204:QUA131211 RDV131204:RDW131211 RNR131204:RNS131211 RXN131204:RXO131211 SHJ131204:SHK131211 SRF131204:SRG131211 TBB131204:TBC131211 TKX131204:TKY131211 TUT131204:TUU131211 UEP131204:UEQ131211 UOL131204:UOM131211 UYH131204:UYI131211 VID131204:VIE131211 VRZ131204:VSA131211 WBV131204:WBW131211 WLR131204:WLS131211 WVN131204:WVO131211 GXZ852123:GYA852123 JB196740:JC196747 SX196740:SY196747 ACT196740:ACU196747 AMP196740:AMQ196747 AWL196740:AWM196747 BGH196740:BGI196747 BQD196740:BQE196747 BZZ196740:CAA196747 CJV196740:CJW196747 CTR196740:CTS196747 DDN196740:DDO196747 DNJ196740:DNK196747 DXF196740:DXG196747 EHB196740:EHC196747 EQX196740:EQY196747 FAT196740:FAU196747 FKP196740:FKQ196747 FUL196740:FUM196747 GEH196740:GEI196747 GOD196740:GOE196747 GXZ196740:GYA196747 HHV196740:HHW196747 HRR196740:HRS196747 IBN196740:IBO196747 ILJ196740:ILK196747 IVF196740:IVG196747 JFB196740:JFC196747 JOX196740:JOY196747 JYT196740:JYU196747 KIP196740:KIQ196747 KSL196740:KSM196747 LCH196740:LCI196747 LMD196740:LME196747 LVZ196740:LWA196747 MFV196740:MFW196747 MPR196740:MPS196747 MZN196740:MZO196747 NJJ196740:NJK196747 NTF196740:NTG196747 ODB196740:ODC196747 OMX196740:OMY196747 OWT196740:OWU196747 PGP196740:PGQ196747 PQL196740:PQM196747 QAH196740:QAI196747 QKD196740:QKE196747 QTZ196740:QUA196747 RDV196740:RDW196747 RNR196740:RNS196747 RXN196740:RXO196747 SHJ196740:SHK196747 SRF196740:SRG196747 TBB196740:TBC196747 TKX196740:TKY196747 TUT196740:TUU196747 UEP196740:UEQ196747 UOL196740:UOM196747 UYH196740:UYI196747 VID196740:VIE196747 VRZ196740:VSA196747 WBV196740:WBW196747 WLR196740:WLS196747 WVN196740:WVO196747 HHV852123:HHW852123 JB262276:JC262283 SX262276:SY262283 ACT262276:ACU262283 AMP262276:AMQ262283 AWL262276:AWM262283 BGH262276:BGI262283 BQD262276:BQE262283 BZZ262276:CAA262283 CJV262276:CJW262283 CTR262276:CTS262283 DDN262276:DDO262283 DNJ262276:DNK262283 DXF262276:DXG262283 EHB262276:EHC262283 EQX262276:EQY262283 FAT262276:FAU262283 FKP262276:FKQ262283 FUL262276:FUM262283 GEH262276:GEI262283 GOD262276:GOE262283 GXZ262276:GYA262283 HHV262276:HHW262283 HRR262276:HRS262283 IBN262276:IBO262283 ILJ262276:ILK262283 IVF262276:IVG262283 JFB262276:JFC262283 JOX262276:JOY262283 JYT262276:JYU262283 KIP262276:KIQ262283 KSL262276:KSM262283 LCH262276:LCI262283 LMD262276:LME262283 LVZ262276:LWA262283 MFV262276:MFW262283 MPR262276:MPS262283 MZN262276:MZO262283 NJJ262276:NJK262283 NTF262276:NTG262283 ODB262276:ODC262283 OMX262276:OMY262283 OWT262276:OWU262283 PGP262276:PGQ262283 PQL262276:PQM262283 QAH262276:QAI262283 QKD262276:QKE262283 QTZ262276:QUA262283 RDV262276:RDW262283 RNR262276:RNS262283 RXN262276:RXO262283 SHJ262276:SHK262283 SRF262276:SRG262283 TBB262276:TBC262283 TKX262276:TKY262283 TUT262276:TUU262283 UEP262276:UEQ262283 UOL262276:UOM262283 UYH262276:UYI262283 VID262276:VIE262283 VRZ262276:VSA262283 WBV262276:WBW262283 WLR262276:WLS262283 WVN262276:WVO262283 HRR852123:HRS852123 JB327812:JC327819 SX327812:SY327819 ACT327812:ACU327819 AMP327812:AMQ327819 AWL327812:AWM327819 BGH327812:BGI327819 BQD327812:BQE327819 BZZ327812:CAA327819 CJV327812:CJW327819 CTR327812:CTS327819 DDN327812:DDO327819 DNJ327812:DNK327819 DXF327812:DXG327819 EHB327812:EHC327819 EQX327812:EQY327819 FAT327812:FAU327819 FKP327812:FKQ327819 FUL327812:FUM327819 GEH327812:GEI327819 GOD327812:GOE327819 GXZ327812:GYA327819 HHV327812:HHW327819 HRR327812:HRS327819 IBN327812:IBO327819 ILJ327812:ILK327819 IVF327812:IVG327819 JFB327812:JFC327819 JOX327812:JOY327819 JYT327812:JYU327819 KIP327812:KIQ327819 KSL327812:KSM327819 LCH327812:LCI327819 LMD327812:LME327819 LVZ327812:LWA327819 MFV327812:MFW327819 MPR327812:MPS327819 MZN327812:MZO327819 NJJ327812:NJK327819 NTF327812:NTG327819 ODB327812:ODC327819 OMX327812:OMY327819 OWT327812:OWU327819 PGP327812:PGQ327819 PQL327812:PQM327819 QAH327812:QAI327819 QKD327812:QKE327819 QTZ327812:QUA327819 RDV327812:RDW327819 RNR327812:RNS327819 RXN327812:RXO327819 SHJ327812:SHK327819 SRF327812:SRG327819 TBB327812:TBC327819 TKX327812:TKY327819 TUT327812:TUU327819 UEP327812:UEQ327819 UOL327812:UOM327819 UYH327812:UYI327819 VID327812:VIE327819 VRZ327812:VSA327819 WBV327812:WBW327819 WLR327812:WLS327819 WVN327812:WVO327819 IBN852123:IBO852123 JB393348:JC393355 SX393348:SY393355 ACT393348:ACU393355 AMP393348:AMQ393355 AWL393348:AWM393355 BGH393348:BGI393355 BQD393348:BQE393355 BZZ393348:CAA393355 CJV393348:CJW393355 CTR393348:CTS393355 DDN393348:DDO393355 DNJ393348:DNK393355 DXF393348:DXG393355 EHB393348:EHC393355 EQX393348:EQY393355 FAT393348:FAU393355 FKP393348:FKQ393355 FUL393348:FUM393355 GEH393348:GEI393355 GOD393348:GOE393355 GXZ393348:GYA393355 HHV393348:HHW393355 HRR393348:HRS393355 IBN393348:IBO393355 ILJ393348:ILK393355 IVF393348:IVG393355 JFB393348:JFC393355 JOX393348:JOY393355 JYT393348:JYU393355 KIP393348:KIQ393355 KSL393348:KSM393355 LCH393348:LCI393355 LMD393348:LME393355 LVZ393348:LWA393355 MFV393348:MFW393355 MPR393348:MPS393355 MZN393348:MZO393355 NJJ393348:NJK393355 NTF393348:NTG393355 ODB393348:ODC393355 OMX393348:OMY393355 OWT393348:OWU393355 PGP393348:PGQ393355 PQL393348:PQM393355 QAH393348:QAI393355 QKD393348:QKE393355 QTZ393348:QUA393355 RDV393348:RDW393355 RNR393348:RNS393355 RXN393348:RXO393355 SHJ393348:SHK393355 SRF393348:SRG393355 TBB393348:TBC393355 TKX393348:TKY393355 TUT393348:TUU393355 UEP393348:UEQ393355 UOL393348:UOM393355 UYH393348:UYI393355 VID393348:VIE393355 VRZ393348:VSA393355 WBV393348:WBW393355 WLR393348:WLS393355 WVN393348:WVO393355 ILJ852123:ILK852123 JB458884:JC458891 SX458884:SY458891 ACT458884:ACU458891 AMP458884:AMQ458891 AWL458884:AWM458891 BGH458884:BGI458891 BQD458884:BQE458891 BZZ458884:CAA458891 CJV458884:CJW458891 CTR458884:CTS458891 DDN458884:DDO458891 DNJ458884:DNK458891 DXF458884:DXG458891 EHB458884:EHC458891 EQX458884:EQY458891 FAT458884:FAU458891 FKP458884:FKQ458891 FUL458884:FUM458891 GEH458884:GEI458891 GOD458884:GOE458891 GXZ458884:GYA458891 HHV458884:HHW458891 HRR458884:HRS458891 IBN458884:IBO458891 ILJ458884:ILK458891 IVF458884:IVG458891 JFB458884:JFC458891 JOX458884:JOY458891 JYT458884:JYU458891 KIP458884:KIQ458891 KSL458884:KSM458891 LCH458884:LCI458891 LMD458884:LME458891 LVZ458884:LWA458891 MFV458884:MFW458891 MPR458884:MPS458891 MZN458884:MZO458891 NJJ458884:NJK458891 NTF458884:NTG458891 ODB458884:ODC458891 OMX458884:OMY458891 OWT458884:OWU458891 PGP458884:PGQ458891 PQL458884:PQM458891 QAH458884:QAI458891 QKD458884:QKE458891 QTZ458884:QUA458891 RDV458884:RDW458891 RNR458884:RNS458891 RXN458884:RXO458891 SHJ458884:SHK458891 SRF458884:SRG458891 TBB458884:TBC458891 TKX458884:TKY458891 TUT458884:TUU458891 UEP458884:UEQ458891 UOL458884:UOM458891 UYH458884:UYI458891 VID458884:VIE458891 VRZ458884:VSA458891 WBV458884:WBW458891 WLR458884:WLS458891 WVN458884:WVO458891 IVF852123:IVG852123 JB524420:JC524427 SX524420:SY524427 ACT524420:ACU524427 AMP524420:AMQ524427 AWL524420:AWM524427 BGH524420:BGI524427 BQD524420:BQE524427 BZZ524420:CAA524427 CJV524420:CJW524427 CTR524420:CTS524427 DDN524420:DDO524427 DNJ524420:DNK524427 DXF524420:DXG524427 EHB524420:EHC524427 EQX524420:EQY524427 FAT524420:FAU524427 FKP524420:FKQ524427 FUL524420:FUM524427 GEH524420:GEI524427 GOD524420:GOE524427 GXZ524420:GYA524427 HHV524420:HHW524427 HRR524420:HRS524427 IBN524420:IBO524427 ILJ524420:ILK524427 IVF524420:IVG524427 JFB524420:JFC524427 JOX524420:JOY524427 JYT524420:JYU524427 KIP524420:KIQ524427 KSL524420:KSM524427 LCH524420:LCI524427 LMD524420:LME524427 LVZ524420:LWA524427 MFV524420:MFW524427 MPR524420:MPS524427 MZN524420:MZO524427 NJJ524420:NJK524427 NTF524420:NTG524427 ODB524420:ODC524427 OMX524420:OMY524427 OWT524420:OWU524427 PGP524420:PGQ524427 PQL524420:PQM524427 QAH524420:QAI524427 QKD524420:QKE524427 QTZ524420:QUA524427 RDV524420:RDW524427 RNR524420:RNS524427 RXN524420:RXO524427 SHJ524420:SHK524427 SRF524420:SRG524427 TBB524420:TBC524427 TKX524420:TKY524427 TUT524420:TUU524427 UEP524420:UEQ524427 UOL524420:UOM524427 UYH524420:UYI524427 VID524420:VIE524427 VRZ524420:VSA524427 WBV524420:WBW524427 WLR524420:WLS524427 WVN524420:WVO524427 JFB852123:JFC852123 JB589956:JC589963 SX589956:SY589963 ACT589956:ACU589963 AMP589956:AMQ589963 AWL589956:AWM589963 BGH589956:BGI589963 BQD589956:BQE589963 BZZ589956:CAA589963 CJV589956:CJW589963 CTR589956:CTS589963 DDN589956:DDO589963 DNJ589956:DNK589963 DXF589956:DXG589963 EHB589956:EHC589963 EQX589956:EQY589963 FAT589956:FAU589963 FKP589956:FKQ589963 FUL589956:FUM589963 GEH589956:GEI589963 GOD589956:GOE589963 GXZ589956:GYA589963 HHV589956:HHW589963 HRR589956:HRS589963 IBN589956:IBO589963 ILJ589956:ILK589963 IVF589956:IVG589963 JFB589956:JFC589963 JOX589956:JOY589963 JYT589956:JYU589963 KIP589956:KIQ589963 KSL589956:KSM589963 LCH589956:LCI589963 LMD589956:LME589963 LVZ589956:LWA589963 MFV589956:MFW589963 MPR589956:MPS589963 MZN589956:MZO589963 NJJ589956:NJK589963 NTF589956:NTG589963 ODB589956:ODC589963 OMX589956:OMY589963 OWT589956:OWU589963 PGP589956:PGQ589963 PQL589956:PQM589963 QAH589956:QAI589963 QKD589956:QKE589963 QTZ589956:QUA589963 RDV589956:RDW589963 RNR589956:RNS589963 RXN589956:RXO589963 SHJ589956:SHK589963 SRF589956:SRG589963 TBB589956:TBC589963 TKX589956:TKY589963 TUT589956:TUU589963 UEP589956:UEQ589963 UOL589956:UOM589963 UYH589956:UYI589963 VID589956:VIE589963 VRZ589956:VSA589963 WBV589956:WBW589963 WLR589956:WLS589963 WVN589956:WVO589963 JOX852123:JOY852123 JB655492:JC655499 SX655492:SY655499 ACT655492:ACU655499 AMP655492:AMQ655499 AWL655492:AWM655499 BGH655492:BGI655499 BQD655492:BQE655499 BZZ655492:CAA655499 CJV655492:CJW655499 CTR655492:CTS655499 DDN655492:DDO655499 DNJ655492:DNK655499 DXF655492:DXG655499 EHB655492:EHC655499 EQX655492:EQY655499 FAT655492:FAU655499 FKP655492:FKQ655499 FUL655492:FUM655499 GEH655492:GEI655499 GOD655492:GOE655499 GXZ655492:GYA655499 HHV655492:HHW655499 HRR655492:HRS655499 IBN655492:IBO655499 ILJ655492:ILK655499 IVF655492:IVG655499 JFB655492:JFC655499 JOX655492:JOY655499 JYT655492:JYU655499 KIP655492:KIQ655499 KSL655492:KSM655499 LCH655492:LCI655499 LMD655492:LME655499 LVZ655492:LWA655499 MFV655492:MFW655499 MPR655492:MPS655499 MZN655492:MZO655499 NJJ655492:NJK655499 NTF655492:NTG655499 ODB655492:ODC655499 OMX655492:OMY655499 OWT655492:OWU655499 PGP655492:PGQ655499 PQL655492:PQM655499 QAH655492:QAI655499 QKD655492:QKE655499 QTZ655492:QUA655499 RDV655492:RDW655499 RNR655492:RNS655499 RXN655492:RXO655499 SHJ655492:SHK655499 SRF655492:SRG655499 TBB655492:TBC655499 TKX655492:TKY655499 TUT655492:TUU655499 UEP655492:UEQ655499 UOL655492:UOM655499 UYH655492:UYI655499 VID655492:VIE655499 VRZ655492:VSA655499 WBV655492:WBW655499 WLR655492:WLS655499 WVN655492:WVO655499 JYT852123:JYU852123 JB721028:JC721035 SX721028:SY721035 ACT721028:ACU721035 AMP721028:AMQ721035 AWL721028:AWM721035 BGH721028:BGI721035 BQD721028:BQE721035 BZZ721028:CAA721035 CJV721028:CJW721035 CTR721028:CTS721035 DDN721028:DDO721035 DNJ721028:DNK721035 DXF721028:DXG721035 EHB721028:EHC721035 EQX721028:EQY721035 FAT721028:FAU721035 FKP721028:FKQ721035 FUL721028:FUM721035 GEH721028:GEI721035 GOD721028:GOE721035 GXZ721028:GYA721035 HHV721028:HHW721035 HRR721028:HRS721035 IBN721028:IBO721035 ILJ721028:ILK721035 IVF721028:IVG721035 JFB721028:JFC721035 JOX721028:JOY721035 JYT721028:JYU721035 KIP721028:KIQ721035 KSL721028:KSM721035 LCH721028:LCI721035 LMD721028:LME721035 LVZ721028:LWA721035 MFV721028:MFW721035 MPR721028:MPS721035 MZN721028:MZO721035 NJJ721028:NJK721035 NTF721028:NTG721035 ODB721028:ODC721035 OMX721028:OMY721035 OWT721028:OWU721035 PGP721028:PGQ721035 PQL721028:PQM721035 QAH721028:QAI721035 QKD721028:QKE721035 QTZ721028:QUA721035 RDV721028:RDW721035 RNR721028:RNS721035 RXN721028:RXO721035 SHJ721028:SHK721035 SRF721028:SRG721035 TBB721028:TBC721035 TKX721028:TKY721035 TUT721028:TUU721035 UEP721028:UEQ721035 UOL721028:UOM721035 UYH721028:UYI721035 VID721028:VIE721035 VRZ721028:VSA721035 WBV721028:WBW721035 WLR721028:WLS721035 WVN721028:WVO721035 KIP852123:KIQ852123 JB786564:JC786571 SX786564:SY786571 ACT786564:ACU786571 AMP786564:AMQ786571 AWL786564:AWM786571 BGH786564:BGI786571 BQD786564:BQE786571 BZZ786564:CAA786571 CJV786564:CJW786571 CTR786564:CTS786571 DDN786564:DDO786571 DNJ786564:DNK786571 DXF786564:DXG786571 EHB786564:EHC786571 EQX786564:EQY786571 FAT786564:FAU786571 FKP786564:FKQ786571 FUL786564:FUM786571 GEH786564:GEI786571 GOD786564:GOE786571 GXZ786564:GYA786571 HHV786564:HHW786571 HRR786564:HRS786571 IBN786564:IBO786571 ILJ786564:ILK786571 IVF786564:IVG786571 JFB786564:JFC786571 JOX786564:JOY786571 JYT786564:JYU786571 KIP786564:KIQ786571 KSL786564:KSM786571 LCH786564:LCI786571 LMD786564:LME786571 LVZ786564:LWA786571 MFV786564:MFW786571 MPR786564:MPS786571 MZN786564:MZO786571 NJJ786564:NJK786571 NTF786564:NTG786571 ODB786564:ODC786571 OMX786564:OMY786571 OWT786564:OWU786571 PGP786564:PGQ786571 PQL786564:PQM786571 QAH786564:QAI786571 QKD786564:QKE786571 QTZ786564:QUA786571 RDV786564:RDW786571 RNR786564:RNS786571 RXN786564:RXO786571 SHJ786564:SHK786571 SRF786564:SRG786571 TBB786564:TBC786571 TKX786564:TKY786571 TUT786564:TUU786571 UEP786564:UEQ786571 UOL786564:UOM786571 UYH786564:UYI786571 VID786564:VIE786571 VRZ786564:VSA786571 WBV786564:WBW786571 WLR786564:WLS786571 WVN786564:WVO786571 KSL852123:KSM852123 JB852100:JC852107 SX852100:SY852107 ACT852100:ACU852107 AMP852100:AMQ852107 AWL852100:AWM852107 BGH852100:BGI852107 BQD852100:BQE852107 BZZ852100:CAA852107 CJV852100:CJW852107 CTR852100:CTS852107 DDN852100:DDO852107 DNJ852100:DNK852107 DXF852100:DXG852107 EHB852100:EHC852107 EQX852100:EQY852107 FAT852100:FAU852107 FKP852100:FKQ852107 FUL852100:FUM852107 GEH852100:GEI852107 GOD852100:GOE852107 GXZ852100:GYA852107 HHV852100:HHW852107 HRR852100:HRS852107 IBN852100:IBO852107 ILJ852100:ILK852107 IVF852100:IVG852107 JFB852100:JFC852107 JOX852100:JOY852107 JYT852100:JYU852107 KIP852100:KIQ852107 KSL852100:KSM852107 LCH852100:LCI852107 LMD852100:LME852107 LVZ852100:LWA852107 MFV852100:MFW852107 MPR852100:MPS852107 MZN852100:MZO852107 NJJ852100:NJK852107 NTF852100:NTG852107 ODB852100:ODC852107 OMX852100:OMY852107 OWT852100:OWU852107 PGP852100:PGQ852107 PQL852100:PQM852107 QAH852100:QAI852107 QKD852100:QKE852107 QTZ852100:QUA852107 RDV852100:RDW852107 RNR852100:RNS852107 RXN852100:RXO852107 SHJ852100:SHK852107 SRF852100:SRG852107 TBB852100:TBC852107 TKX852100:TKY852107 TUT852100:TUU852107 UEP852100:UEQ852107 UOL852100:UOM852107 UYH852100:UYI852107 VID852100:VIE852107 VRZ852100:VSA852107 WBV852100:WBW852107 WLR852100:WLS852107 WVN852100:WVO852107 LCH852123:LCI852123 JB917636:JC917643 SX917636:SY917643 ACT917636:ACU917643 AMP917636:AMQ917643 AWL917636:AWM917643 BGH917636:BGI917643 BQD917636:BQE917643 BZZ917636:CAA917643 CJV917636:CJW917643 CTR917636:CTS917643 DDN917636:DDO917643 DNJ917636:DNK917643 DXF917636:DXG917643 EHB917636:EHC917643 EQX917636:EQY917643 FAT917636:FAU917643 FKP917636:FKQ917643 FUL917636:FUM917643 GEH917636:GEI917643 GOD917636:GOE917643 GXZ917636:GYA917643 HHV917636:HHW917643 HRR917636:HRS917643 IBN917636:IBO917643 ILJ917636:ILK917643 IVF917636:IVG917643 JFB917636:JFC917643 JOX917636:JOY917643 JYT917636:JYU917643 KIP917636:KIQ917643 KSL917636:KSM917643 LCH917636:LCI917643 LMD917636:LME917643 LVZ917636:LWA917643 MFV917636:MFW917643 MPR917636:MPS917643 MZN917636:MZO917643 NJJ917636:NJK917643 NTF917636:NTG917643 ODB917636:ODC917643 OMX917636:OMY917643 OWT917636:OWU917643 PGP917636:PGQ917643 PQL917636:PQM917643 QAH917636:QAI917643 QKD917636:QKE917643 QTZ917636:QUA917643 RDV917636:RDW917643 RNR917636:RNS917643 RXN917636:RXO917643 SHJ917636:SHK917643 SRF917636:SRG917643 TBB917636:TBC917643 TKX917636:TKY917643 TUT917636:TUU917643 UEP917636:UEQ917643 UOL917636:UOM917643 UYH917636:UYI917643 VID917636:VIE917643 VRZ917636:VSA917643 WBV917636:WBW917643 WLR917636:WLS917643 WVN917636:WVO917643 LMD852123:LME852123 JB983172:JC983179 SX983172:SY983179 ACT983172:ACU983179 AMP983172:AMQ983179 AWL983172:AWM983179 BGH983172:BGI983179 BQD983172:BQE983179 BZZ983172:CAA983179 CJV983172:CJW983179 CTR983172:CTS983179 DDN983172:DDO983179 DNJ983172:DNK983179 DXF983172:DXG983179 EHB983172:EHC983179 EQX983172:EQY983179 FAT983172:FAU983179 FKP983172:FKQ983179 FUL983172:FUM983179 GEH983172:GEI983179 GOD983172:GOE983179 GXZ983172:GYA983179 HHV983172:HHW983179 HRR983172:HRS983179 IBN983172:IBO983179 ILJ983172:ILK983179 IVF983172:IVG983179 JFB983172:JFC983179 JOX983172:JOY983179 JYT983172:JYU983179 KIP983172:KIQ983179 KSL983172:KSM983179 LCH983172:LCI983179 LMD983172:LME983179 LVZ983172:LWA983179 MFV983172:MFW983179 MPR983172:MPS983179 MZN983172:MZO983179 NJJ983172:NJK983179 NTF983172:NTG983179 ODB983172:ODC983179 OMX983172:OMY983179 OWT983172:OWU983179 PGP983172:PGQ983179 PQL983172:PQM983179 QAH983172:QAI983179 QKD983172:QKE983179 QTZ983172:QUA983179 RDV983172:RDW983179 RNR983172:RNS983179 RXN983172:RXO983179 SHJ983172:SHK983179 SRF983172:SRG983179 TBB983172:TBC983179 TKX983172:TKY983179 TUT983172:TUU983179 UEP983172:UEQ983179 UOL983172:UOM983179 UYH983172:UYI983179 VID983172:VIE983179 VRZ983172:VSA983179 WBV983172:WBW983179 WLR983172:WLS983179 WVN983172:WVO983179 JC140:JC141 SY140:SY141 ACU140:ACU141 AMQ140:AMQ141 AWM140:AWM141 BGI140:BGI141 BQE140:BQE141 CAA140:CAA141 CJW140:CJW141 CTS140:CTS141 DDO140:DDO141 DNK140:DNK141 DXG140:DXG141 EHC140:EHC141 EQY140:EQY141 FAU140:FAU141 FKQ140:FKQ141 FUM140:FUM141 GEI140:GEI141 GOE140:GOE141 GYA140:GYA141 HHW140:HHW141 HRS140:HRS141 IBO140:IBO141 ILK140:ILK141 IVG140:IVG141 JFC140:JFC141 JOY140:JOY141 JYU140:JYU141 KIQ140:KIQ141 KSM140:KSM141 LCI140:LCI141 LME140:LME141 LWA140:LWA141 MFW140:MFW141 MPS140:MPS141 MZO140:MZO141 NJK140:NJK141 NTG140:NTG141 ODC140:ODC141 OMY140:OMY141 OWU140:OWU141 PGQ140:PGQ141 PQM140:PQM141 QAI140:QAI141 QKE140:QKE141 QUA140:QUA141 RDW140:RDW141 RNS140:RNS141 RXO140:RXO141 SHK140:SHK141 SRG140:SRG141 TBC140:TBC141 TKY140:TKY141 TUU140:TUU141 UEQ140:UEQ141 UOM140:UOM141 UYI140:UYI141 VIE140:VIE141 VSA140:VSA141 WBW140:WBW141 WLS140:WLS141 WVO140:WVO141 JC65676:JC65677 SY65676:SY65677 ACU65676:ACU65677 AMQ65676:AMQ65677 AWM65676:AWM65677 BGI65676:BGI65677 BQE65676:BQE65677 CAA65676:CAA65677 CJW65676:CJW65677 CTS65676:CTS65677 DDO65676:DDO65677 DNK65676:DNK65677 DXG65676:DXG65677 EHC65676:EHC65677 EQY65676:EQY65677 FAU65676:FAU65677 FKQ65676:FKQ65677 FUM65676:FUM65677 GEI65676:GEI65677 GOE65676:GOE65677 GYA65676:GYA65677 HHW65676:HHW65677 HRS65676:HRS65677 IBO65676:IBO65677 ILK65676:ILK65677 IVG65676:IVG65677 JFC65676:JFC65677 JOY65676:JOY65677 JYU65676:JYU65677 KIQ65676:KIQ65677 KSM65676:KSM65677 LCI65676:LCI65677 LME65676:LME65677 LWA65676:LWA65677 MFW65676:MFW65677 MPS65676:MPS65677 MZO65676:MZO65677 NJK65676:NJK65677 NTG65676:NTG65677 ODC65676:ODC65677 OMY65676:OMY65677 OWU65676:OWU65677 PGQ65676:PGQ65677 PQM65676:PQM65677 QAI65676:QAI65677 QKE65676:QKE65677 QUA65676:QUA65677 RDW65676:RDW65677 RNS65676:RNS65677 RXO65676:RXO65677 SHK65676:SHK65677 SRG65676:SRG65677 TBC65676:TBC65677 TKY65676:TKY65677 TUU65676:TUU65677 UEQ65676:UEQ65677 UOM65676:UOM65677 UYI65676:UYI65677 VIE65676:VIE65677 VSA65676:VSA65677 WBW65676:WBW65677 WLS65676:WLS65677 WVO65676:WVO65677 JC131212:JC131213 SY131212:SY131213 ACU131212:ACU131213 AMQ131212:AMQ131213 AWM131212:AWM131213 BGI131212:BGI131213 BQE131212:BQE131213 CAA131212:CAA131213 CJW131212:CJW131213 CTS131212:CTS131213 DDO131212:DDO131213 DNK131212:DNK131213 DXG131212:DXG131213 EHC131212:EHC131213 EQY131212:EQY131213 FAU131212:FAU131213 FKQ131212:FKQ131213 FUM131212:FUM131213 GEI131212:GEI131213 GOE131212:GOE131213 GYA131212:GYA131213 HHW131212:HHW131213 HRS131212:HRS131213 IBO131212:IBO131213 ILK131212:ILK131213 IVG131212:IVG131213 JFC131212:JFC131213 JOY131212:JOY131213 JYU131212:JYU131213 KIQ131212:KIQ131213 KSM131212:KSM131213 LCI131212:LCI131213 LME131212:LME131213 LWA131212:LWA131213 MFW131212:MFW131213 MPS131212:MPS131213 MZO131212:MZO131213 NJK131212:NJK131213 NTG131212:NTG131213 ODC131212:ODC131213 OMY131212:OMY131213 OWU131212:OWU131213 PGQ131212:PGQ131213 PQM131212:PQM131213 QAI131212:QAI131213 QKE131212:QKE131213 QUA131212:QUA131213 RDW131212:RDW131213 RNS131212:RNS131213 RXO131212:RXO131213 SHK131212:SHK131213 SRG131212:SRG131213 TBC131212:TBC131213 TKY131212:TKY131213 TUU131212:TUU131213 UEQ131212:UEQ131213 UOM131212:UOM131213 UYI131212:UYI131213 VIE131212:VIE131213 VSA131212:VSA131213 WBW131212:WBW131213 WLS131212:WLS131213 WVO131212:WVO131213 JC196748:JC196749 SY196748:SY196749 ACU196748:ACU196749 AMQ196748:AMQ196749 AWM196748:AWM196749 BGI196748:BGI196749 BQE196748:BQE196749 CAA196748:CAA196749 CJW196748:CJW196749 CTS196748:CTS196749 DDO196748:DDO196749 DNK196748:DNK196749 DXG196748:DXG196749 EHC196748:EHC196749 EQY196748:EQY196749 FAU196748:FAU196749 FKQ196748:FKQ196749 FUM196748:FUM196749 GEI196748:GEI196749 GOE196748:GOE196749 GYA196748:GYA196749 HHW196748:HHW196749 HRS196748:HRS196749 IBO196748:IBO196749 ILK196748:ILK196749 IVG196748:IVG196749 JFC196748:JFC196749 JOY196748:JOY196749 JYU196748:JYU196749 KIQ196748:KIQ196749 KSM196748:KSM196749 LCI196748:LCI196749 LME196748:LME196749 LWA196748:LWA196749 MFW196748:MFW196749 MPS196748:MPS196749 MZO196748:MZO196749 NJK196748:NJK196749 NTG196748:NTG196749 ODC196748:ODC196749 OMY196748:OMY196749 OWU196748:OWU196749 PGQ196748:PGQ196749 PQM196748:PQM196749 QAI196748:QAI196749 QKE196748:QKE196749 QUA196748:QUA196749 RDW196748:RDW196749 RNS196748:RNS196749 RXO196748:RXO196749 SHK196748:SHK196749 SRG196748:SRG196749 TBC196748:TBC196749 TKY196748:TKY196749 TUU196748:TUU196749 UEQ196748:UEQ196749 UOM196748:UOM196749 UYI196748:UYI196749 VIE196748:VIE196749 VSA196748:VSA196749 WBW196748:WBW196749 WLS196748:WLS196749 WVO196748:WVO196749 JC262284:JC262285 SY262284:SY262285 ACU262284:ACU262285 AMQ262284:AMQ262285 AWM262284:AWM262285 BGI262284:BGI262285 BQE262284:BQE262285 CAA262284:CAA262285 CJW262284:CJW262285 CTS262284:CTS262285 DDO262284:DDO262285 DNK262284:DNK262285 DXG262284:DXG262285 EHC262284:EHC262285 EQY262284:EQY262285 FAU262284:FAU262285 FKQ262284:FKQ262285 FUM262284:FUM262285 GEI262284:GEI262285 GOE262284:GOE262285 GYA262284:GYA262285 HHW262284:HHW262285 HRS262284:HRS262285 IBO262284:IBO262285 ILK262284:ILK262285 IVG262284:IVG262285 JFC262284:JFC262285 JOY262284:JOY262285 JYU262284:JYU262285 KIQ262284:KIQ262285 KSM262284:KSM262285 LCI262284:LCI262285 LME262284:LME262285 LWA262284:LWA262285 MFW262284:MFW262285 MPS262284:MPS262285 MZO262284:MZO262285 NJK262284:NJK262285 NTG262284:NTG262285 ODC262284:ODC262285 OMY262284:OMY262285 OWU262284:OWU262285 PGQ262284:PGQ262285 PQM262284:PQM262285 QAI262284:QAI262285 QKE262284:QKE262285 QUA262284:QUA262285 RDW262284:RDW262285 RNS262284:RNS262285 RXO262284:RXO262285 SHK262284:SHK262285 SRG262284:SRG262285 TBC262284:TBC262285 TKY262284:TKY262285 TUU262284:TUU262285 UEQ262284:UEQ262285 UOM262284:UOM262285 UYI262284:UYI262285 VIE262284:VIE262285 VSA262284:VSA262285 WBW262284:WBW262285 WLS262284:WLS262285 WVO262284:WVO262285 JC327820:JC327821 SY327820:SY327821 ACU327820:ACU327821 AMQ327820:AMQ327821 AWM327820:AWM327821 BGI327820:BGI327821 BQE327820:BQE327821 CAA327820:CAA327821 CJW327820:CJW327821 CTS327820:CTS327821 DDO327820:DDO327821 DNK327820:DNK327821 DXG327820:DXG327821 EHC327820:EHC327821 EQY327820:EQY327821 FAU327820:FAU327821 FKQ327820:FKQ327821 FUM327820:FUM327821 GEI327820:GEI327821 GOE327820:GOE327821 GYA327820:GYA327821 HHW327820:HHW327821 HRS327820:HRS327821 IBO327820:IBO327821 ILK327820:ILK327821 IVG327820:IVG327821 JFC327820:JFC327821 JOY327820:JOY327821 JYU327820:JYU327821 KIQ327820:KIQ327821 KSM327820:KSM327821 LCI327820:LCI327821 LME327820:LME327821 LWA327820:LWA327821 MFW327820:MFW327821 MPS327820:MPS327821 MZO327820:MZO327821 NJK327820:NJK327821 NTG327820:NTG327821 ODC327820:ODC327821 OMY327820:OMY327821 OWU327820:OWU327821 PGQ327820:PGQ327821 PQM327820:PQM327821 QAI327820:QAI327821 QKE327820:QKE327821 QUA327820:QUA327821 RDW327820:RDW327821 RNS327820:RNS327821 RXO327820:RXO327821 SHK327820:SHK327821 SRG327820:SRG327821 TBC327820:TBC327821 TKY327820:TKY327821 TUU327820:TUU327821 UEQ327820:UEQ327821 UOM327820:UOM327821 UYI327820:UYI327821 VIE327820:VIE327821 VSA327820:VSA327821 WBW327820:WBW327821 WLS327820:WLS327821 WVO327820:WVO327821 JC393356:JC393357 SY393356:SY393357 ACU393356:ACU393357 AMQ393356:AMQ393357 AWM393356:AWM393357 BGI393356:BGI393357 BQE393356:BQE393357 CAA393356:CAA393357 CJW393356:CJW393357 CTS393356:CTS393357 DDO393356:DDO393357 DNK393356:DNK393357 DXG393356:DXG393357 EHC393356:EHC393357 EQY393356:EQY393357 FAU393356:FAU393357 FKQ393356:FKQ393357 FUM393356:FUM393357 GEI393356:GEI393357 GOE393356:GOE393357 GYA393356:GYA393357 HHW393356:HHW393357 HRS393356:HRS393357 IBO393356:IBO393357 ILK393356:ILK393357 IVG393356:IVG393357 JFC393356:JFC393357 JOY393356:JOY393357 JYU393356:JYU393357 KIQ393356:KIQ393357 KSM393356:KSM393357 LCI393356:LCI393357 LME393356:LME393357 LWA393356:LWA393357 MFW393356:MFW393357 MPS393356:MPS393357 MZO393356:MZO393357 NJK393356:NJK393357 NTG393356:NTG393357 ODC393356:ODC393357 OMY393356:OMY393357 OWU393356:OWU393357 PGQ393356:PGQ393357 PQM393356:PQM393357 QAI393356:QAI393357 QKE393356:QKE393357 QUA393356:QUA393357 RDW393356:RDW393357 RNS393356:RNS393357 RXO393356:RXO393357 SHK393356:SHK393357 SRG393356:SRG393357 TBC393356:TBC393357 TKY393356:TKY393357 TUU393356:TUU393357 UEQ393356:UEQ393357 UOM393356:UOM393357 UYI393356:UYI393357 VIE393356:VIE393357 VSA393356:VSA393357 WBW393356:WBW393357 WLS393356:WLS393357 WVO393356:WVO393357 JC458892:JC458893 SY458892:SY458893 ACU458892:ACU458893 AMQ458892:AMQ458893 AWM458892:AWM458893 BGI458892:BGI458893 BQE458892:BQE458893 CAA458892:CAA458893 CJW458892:CJW458893 CTS458892:CTS458893 DDO458892:DDO458893 DNK458892:DNK458893 DXG458892:DXG458893 EHC458892:EHC458893 EQY458892:EQY458893 FAU458892:FAU458893 FKQ458892:FKQ458893 FUM458892:FUM458893 GEI458892:GEI458893 GOE458892:GOE458893 GYA458892:GYA458893 HHW458892:HHW458893 HRS458892:HRS458893 IBO458892:IBO458893 ILK458892:ILK458893 IVG458892:IVG458893 JFC458892:JFC458893 JOY458892:JOY458893 JYU458892:JYU458893 KIQ458892:KIQ458893 KSM458892:KSM458893 LCI458892:LCI458893 LME458892:LME458893 LWA458892:LWA458893 MFW458892:MFW458893 MPS458892:MPS458893 MZO458892:MZO458893 NJK458892:NJK458893 NTG458892:NTG458893 ODC458892:ODC458893 OMY458892:OMY458893 OWU458892:OWU458893 PGQ458892:PGQ458893 PQM458892:PQM458893 QAI458892:QAI458893 QKE458892:QKE458893 QUA458892:QUA458893 RDW458892:RDW458893 RNS458892:RNS458893 RXO458892:RXO458893 SHK458892:SHK458893 SRG458892:SRG458893 TBC458892:TBC458893 TKY458892:TKY458893 TUU458892:TUU458893 UEQ458892:UEQ458893 UOM458892:UOM458893 UYI458892:UYI458893 VIE458892:VIE458893 VSA458892:VSA458893 WBW458892:WBW458893 WLS458892:WLS458893 WVO458892:WVO458893 JC524428:JC524429 SY524428:SY524429 ACU524428:ACU524429 AMQ524428:AMQ524429 AWM524428:AWM524429 BGI524428:BGI524429 BQE524428:BQE524429 CAA524428:CAA524429 CJW524428:CJW524429 CTS524428:CTS524429 DDO524428:DDO524429 DNK524428:DNK524429 DXG524428:DXG524429 EHC524428:EHC524429 EQY524428:EQY524429 FAU524428:FAU524429 FKQ524428:FKQ524429 FUM524428:FUM524429 GEI524428:GEI524429 GOE524428:GOE524429 GYA524428:GYA524429 HHW524428:HHW524429 HRS524428:HRS524429 IBO524428:IBO524429 ILK524428:ILK524429 IVG524428:IVG524429 JFC524428:JFC524429 JOY524428:JOY524429 JYU524428:JYU524429 KIQ524428:KIQ524429 KSM524428:KSM524429 LCI524428:LCI524429 LME524428:LME524429 LWA524428:LWA524429 MFW524428:MFW524429 MPS524428:MPS524429 MZO524428:MZO524429 NJK524428:NJK524429 NTG524428:NTG524429 ODC524428:ODC524429 OMY524428:OMY524429 OWU524428:OWU524429 PGQ524428:PGQ524429 PQM524428:PQM524429 QAI524428:QAI524429 QKE524428:QKE524429 QUA524428:QUA524429 RDW524428:RDW524429 RNS524428:RNS524429 RXO524428:RXO524429 SHK524428:SHK524429 SRG524428:SRG524429 TBC524428:TBC524429 TKY524428:TKY524429 TUU524428:TUU524429 UEQ524428:UEQ524429 UOM524428:UOM524429 UYI524428:UYI524429 VIE524428:VIE524429 VSA524428:VSA524429 WBW524428:WBW524429 WLS524428:WLS524429 WVO524428:WVO524429 JC589964:JC589965 SY589964:SY589965 ACU589964:ACU589965 AMQ589964:AMQ589965 AWM589964:AWM589965 BGI589964:BGI589965 BQE589964:BQE589965 CAA589964:CAA589965 CJW589964:CJW589965 CTS589964:CTS589965 DDO589964:DDO589965 DNK589964:DNK589965 DXG589964:DXG589965 EHC589964:EHC589965 EQY589964:EQY589965 FAU589964:FAU589965 FKQ589964:FKQ589965 FUM589964:FUM589965 GEI589964:GEI589965 GOE589964:GOE589965 GYA589964:GYA589965 HHW589964:HHW589965 HRS589964:HRS589965 IBO589964:IBO589965 ILK589964:ILK589965 IVG589964:IVG589965 JFC589964:JFC589965 JOY589964:JOY589965 JYU589964:JYU589965 KIQ589964:KIQ589965 KSM589964:KSM589965 LCI589964:LCI589965 LME589964:LME589965 LWA589964:LWA589965 MFW589964:MFW589965 MPS589964:MPS589965 MZO589964:MZO589965 NJK589964:NJK589965 NTG589964:NTG589965 ODC589964:ODC589965 OMY589964:OMY589965 OWU589964:OWU589965 PGQ589964:PGQ589965 PQM589964:PQM589965 QAI589964:QAI589965 QKE589964:QKE589965 QUA589964:QUA589965 RDW589964:RDW589965 RNS589964:RNS589965 RXO589964:RXO589965 SHK589964:SHK589965 SRG589964:SRG589965 TBC589964:TBC589965 TKY589964:TKY589965 TUU589964:TUU589965 UEQ589964:UEQ589965 UOM589964:UOM589965 UYI589964:UYI589965 VIE589964:VIE589965 VSA589964:VSA589965 WBW589964:WBW589965 WLS589964:WLS589965 WVO589964:WVO589965 JC655500:JC655501 SY655500:SY655501 ACU655500:ACU655501 AMQ655500:AMQ655501 AWM655500:AWM655501 BGI655500:BGI655501 BQE655500:BQE655501 CAA655500:CAA655501 CJW655500:CJW655501 CTS655500:CTS655501 DDO655500:DDO655501 DNK655500:DNK655501 DXG655500:DXG655501 EHC655500:EHC655501 EQY655500:EQY655501 FAU655500:FAU655501 FKQ655500:FKQ655501 FUM655500:FUM655501 GEI655500:GEI655501 GOE655500:GOE655501 GYA655500:GYA655501 HHW655500:HHW655501 HRS655500:HRS655501 IBO655500:IBO655501 ILK655500:ILK655501 IVG655500:IVG655501 JFC655500:JFC655501 JOY655500:JOY655501 JYU655500:JYU655501 KIQ655500:KIQ655501 KSM655500:KSM655501 LCI655500:LCI655501 LME655500:LME655501 LWA655500:LWA655501 MFW655500:MFW655501 MPS655500:MPS655501 MZO655500:MZO655501 NJK655500:NJK655501 NTG655500:NTG655501 ODC655500:ODC655501 OMY655500:OMY655501 OWU655500:OWU655501 PGQ655500:PGQ655501 PQM655500:PQM655501 QAI655500:QAI655501 QKE655500:QKE655501 QUA655500:QUA655501 RDW655500:RDW655501 RNS655500:RNS655501 RXO655500:RXO655501 SHK655500:SHK655501 SRG655500:SRG655501 TBC655500:TBC655501 TKY655500:TKY655501 TUU655500:TUU655501 UEQ655500:UEQ655501 UOM655500:UOM655501 UYI655500:UYI655501 VIE655500:VIE655501 VSA655500:VSA655501 WBW655500:WBW655501 WLS655500:WLS655501 WVO655500:WVO655501 JC721036:JC721037 SY721036:SY721037 ACU721036:ACU721037 AMQ721036:AMQ721037 AWM721036:AWM721037 BGI721036:BGI721037 BQE721036:BQE721037 CAA721036:CAA721037 CJW721036:CJW721037 CTS721036:CTS721037 DDO721036:DDO721037 DNK721036:DNK721037 DXG721036:DXG721037 EHC721036:EHC721037 EQY721036:EQY721037 FAU721036:FAU721037 FKQ721036:FKQ721037 FUM721036:FUM721037 GEI721036:GEI721037 GOE721036:GOE721037 GYA721036:GYA721037 HHW721036:HHW721037 HRS721036:HRS721037 IBO721036:IBO721037 ILK721036:ILK721037 IVG721036:IVG721037 JFC721036:JFC721037 JOY721036:JOY721037 JYU721036:JYU721037 KIQ721036:KIQ721037 KSM721036:KSM721037 LCI721036:LCI721037 LME721036:LME721037 LWA721036:LWA721037 MFW721036:MFW721037 MPS721036:MPS721037 MZO721036:MZO721037 NJK721036:NJK721037 NTG721036:NTG721037 ODC721036:ODC721037 OMY721036:OMY721037 OWU721036:OWU721037 PGQ721036:PGQ721037 PQM721036:PQM721037 QAI721036:QAI721037 QKE721036:QKE721037 QUA721036:QUA721037 RDW721036:RDW721037 RNS721036:RNS721037 RXO721036:RXO721037 SHK721036:SHK721037 SRG721036:SRG721037 TBC721036:TBC721037 TKY721036:TKY721037 TUU721036:TUU721037 UEQ721036:UEQ721037 UOM721036:UOM721037 UYI721036:UYI721037 VIE721036:VIE721037 VSA721036:VSA721037 WBW721036:WBW721037 WLS721036:WLS721037 WVO721036:WVO721037 JC786572:JC786573 SY786572:SY786573 ACU786572:ACU786573 AMQ786572:AMQ786573 AWM786572:AWM786573 BGI786572:BGI786573 BQE786572:BQE786573 CAA786572:CAA786573 CJW786572:CJW786573 CTS786572:CTS786573 DDO786572:DDO786573 DNK786572:DNK786573 DXG786572:DXG786573 EHC786572:EHC786573 EQY786572:EQY786573 FAU786572:FAU786573 FKQ786572:FKQ786573 FUM786572:FUM786573 GEI786572:GEI786573 GOE786572:GOE786573 GYA786572:GYA786573 HHW786572:HHW786573 HRS786572:HRS786573 IBO786572:IBO786573 ILK786572:ILK786573 IVG786572:IVG786573 JFC786572:JFC786573 JOY786572:JOY786573 JYU786572:JYU786573 KIQ786572:KIQ786573 KSM786572:KSM786573 LCI786572:LCI786573 LME786572:LME786573 LWA786572:LWA786573 MFW786572:MFW786573 MPS786572:MPS786573 MZO786572:MZO786573 NJK786572:NJK786573 NTG786572:NTG786573 ODC786572:ODC786573 OMY786572:OMY786573 OWU786572:OWU786573 PGQ786572:PGQ786573 PQM786572:PQM786573 QAI786572:QAI786573 QKE786572:QKE786573 QUA786572:QUA786573 RDW786572:RDW786573 RNS786572:RNS786573 RXO786572:RXO786573 SHK786572:SHK786573 SRG786572:SRG786573 TBC786572:TBC786573 TKY786572:TKY786573 TUU786572:TUU786573 UEQ786572:UEQ786573 UOM786572:UOM786573 UYI786572:UYI786573 VIE786572:VIE786573 VSA786572:VSA786573 WBW786572:WBW786573 WLS786572:WLS786573 WVO786572:WVO786573 JC852108:JC852109 SY852108:SY852109 ACU852108:ACU852109 AMQ852108:AMQ852109 AWM852108:AWM852109 BGI852108:BGI852109 BQE852108:BQE852109 CAA852108:CAA852109 CJW852108:CJW852109 CTS852108:CTS852109 DDO852108:DDO852109 DNK852108:DNK852109 DXG852108:DXG852109 EHC852108:EHC852109 EQY852108:EQY852109 FAU852108:FAU852109 FKQ852108:FKQ852109 FUM852108:FUM852109 GEI852108:GEI852109 GOE852108:GOE852109 GYA852108:GYA852109 HHW852108:HHW852109 HRS852108:HRS852109 IBO852108:IBO852109 ILK852108:ILK852109 IVG852108:IVG852109 JFC852108:JFC852109 JOY852108:JOY852109 JYU852108:JYU852109 KIQ852108:KIQ852109 KSM852108:KSM852109 LCI852108:LCI852109 LME852108:LME852109 LWA852108:LWA852109 MFW852108:MFW852109 MPS852108:MPS852109 MZO852108:MZO852109 NJK852108:NJK852109 NTG852108:NTG852109 ODC852108:ODC852109 OMY852108:OMY852109 OWU852108:OWU852109 PGQ852108:PGQ852109 PQM852108:PQM852109 QAI852108:QAI852109 QKE852108:QKE852109 QUA852108:QUA852109 RDW852108:RDW852109 RNS852108:RNS852109 RXO852108:RXO852109 SHK852108:SHK852109 SRG852108:SRG852109 TBC852108:TBC852109 TKY852108:TKY852109 TUU852108:TUU852109 UEQ852108:UEQ852109 UOM852108:UOM852109 UYI852108:UYI852109 VIE852108:VIE852109 VSA852108:VSA852109 WBW852108:WBW852109 WLS852108:WLS852109 WVO852108:WVO852109 JC917644:JC917645 SY917644:SY917645 ACU917644:ACU917645 AMQ917644:AMQ917645 AWM917644:AWM917645 BGI917644:BGI917645 BQE917644:BQE917645 CAA917644:CAA917645 CJW917644:CJW917645 CTS917644:CTS917645 DDO917644:DDO917645 DNK917644:DNK917645 DXG917644:DXG917645 EHC917644:EHC917645 EQY917644:EQY917645 FAU917644:FAU917645 FKQ917644:FKQ917645 FUM917644:FUM917645 GEI917644:GEI917645 GOE917644:GOE917645 GYA917644:GYA917645 HHW917644:HHW917645 HRS917644:HRS917645 IBO917644:IBO917645 ILK917644:ILK917645 IVG917644:IVG917645 JFC917644:JFC917645 JOY917644:JOY917645 JYU917644:JYU917645 KIQ917644:KIQ917645 KSM917644:KSM917645 LCI917644:LCI917645 LME917644:LME917645 LWA917644:LWA917645 MFW917644:MFW917645 MPS917644:MPS917645 MZO917644:MZO917645 NJK917644:NJK917645 NTG917644:NTG917645 ODC917644:ODC917645 OMY917644:OMY917645 OWU917644:OWU917645 PGQ917644:PGQ917645 PQM917644:PQM917645 QAI917644:QAI917645 QKE917644:QKE917645 QUA917644:QUA917645 RDW917644:RDW917645 RNS917644:RNS917645 RXO917644:RXO917645 SHK917644:SHK917645 SRG917644:SRG917645 TBC917644:TBC917645 TKY917644:TKY917645 TUU917644:TUU917645 UEQ917644:UEQ917645 UOM917644:UOM917645 UYI917644:UYI917645 VIE917644:VIE917645 VSA917644:VSA917645 WBW917644:WBW917645 WLS917644:WLS917645 WVO917644:WVO917645 JC983180:JC983181 SY983180:SY983181 ACU983180:ACU983181 AMQ983180:AMQ983181 AWM983180:AWM983181 BGI983180:BGI983181 BQE983180:BQE983181 CAA983180:CAA983181 CJW983180:CJW983181 CTS983180:CTS983181 DDO983180:DDO983181 DNK983180:DNK983181 DXG983180:DXG983181 EHC983180:EHC983181 EQY983180:EQY983181 FAU983180:FAU983181 FKQ983180:FKQ983181 FUM983180:FUM983181 GEI983180:GEI983181 GOE983180:GOE983181 GYA983180:GYA983181 HHW983180:HHW983181 HRS983180:HRS983181 IBO983180:IBO983181 ILK983180:ILK983181 IVG983180:IVG983181 JFC983180:JFC983181 JOY983180:JOY983181 JYU983180:JYU983181 KIQ983180:KIQ983181 KSM983180:KSM983181 LCI983180:LCI983181 LME983180:LME983181 LWA983180:LWA983181 MFW983180:MFW983181 MPS983180:MPS983181 MZO983180:MZO983181 NJK983180:NJK983181 NTG983180:NTG983181 ODC983180:ODC983181 OMY983180:OMY983181 OWU983180:OWU983181 PGQ983180:PGQ983181 PQM983180:PQM983181 QAI983180:QAI983181 QKE983180:QKE983181 QUA983180:QUA983181 RDW983180:RDW983181 RNS983180:RNS983181 RXO983180:RXO983181 SHK983180:SHK983181 SRG983180:SRG983181 TBC983180:TBC983181 TKY983180:TKY983181 TUU983180:TUU983181 UEQ983180:UEQ983181 UOM983180:UOM983181 UYI983180:UYI983181 VIE983180:VIE983181 VSA983180:VSA983181 WBW983180:WBW983181 WLS983180:WLS983181 WVO983180:WVO983181 JC154 SY154 ACU154 AMQ154 AWM154 BGI154 BQE154 CAA154 CJW154 CTS154 DDO154 DNK154 DXG154 EHC154 EQY154 FAU154 FKQ154 FUM154 GEI154 GOE154 GYA154 HHW154 HRS154 IBO154 ILK154 IVG154 JFC154 JOY154 JYU154 KIQ154 KSM154 LCI154 LME154 LWA154 MFW154 MPS154 MZO154 NJK154 NTG154 ODC154 OMY154 OWU154 PGQ154 PQM154 QAI154 QKE154 QUA154 RDW154 RNS154 RXO154 SHK154 SRG154 TBC154 TKY154 TUU154 UEQ154 UOM154 UYI154 VIE154 VSA154 WBW154 WLS154 WVO154 JC65690 SY65690 ACU65690 AMQ65690 AWM65690 BGI65690 BQE65690 CAA65690 CJW65690 CTS65690 DDO65690 DNK65690 DXG65690 EHC65690 EQY65690 FAU65690 FKQ65690 FUM65690 GEI65690 GOE65690 GYA65690 HHW65690 HRS65690 IBO65690 ILK65690 IVG65690 JFC65690 JOY65690 JYU65690 KIQ65690 KSM65690 LCI65690 LME65690 LWA65690 MFW65690 MPS65690 MZO65690 NJK65690 NTG65690 ODC65690 OMY65690 OWU65690 PGQ65690 PQM65690 QAI65690 QKE65690 QUA65690 RDW65690 RNS65690 RXO65690 SHK65690 SRG65690 TBC65690 TKY65690 TUU65690 UEQ65690 UOM65690 UYI65690 VIE65690 VSA65690 WBW65690 WLS65690 WVO65690 JC131226 SY131226 ACU131226 AMQ131226 AWM131226 BGI131226 BQE131226 CAA131226 CJW131226 CTS131226 DDO131226 DNK131226 DXG131226 EHC131226 EQY131226 FAU131226 FKQ131226 FUM131226 GEI131226 GOE131226 GYA131226 HHW131226 HRS131226 IBO131226 ILK131226 IVG131226 JFC131226 JOY131226 JYU131226 KIQ131226 KSM131226 LCI131226 LME131226 LWA131226 MFW131226 MPS131226 MZO131226 NJK131226 NTG131226 ODC131226 OMY131226 OWU131226 PGQ131226 PQM131226 QAI131226 QKE131226 QUA131226 RDW131226 RNS131226 RXO131226 SHK131226 SRG131226 TBC131226 TKY131226 TUU131226 UEQ131226 UOM131226 UYI131226 VIE131226 VSA131226 WBW131226 WLS131226 WVO131226 JC196762 SY196762 ACU196762 AMQ196762 AWM196762 BGI196762 BQE196762 CAA196762 CJW196762 CTS196762 DDO196762 DNK196762 DXG196762 EHC196762 EQY196762 FAU196762 FKQ196762 FUM196762 GEI196762 GOE196762 GYA196762 HHW196762 HRS196762 IBO196762 ILK196762 IVG196762 JFC196762 JOY196762 JYU196762 KIQ196762 KSM196762 LCI196762 LME196762 LWA196762 MFW196762 MPS196762 MZO196762 NJK196762 NTG196762 ODC196762 OMY196762 OWU196762 PGQ196762 PQM196762 QAI196762 QKE196762 QUA196762 RDW196762 RNS196762 RXO196762 SHK196762 SRG196762 TBC196762 TKY196762 TUU196762 UEQ196762 UOM196762 UYI196762 VIE196762 VSA196762 WBW196762 WLS196762 WVO196762 JC262298 SY262298 ACU262298 AMQ262298 AWM262298 BGI262298 BQE262298 CAA262298 CJW262298 CTS262298 DDO262298 DNK262298 DXG262298 EHC262298 EQY262298 FAU262298 FKQ262298 FUM262298 GEI262298 GOE262298 GYA262298 HHW262298 HRS262298 IBO262298 ILK262298 IVG262298 JFC262298 JOY262298 JYU262298 KIQ262298 KSM262298 LCI262298 LME262298 LWA262298 MFW262298 MPS262298 MZO262298 NJK262298 NTG262298 ODC262298 OMY262298 OWU262298 PGQ262298 PQM262298 QAI262298 QKE262298 QUA262298 RDW262298 RNS262298 RXO262298 SHK262298 SRG262298 TBC262298 TKY262298 TUU262298 UEQ262298 UOM262298 UYI262298 VIE262298 VSA262298 WBW262298 WLS262298 WVO262298 JC327834 SY327834 ACU327834 AMQ327834 AWM327834 BGI327834 BQE327834 CAA327834 CJW327834 CTS327834 DDO327834 DNK327834 DXG327834 EHC327834 EQY327834 FAU327834 FKQ327834 FUM327834 GEI327834 GOE327834 GYA327834 HHW327834 HRS327834 IBO327834 ILK327834 IVG327834 JFC327834 JOY327834 JYU327834 KIQ327834 KSM327834 LCI327834 LME327834 LWA327834 MFW327834 MPS327834 MZO327834 NJK327834 NTG327834 ODC327834 OMY327834 OWU327834 PGQ327834 PQM327834 QAI327834 QKE327834 QUA327834 RDW327834 RNS327834 RXO327834 SHK327834 SRG327834 TBC327834 TKY327834 TUU327834 UEQ327834 UOM327834 UYI327834 VIE327834 VSA327834 WBW327834 WLS327834 WVO327834 JC393370 SY393370 ACU393370 AMQ393370 AWM393370 BGI393370 BQE393370 CAA393370 CJW393370 CTS393370 DDO393370 DNK393370 DXG393370 EHC393370 EQY393370 FAU393370 FKQ393370 FUM393370 GEI393370 GOE393370 GYA393370 HHW393370 HRS393370 IBO393370 ILK393370 IVG393370 JFC393370 JOY393370 JYU393370 KIQ393370 KSM393370 LCI393370 LME393370 LWA393370 MFW393370 MPS393370 MZO393370 NJK393370 NTG393370 ODC393370 OMY393370 OWU393370 PGQ393370 PQM393370 QAI393370 QKE393370 QUA393370 RDW393370 RNS393370 RXO393370 SHK393370 SRG393370 TBC393370 TKY393370 TUU393370 UEQ393370 UOM393370 UYI393370 VIE393370 VSA393370 WBW393370 WLS393370 WVO393370 JC458906 SY458906 ACU458906 AMQ458906 AWM458906 BGI458906 BQE458906 CAA458906 CJW458906 CTS458906 DDO458906 DNK458906 DXG458906 EHC458906 EQY458906 FAU458906 FKQ458906 FUM458906 GEI458906 GOE458906 GYA458906 HHW458906 HRS458906 IBO458906 ILK458906 IVG458906 JFC458906 JOY458906 JYU458906 KIQ458906 KSM458906 LCI458906 LME458906 LWA458906 MFW458906 MPS458906 MZO458906 NJK458906 NTG458906 ODC458906 OMY458906 OWU458906 PGQ458906 PQM458906 QAI458906 QKE458906 QUA458906 RDW458906 RNS458906 RXO458906 SHK458906 SRG458906 TBC458906 TKY458906 TUU458906 UEQ458906 UOM458906 UYI458906 VIE458906 VSA458906 WBW458906 WLS458906 WVO458906 JC524442 SY524442 ACU524442 AMQ524442 AWM524442 BGI524442 BQE524442 CAA524442 CJW524442 CTS524442 DDO524442 DNK524442 DXG524442 EHC524442 EQY524442 FAU524442 FKQ524442 FUM524442 GEI524442 GOE524442 GYA524442 HHW524442 HRS524442 IBO524442 ILK524442 IVG524442 JFC524442 JOY524442 JYU524442 KIQ524442 KSM524442 LCI524442 LME524442 LWA524442 MFW524442 MPS524442 MZO524442 NJK524442 NTG524442 ODC524442 OMY524442 OWU524442 PGQ524442 PQM524442 QAI524442 QKE524442 QUA524442 RDW524442 RNS524442 RXO524442 SHK524442 SRG524442 TBC524442 TKY524442 TUU524442 UEQ524442 UOM524442 UYI524442 VIE524442 VSA524442 WBW524442 WLS524442 WVO524442 JC589978 SY589978 ACU589978 AMQ589978 AWM589978 BGI589978 BQE589978 CAA589978 CJW589978 CTS589978 DDO589978 DNK589978 DXG589978 EHC589978 EQY589978 FAU589978 FKQ589978 FUM589978 GEI589978 GOE589978 GYA589978 HHW589978 HRS589978 IBO589978 ILK589978 IVG589978 JFC589978 JOY589978 JYU589978 KIQ589978 KSM589978 LCI589978 LME589978 LWA589978 MFW589978 MPS589978 MZO589978 NJK589978 NTG589978 ODC589978 OMY589978 OWU589978 PGQ589978 PQM589978 QAI589978 QKE589978 QUA589978 RDW589978 RNS589978 RXO589978 SHK589978 SRG589978 TBC589978 TKY589978 TUU589978 UEQ589978 UOM589978 UYI589978 VIE589978 VSA589978 WBW589978 WLS589978 WVO589978 JC655514 SY655514 ACU655514 AMQ655514 AWM655514 BGI655514 BQE655514 CAA655514 CJW655514 CTS655514 DDO655514 DNK655514 DXG655514 EHC655514 EQY655514 FAU655514 FKQ655514 FUM655514 GEI655514 GOE655514 GYA655514 HHW655514 HRS655514 IBO655514 ILK655514 IVG655514 JFC655514 JOY655514 JYU655514 KIQ655514 KSM655514 LCI655514 LME655514 LWA655514 MFW655514 MPS655514 MZO655514 NJK655514 NTG655514 ODC655514 OMY655514 OWU655514 PGQ655514 PQM655514 QAI655514 QKE655514 QUA655514 RDW655514 RNS655514 RXO655514 SHK655514 SRG655514 TBC655514 TKY655514 TUU655514 UEQ655514 UOM655514 UYI655514 VIE655514 VSA655514 WBW655514 WLS655514 WVO655514 JC721050 SY721050 ACU721050 AMQ721050 AWM721050 BGI721050 BQE721050 CAA721050 CJW721050 CTS721050 DDO721050 DNK721050 DXG721050 EHC721050 EQY721050 FAU721050 FKQ721050 FUM721050 GEI721050 GOE721050 GYA721050 HHW721050 HRS721050 IBO721050 ILK721050 IVG721050 JFC721050 JOY721050 JYU721050 KIQ721050 KSM721050 LCI721050 LME721050 LWA721050 MFW721050 MPS721050 MZO721050 NJK721050 NTG721050 ODC721050 OMY721050 OWU721050 PGQ721050 PQM721050 QAI721050 QKE721050 QUA721050 RDW721050 RNS721050 RXO721050 SHK721050 SRG721050 TBC721050 TKY721050 TUU721050 UEQ721050 UOM721050 UYI721050 VIE721050 VSA721050 WBW721050 WLS721050 WVO721050 JC786586 SY786586 ACU786586 AMQ786586 AWM786586 BGI786586 BQE786586 CAA786586 CJW786586 CTS786586 DDO786586 DNK786586 DXG786586 EHC786586 EQY786586 FAU786586 FKQ786586 FUM786586 GEI786586 GOE786586 GYA786586 HHW786586 HRS786586 IBO786586 ILK786586 IVG786586 JFC786586 JOY786586 JYU786586 KIQ786586 KSM786586 LCI786586 LME786586 LWA786586 MFW786586 MPS786586 MZO786586 NJK786586 NTG786586 ODC786586 OMY786586 OWU786586 PGQ786586 PQM786586 QAI786586 QKE786586 QUA786586 RDW786586 RNS786586 RXO786586 SHK786586 SRG786586 TBC786586 TKY786586 TUU786586 UEQ786586 UOM786586 UYI786586 VIE786586 VSA786586 WBW786586 WLS786586 WVO786586 JC852122 SY852122 ACU852122 AMQ852122 AWM852122 BGI852122 BQE852122 CAA852122 CJW852122 CTS852122 DDO852122 DNK852122 DXG852122 EHC852122 EQY852122 FAU852122 FKQ852122 FUM852122 GEI852122 GOE852122 GYA852122 HHW852122 HRS852122 IBO852122 ILK852122 IVG852122 JFC852122 JOY852122 JYU852122 KIQ852122 KSM852122 LCI852122 LME852122 LWA852122 MFW852122 MPS852122 MZO852122 NJK852122 NTG852122 ODC852122 OMY852122 OWU852122 PGQ852122 PQM852122 QAI852122 QKE852122 QUA852122 RDW852122 RNS852122 RXO852122 SHK852122 SRG852122 TBC852122 TKY852122 TUU852122 UEQ852122 UOM852122 UYI852122 VIE852122 VSA852122 WBW852122 WLS852122 WVO852122 JC917658 SY917658 ACU917658 AMQ917658 AWM917658 BGI917658 BQE917658 CAA917658 CJW917658 CTS917658 DDO917658 DNK917658 DXG917658 EHC917658 EQY917658 FAU917658 FKQ917658 FUM917658 GEI917658 GOE917658 GYA917658 HHW917658 HRS917658 IBO917658 ILK917658 IVG917658 JFC917658 JOY917658 JYU917658 KIQ917658 KSM917658 LCI917658 LME917658 LWA917658 MFW917658 MPS917658 MZO917658 NJK917658 NTG917658 ODC917658 OMY917658 OWU917658 PGQ917658 PQM917658 QAI917658 QKE917658 QUA917658 RDW917658 RNS917658 RXO917658 SHK917658 SRG917658 TBC917658 TKY917658 TUU917658 UEQ917658 UOM917658 UYI917658 VIE917658 VSA917658 WBW917658 WLS917658 WVO917658 JC983194 SY983194 ACU983194 AMQ983194 AWM983194 BGI983194 BQE983194 CAA983194 CJW983194 CTS983194 DDO983194 DNK983194 DXG983194 EHC983194 EQY983194 FAU983194 FKQ983194 FUM983194 GEI983194 GOE983194 GYA983194 HHW983194 HRS983194 IBO983194 ILK983194 IVG983194 JFC983194 JOY983194 JYU983194 KIQ983194 KSM983194 LCI983194 LME983194 LWA983194 MFW983194 MPS983194 MZO983194 NJK983194 NTG983194 ODC983194 OMY983194 OWU983194 PGQ983194 PQM983194 QAI983194 QKE983194 QUA983194 RDW983194 RNS983194 RXO983194 SHK983194 SRG983194 TBC983194 TKY983194 TUU983194 UEQ983194 UOM983194 UYI983194 VIE983194 VSA983194 WBW983194 WLS983194 WVO983194 LVZ852123:LWA852123 JB155:JC155 SX155:SY155 ACT155:ACU155 AMP155:AMQ155 AWL155:AWM155 BGH155:BGI155 BQD155:BQE155 BZZ155:CAA155 CJV155:CJW155 CTR155:CTS155 DDN155:DDO155 DNJ155:DNK155 DXF155:DXG155 EHB155:EHC155 EQX155:EQY155 FAT155:FAU155 FKP155:FKQ155 FUL155:FUM155 GEH155:GEI155 GOD155:GOE155 GXZ155:GYA155 HHV155:HHW155 HRR155:HRS155 IBN155:IBO155 ILJ155:ILK155 IVF155:IVG155 JFB155:JFC155 JOX155:JOY155 JYT155:JYU155 KIP155:KIQ155 KSL155:KSM155 LCH155:LCI155 LMD155:LME155 LVZ155:LWA155 MFV155:MFW155 MPR155:MPS155 MZN155:MZO155 NJJ155:NJK155 NTF155:NTG155 ODB155:ODC155 OMX155:OMY155 OWT155:OWU155 PGP155:PGQ155 PQL155:PQM155 QAH155:QAI155 QKD155:QKE155 QTZ155:QUA155 RDV155:RDW155 RNR155:RNS155 RXN155:RXO155 SHJ155:SHK155 SRF155:SRG155 TBB155:TBC155 TKX155:TKY155 TUT155:TUU155 UEP155:UEQ155 UOL155:UOM155 UYH155:UYI155 VID155:VIE155 VRZ155:VSA155 WBV155:WBW155 WLR155:WLS155 WVN155:WVO155 MFV852123:MFW852123 JB65691:JC65691 SX65691:SY65691 ACT65691:ACU65691 AMP65691:AMQ65691 AWL65691:AWM65691 BGH65691:BGI65691 BQD65691:BQE65691 BZZ65691:CAA65691 CJV65691:CJW65691 CTR65691:CTS65691 DDN65691:DDO65691 DNJ65691:DNK65691 DXF65691:DXG65691 EHB65691:EHC65691 EQX65691:EQY65691 FAT65691:FAU65691 FKP65691:FKQ65691 FUL65691:FUM65691 GEH65691:GEI65691 GOD65691:GOE65691 GXZ65691:GYA65691 HHV65691:HHW65691 HRR65691:HRS65691 IBN65691:IBO65691 ILJ65691:ILK65691 IVF65691:IVG65691 JFB65691:JFC65691 JOX65691:JOY65691 JYT65691:JYU65691 KIP65691:KIQ65691 KSL65691:KSM65691 LCH65691:LCI65691 LMD65691:LME65691 LVZ65691:LWA65691 MFV65691:MFW65691 MPR65691:MPS65691 MZN65691:MZO65691 NJJ65691:NJK65691 NTF65691:NTG65691 ODB65691:ODC65691 OMX65691:OMY65691 OWT65691:OWU65691 PGP65691:PGQ65691 PQL65691:PQM65691 QAH65691:QAI65691 QKD65691:QKE65691 QTZ65691:QUA65691 RDV65691:RDW65691 RNR65691:RNS65691 RXN65691:RXO65691 SHJ65691:SHK65691 SRF65691:SRG65691 TBB65691:TBC65691 TKX65691:TKY65691 TUT65691:TUU65691 UEP65691:UEQ65691 UOL65691:UOM65691 UYH65691:UYI65691 VID65691:VIE65691 VRZ65691:VSA65691 WBV65691:WBW65691 WLR65691:WLS65691 WVN65691:WVO65691 MPR852123:MPS852123 JB131227:JC131227 SX131227:SY131227 ACT131227:ACU131227 AMP131227:AMQ131227 AWL131227:AWM131227 BGH131227:BGI131227 BQD131227:BQE131227 BZZ131227:CAA131227 CJV131227:CJW131227 CTR131227:CTS131227 DDN131227:DDO131227 DNJ131227:DNK131227 DXF131227:DXG131227 EHB131227:EHC131227 EQX131227:EQY131227 FAT131227:FAU131227 FKP131227:FKQ131227 FUL131227:FUM131227 GEH131227:GEI131227 GOD131227:GOE131227 GXZ131227:GYA131227 HHV131227:HHW131227 HRR131227:HRS131227 IBN131227:IBO131227 ILJ131227:ILK131227 IVF131227:IVG131227 JFB131227:JFC131227 JOX131227:JOY131227 JYT131227:JYU131227 KIP131227:KIQ131227 KSL131227:KSM131227 LCH131227:LCI131227 LMD131227:LME131227 LVZ131227:LWA131227 MFV131227:MFW131227 MPR131227:MPS131227 MZN131227:MZO131227 NJJ131227:NJK131227 NTF131227:NTG131227 ODB131227:ODC131227 OMX131227:OMY131227 OWT131227:OWU131227 PGP131227:PGQ131227 PQL131227:PQM131227 QAH131227:QAI131227 QKD131227:QKE131227 QTZ131227:QUA131227 RDV131227:RDW131227 RNR131227:RNS131227 RXN131227:RXO131227 SHJ131227:SHK131227 SRF131227:SRG131227 TBB131227:TBC131227 TKX131227:TKY131227 TUT131227:TUU131227 UEP131227:UEQ131227 UOL131227:UOM131227 UYH131227:UYI131227 VID131227:VIE131227 VRZ131227:VSA131227 WBV131227:WBW131227 WLR131227:WLS131227 WVN131227:WVO131227 MZN852123:MZO852123 JB196763:JC196763 SX196763:SY196763 ACT196763:ACU196763 AMP196763:AMQ196763 AWL196763:AWM196763 BGH196763:BGI196763 BQD196763:BQE196763 BZZ196763:CAA196763 CJV196763:CJW196763 CTR196763:CTS196763 DDN196763:DDO196763 DNJ196763:DNK196763 DXF196763:DXG196763 EHB196763:EHC196763 EQX196763:EQY196763 FAT196763:FAU196763 FKP196763:FKQ196763 FUL196763:FUM196763 GEH196763:GEI196763 GOD196763:GOE196763 GXZ196763:GYA196763 HHV196763:HHW196763 HRR196763:HRS196763 IBN196763:IBO196763 ILJ196763:ILK196763 IVF196763:IVG196763 JFB196763:JFC196763 JOX196763:JOY196763 JYT196763:JYU196763 KIP196763:KIQ196763 KSL196763:KSM196763 LCH196763:LCI196763 LMD196763:LME196763 LVZ196763:LWA196763 MFV196763:MFW196763 MPR196763:MPS196763 MZN196763:MZO196763 NJJ196763:NJK196763 NTF196763:NTG196763 ODB196763:ODC196763 OMX196763:OMY196763 OWT196763:OWU196763 PGP196763:PGQ196763 PQL196763:PQM196763 QAH196763:QAI196763 QKD196763:QKE196763 QTZ196763:QUA196763 RDV196763:RDW196763 RNR196763:RNS196763 RXN196763:RXO196763 SHJ196763:SHK196763 SRF196763:SRG196763 TBB196763:TBC196763 TKX196763:TKY196763 TUT196763:TUU196763 UEP196763:UEQ196763 UOL196763:UOM196763 UYH196763:UYI196763 VID196763:VIE196763 VRZ196763:VSA196763 WBV196763:WBW196763 WLR196763:WLS196763 WVN196763:WVO196763 NJJ852123:NJK852123 JB262299:JC262299 SX262299:SY262299 ACT262299:ACU262299 AMP262299:AMQ262299 AWL262299:AWM262299 BGH262299:BGI262299 BQD262299:BQE262299 BZZ262299:CAA262299 CJV262299:CJW262299 CTR262299:CTS262299 DDN262299:DDO262299 DNJ262299:DNK262299 DXF262299:DXG262299 EHB262299:EHC262299 EQX262299:EQY262299 FAT262299:FAU262299 FKP262299:FKQ262299 FUL262299:FUM262299 GEH262299:GEI262299 GOD262299:GOE262299 GXZ262299:GYA262299 HHV262299:HHW262299 HRR262299:HRS262299 IBN262299:IBO262299 ILJ262299:ILK262299 IVF262299:IVG262299 JFB262299:JFC262299 JOX262299:JOY262299 JYT262299:JYU262299 KIP262299:KIQ262299 KSL262299:KSM262299 LCH262299:LCI262299 LMD262299:LME262299 LVZ262299:LWA262299 MFV262299:MFW262299 MPR262299:MPS262299 MZN262299:MZO262299 NJJ262299:NJK262299 NTF262299:NTG262299 ODB262299:ODC262299 OMX262299:OMY262299 OWT262299:OWU262299 PGP262299:PGQ262299 PQL262299:PQM262299 QAH262299:QAI262299 QKD262299:QKE262299 QTZ262299:QUA262299 RDV262299:RDW262299 RNR262299:RNS262299 RXN262299:RXO262299 SHJ262299:SHK262299 SRF262299:SRG262299 TBB262299:TBC262299 TKX262299:TKY262299 TUT262299:TUU262299 UEP262299:UEQ262299 UOL262299:UOM262299 UYH262299:UYI262299 VID262299:VIE262299 VRZ262299:VSA262299 WBV262299:WBW262299 WLR262299:WLS262299 WVN262299:WVO262299 NTF852123:NTG852123 JB327835:JC327835 SX327835:SY327835 ACT327835:ACU327835 AMP327835:AMQ327835 AWL327835:AWM327835 BGH327835:BGI327835 BQD327835:BQE327835 BZZ327835:CAA327835 CJV327835:CJW327835 CTR327835:CTS327835 DDN327835:DDO327835 DNJ327835:DNK327835 DXF327835:DXG327835 EHB327835:EHC327835 EQX327835:EQY327835 FAT327835:FAU327835 FKP327835:FKQ327835 FUL327835:FUM327835 GEH327835:GEI327835 GOD327835:GOE327835 GXZ327835:GYA327835 HHV327835:HHW327835 HRR327835:HRS327835 IBN327835:IBO327835 ILJ327835:ILK327835 IVF327835:IVG327835 JFB327835:JFC327835 JOX327835:JOY327835 JYT327835:JYU327835 KIP327835:KIQ327835 KSL327835:KSM327835 LCH327835:LCI327835 LMD327835:LME327835 LVZ327835:LWA327835 MFV327835:MFW327835 MPR327835:MPS327835 MZN327835:MZO327835 NJJ327835:NJK327835 NTF327835:NTG327835 ODB327835:ODC327835 OMX327835:OMY327835 OWT327835:OWU327835 PGP327835:PGQ327835 PQL327835:PQM327835 QAH327835:QAI327835 QKD327835:QKE327835 QTZ327835:QUA327835 RDV327835:RDW327835 RNR327835:RNS327835 RXN327835:RXO327835 SHJ327835:SHK327835 SRF327835:SRG327835 TBB327835:TBC327835 TKX327835:TKY327835 TUT327835:TUU327835 UEP327835:UEQ327835 UOL327835:UOM327835 UYH327835:UYI327835 VID327835:VIE327835 VRZ327835:VSA327835 WBV327835:WBW327835 WLR327835:WLS327835 WVN327835:WVO327835 ODB852123:ODC852123 JB393371:JC393371 SX393371:SY393371 ACT393371:ACU393371 AMP393371:AMQ393371 AWL393371:AWM393371 BGH393371:BGI393371 BQD393371:BQE393371 BZZ393371:CAA393371 CJV393371:CJW393371 CTR393371:CTS393371 DDN393371:DDO393371 DNJ393371:DNK393371 DXF393371:DXG393371 EHB393371:EHC393371 EQX393371:EQY393371 FAT393371:FAU393371 FKP393371:FKQ393371 FUL393371:FUM393371 GEH393371:GEI393371 GOD393371:GOE393371 GXZ393371:GYA393371 HHV393371:HHW393371 HRR393371:HRS393371 IBN393371:IBO393371 ILJ393371:ILK393371 IVF393371:IVG393371 JFB393371:JFC393371 JOX393371:JOY393371 JYT393371:JYU393371 KIP393371:KIQ393371 KSL393371:KSM393371 LCH393371:LCI393371 LMD393371:LME393371 LVZ393371:LWA393371 MFV393371:MFW393371 MPR393371:MPS393371 MZN393371:MZO393371 NJJ393371:NJK393371 NTF393371:NTG393371 ODB393371:ODC393371 OMX393371:OMY393371 OWT393371:OWU393371 PGP393371:PGQ393371 PQL393371:PQM393371 QAH393371:QAI393371 QKD393371:QKE393371 QTZ393371:QUA393371 RDV393371:RDW393371 RNR393371:RNS393371 RXN393371:RXO393371 SHJ393371:SHK393371 SRF393371:SRG393371 TBB393371:TBC393371 TKX393371:TKY393371 TUT393371:TUU393371 UEP393371:UEQ393371 UOL393371:UOM393371 UYH393371:UYI393371 VID393371:VIE393371 VRZ393371:VSA393371 WBV393371:WBW393371 WLR393371:WLS393371 WVN393371:WVO393371 OMX852123:OMY852123 JB458907:JC458907 SX458907:SY458907 ACT458907:ACU458907 AMP458907:AMQ458907 AWL458907:AWM458907 BGH458907:BGI458907 BQD458907:BQE458907 BZZ458907:CAA458907 CJV458907:CJW458907 CTR458907:CTS458907 DDN458907:DDO458907 DNJ458907:DNK458907 DXF458907:DXG458907 EHB458907:EHC458907 EQX458907:EQY458907 FAT458907:FAU458907 FKP458907:FKQ458907 FUL458907:FUM458907 GEH458907:GEI458907 GOD458907:GOE458907 GXZ458907:GYA458907 HHV458907:HHW458907 HRR458907:HRS458907 IBN458907:IBO458907 ILJ458907:ILK458907 IVF458907:IVG458907 JFB458907:JFC458907 JOX458907:JOY458907 JYT458907:JYU458907 KIP458907:KIQ458907 KSL458907:KSM458907 LCH458907:LCI458907 LMD458907:LME458907 LVZ458907:LWA458907 MFV458907:MFW458907 MPR458907:MPS458907 MZN458907:MZO458907 NJJ458907:NJK458907 NTF458907:NTG458907 ODB458907:ODC458907 OMX458907:OMY458907 OWT458907:OWU458907 PGP458907:PGQ458907 PQL458907:PQM458907 QAH458907:QAI458907 QKD458907:QKE458907 QTZ458907:QUA458907 RDV458907:RDW458907 RNR458907:RNS458907 RXN458907:RXO458907 SHJ458907:SHK458907 SRF458907:SRG458907 TBB458907:TBC458907 TKX458907:TKY458907 TUT458907:TUU458907 UEP458907:UEQ458907 UOL458907:UOM458907 UYH458907:UYI458907 VID458907:VIE458907 VRZ458907:VSA458907 WBV458907:WBW458907 WLR458907:WLS458907 WVN458907:WVO458907 OWT852123:OWU852123 JB524443:JC524443 SX524443:SY524443 ACT524443:ACU524443 AMP524443:AMQ524443 AWL524443:AWM524443 BGH524443:BGI524443 BQD524443:BQE524443 BZZ524443:CAA524443 CJV524443:CJW524443 CTR524443:CTS524443 DDN524443:DDO524443 DNJ524443:DNK524443 DXF524443:DXG524443 EHB524443:EHC524443 EQX524443:EQY524443 FAT524443:FAU524443 FKP524443:FKQ524443 FUL524443:FUM524443 GEH524443:GEI524443 GOD524443:GOE524443 GXZ524443:GYA524443 HHV524443:HHW524443 HRR524443:HRS524443 IBN524443:IBO524443 ILJ524443:ILK524443 IVF524443:IVG524443 JFB524443:JFC524443 JOX524443:JOY524443 JYT524443:JYU524443 KIP524443:KIQ524443 KSL524443:KSM524443 LCH524443:LCI524443 LMD524443:LME524443 LVZ524443:LWA524443 MFV524443:MFW524443 MPR524443:MPS524443 MZN524443:MZO524443 NJJ524443:NJK524443 NTF524443:NTG524443 ODB524443:ODC524443 OMX524443:OMY524443 OWT524443:OWU524443 PGP524443:PGQ524443 PQL524443:PQM524443 QAH524443:QAI524443 QKD524443:QKE524443 QTZ524443:QUA524443 RDV524443:RDW524443 RNR524443:RNS524443 RXN524443:RXO524443 SHJ524443:SHK524443 SRF524443:SRG524443 TBB524443:TBC524443 TKX524443:TKY524443 TUT524443:TUU524443 UEP524443:UEQ524443 UOL524443:UOM524443 UYH524443:UYI524443 VID524443:VIE524443 VRZ524443:VSA524443 WBV524443:WBW524443 WLR524443:WLS524443 WVN524443:WVO524443 PGP852123:PGQ852123 JB589979:JC589979 SX589979:SY589979 ACT589979:ACU589979 AMP589979:AMQ589979 AWL589979:AWM589979 BGH589979:BGI589979 BQD589979:BQE589979 BZZ589979:CAA589979 CJV589979:CJW589979 CTR589979:CTS589979 DDN589979:DDO589979 DNJ589979:DNK589979 DXF589979:DXG589979 EHB589979:EHC589979 EQX589979:EQY589979 FAT589979:FAU589979 FKP589979:FKQ589979 FUL589979:FUM589979 GEH589979:GEI589979 GOD589979:GOE589979 GXZ589979:GYA589979 HHV589979:HHW589979 HRR589979:HRS589979 IBN589979:IBO589979 ILJ589979:ILK589979 IVF589979:IVG589979 JFB589979:JFC589979 JOX589979:JOY589979 JYT589979:JYU589979 KIP589979:KIQ589979 KSL589979:KSM589979 LCH589979:LCI589979 LMD589979:LME589979 LVZ589979:LWA589979 MFV589979:MFW589979 MPR589979:MPS589979 MZN589979:MZO589979 NJJ589979:NJK589979 NTF589979:NTG589979 ODB589979:ODC589979 OMX589979:OMY589979 OWT589979:OWU589979 PGP589979:PGQ589979 PQL589979:PQM589979 QAH589979:QAI589979 QKD589979:QKE589979 QTZ589979:QUA589979 RDV589979:RDW589979 RNR589979:RNS589979 RXN589979:RXO589979 SHJ589979:SHK589979 SRF589979:SRG589979 TBB589979:TBC589979 TKX589979:TKY589979 TUT589979:TUU589979 UEP589979:UEQ589979 UOL589979:UOM589979 UYH589979:UYI589979 VID589979:VIE589979 VRZ589979:VSA589979 WBV589979:WBW589979 WLR589979:WLS589979 WVN589979:WVO589979 PQL852123:PQM852123 JB655515:JC655515 SX655515:SY655515 ACT655515:ACU655515 AMP655515:AMQ655515 AWL655515:AWM655515 BGH655515:BGI655515 BQD655515:BQE655515 BZZ655515:CAA655515 CJV655515:CJW655515 CTR655515:CTS655515 DDN655515:DDO655515 DNJ655515:DNK655515 DXF655515:DXG655515 EHB655515:EHC655515 EQX655515:EQY655515 FAT655515:FAU655515 FKP655515:FKQ655515 FUL655515:FUM655515 GEH655515:GEI655515 GOD655515:GOE655515 GXZ655515:GYA655515 HHV655515:HHW655515 HRR655515:HRS655515 IBN655515:IBO655515 ILJ655515:ILK655515 IVF655515:IVG655515 JFB655515:JFC655515 JOX655515:JOY655515 JYT655515:JYU655515 KIP655515:KIQ655515 KSL655515:KSM655515 LCH655515:LCI655515 LMD655515:LME655515 LVZ655515:LWA655515 MFV655515:MFW655515 MPR655515:MPS655515 MZN655515:MZO655515 NJJ655515:NJK655515 NTF655515:NTG655515 ODB655515:ODC655515 OMX655515:OMY655515 OWT655515:OWU655515 PGP655515:PGQ655515 PQL655515:PQM655515 QAH655515:QAI655515 QKD655515:QKE655515 QTZ655515:QUA655515 RDV655515:RDW655515 RNR655515:RNS655515 RXN655515:RXO655515 SHJ655515:SHK655515 SRF655515:SRG655515 TBB655515:TBC655515 TKX655515:TKY655515 TUT655515:TUU655515 UEP655515:UEQ655515 UOL655515:UOM655515 UYH655515:UYI655515 VID655515:VIE655515 VRZ655515:VSA655515 WBV655515:WBW655515 WLR655515:WLS655515 WVN655515:WVO655515 QAH852123:QAI852123 JB721051:JC721051 SX721051:SY721051 ACT721051:ACU721051 AMP721051:AMQ721051 AWL721051:AWM721051 BGH721051:BGI721051 BQD721051:BQE721051 BZZ721051:CAA721051 CJV721051:CJW721051 CTR721051:CTS721051 DDN721051:DDO721051 DNJ721051:DNK721051 DXF721051:DXG721051 EHB721051:EHC721051 EQX721051:EQY721051 FAT721051:FAU721051 FKP721051:FKQ721051 FUL721051:FUM721051 GEH721051:GEI721051 GOD721051:GOE721051 GXZ721051:GYA721051 HHV721051:HHW721051 HRR721051:HRS721051 IBN721051:IBO721051 ILJ721051:ILK721051 IVF721051:IVG721051 JFB721051:JFC721051 JOX721051:JOY721051 JYT721051:JYU721051 KIP721051:KIQ721051 KSL721051:KSM721051 LCH721051:LCI721051 LMD721051:LME721051 LVZ721051:LWA721051 MFV721051:MFW721051 MPR721051:MPS721051 MZN721051:MZO721051 NJJ721051:NJK721051 NTF721051:NTG721051 ODB721051:ODC721051 OMX721051:OMY721051 OWT721051:OWU721051 PGP721051:PGQ721051 PQL721051:PQM721051 QAH721051:QAI721051 QKD721051:QKE721051 QTZ721051:QUA721051 RDV721051:RDW721051 RNR721051:RNS721051 RXN721051:RXO721051 SHJ721051:SHK721051 SRF721051:SRG721051 TBB721051:TBC721051 TKX721051:TKY721051 TUT721051:TUU721051 UEP721051:UEQ721051 UOL721051:UOM721051 UYH721051:UYI721051 VID721051:VIE721051 VRZ721051:VSA721051 WBV721051:WBW721051 WLR721051:WLS721051 WVN721051:WVO721051 QKD852123:QKE852123 JB786587:JC786587 SX786587:SY786587 ACT786587:ACU786587 AMP786587:AMQ786587 AWL786587:AWM786587 BGH786587:BGI786587 BQD786587:BQE786587 BZZ786587:CAA786587 CJV786587:CJW786587 CTR786587:CTS786587 DDN786587:DDO786587 DNJ786587:DNK786587 DXF786587:DXG786587 EHB786587:EHC786587 EQX786587:EQY786587 FAT786587:FAU786587 FKP786587:FKQ786587 FUL786587:FUM786587 GEH786587:GEI786587 GOD786587:GOE786587 GXZ786587:GYA786587 HHV786587:HHW786587 HRR786587:HRS786587 IBN786587:IBO786587 ILJ786587:ILK786587 IVF786587:IVG786587 JFB786587:JFC786587 JOX786587:JOY786587 JYT786587:JYU786587 KIP786587:KIQ786587 KSL786587:KSM786587 LCH786587:LCI786587 LMD786587:LME786587 LVZ786587:LWA786587 MFV786587:MFW786587 MPR786587:MPS786587 MZN786587:MZO786587 NJJ786587:NJK786587 NTF786587:NTG786587 ODB786587:ODC786587 OMX786587:OMY786587 OWT786587:OWU786587 PGP786587:PGQ786587 PQL786587:PQM786587 QAH786587:QAI786587 QKD786587:QKE786587 QTZ786587:QUA786587</xm:sqref>
        </x14:dataValidation>
        <x14:dataValidation operator="greaterThanOrEqual" allowBlank="1" errorTitle="Error de datos" error="Debe ingresar un valor entero positivo" xr:uid="{FFF06C54-DE2E-4B81-A999-FDE421F0C23C}">
          <x14:formula1>
            <xm:f>0</xm:f>
          </x14:formula1>
          <x14:formula2>
            <xm:f>0</xm:f>
          </x14:formula2>
          <xm:sqref>C8:C11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C65544:C65547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C131080:C131083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C196616:C196619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C262152:C262155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C327688:C327691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C393224:C393227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C458760:C458763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C524296:C524299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C589832:C589835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C655368:C655371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C720904:C720907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C786440:C786443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C851976:C851979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C917512:C917515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C983048:C983051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C14:C48 IW14:IW48 SS14:SS48 ACO14:ACO48 AMK14:AMK48 AWG14:AWG48 BGC14:BGC48 BPY14:BPY48 BZU14:BZU48 CJQ14:CJQ48 CTM14:CTM48 DDI14:DDI48 DNE14:DNE48 DXA14:DXA48 EGW14:EGW48 EQS14:EQS48 FAO14:FAO48 FKK14:FKK48 FUG14:FUG48 GEC14:GEC48 GNY14:GNY48 GXU14:GXU48 HHQ14:HHQ48 HRM14:HRM48 IBI14:IBI48 ILE14:ILE48 IVA14:IVA48 JEW14:JEW48 JOS14:JOS48 JYO14:JYO48 KIK14:KIK48 KSG14:KSG48 LCC14:LCC48 LLY14:LLY48 LVU14:LVU48 MFQ14:MFQ48 MPM14:MPM48 MZI14:MZI48 NJE14:NJE48 NTA14:NTA48 OCW14:OCW48 OMS14:OMS48 OWO14:OWO48 PGK14:PGK48 PQG14:PQG48 QAC14:QAC48 QJY14:QJY48 QTU14:QTU48 RDQ14:RDQ48 RNM14:RNM48 RXI14:RXI48 SHE14:SHE48 SRA14:SRA48 TAW14:TAW48 TKS14:TKS48 TUO14:TUO48 UEK14:UEK48 UOG14:UOG48 UYC14:UYC48 VHY14:VHY48 VRU14:VRU48 WBQ14:WBQ48 WLM14:WLM48 WVI14:WVI48 C65550:C65584 IW65550:IW65584 SS65550:SS65584 ACO65550:ACO65584 AMK65550:AMK65584 AWG65550:AWG65584 BGC65550:BGC65584 BPY65550:BPY65584 BZU65550:BZU65584 CJQ65550:CJQ65584 CTM65550:CTM65584 DDI65550:DDI65584 DNE65550:DNE65584 DXA65550:DXA65584 EGW65550:EGW65584 EQS65550:EQS65584 FAO65550:FAO65584 FKK65550:FKK65584 FUG65550:FUG65584 GEC65550:GEC65584 GNY65550:GNY65584 GXU65550:GXU65584 HHQ65550:HHQ65584 HRM65550:HRM65584 IBI65550:IBI65584 ILE65550:ILE65584 IVA65550:IVA65584 JEW65550:JEW65584 JOS65550:JOS65584 JYO65550:JYO65584 KIK65550:KIK65584 KSG65550:KSG65584 LCC65550:LCC65584 LLY65550:LLY65584 LVU65550:LVU65584 MFQ65550:MFQ65584 MPM65550:MPM65584 MZI65550:MZI65584 NJE65550:NJE65584 NTA65550:NTA65584 OCW65550:OCW65584 OMS65550:OMS65584 OWO65550:OWO65584 PGK65550:PGK65584 PQG65550:PQG65584 QAC65550:QAC65584 QJY65550:QJY65584 QTU65550:QTU65584 RDQ65550:RDQ65584 RNM65550:RNM65584 RXI65550:RXI65584 SHE65550:SHE65584 SRA65550:SRA65584 TAW65550:TAW65584 TKS65550:TKS65584 TUO65550:TUO65584 UEK65550:UEK65584 UOG65550:UOG65584 UYC65550:UYC65584 VHY65550:VHY65584 VRU65550:VRU65584 WBQ65550:WBQ65584 WLM65550:WLM65584 WVI65550:WVI65584 C131086:C131120 IW131086:IW131120 SS131086:SS131120 ACO131086:ACO131120 AMK131086:AMK131120 AWG131086:AWG131120 BGC131086:BGC131120 BPY131086:BPY131120 BZU131086:BZU131120 CJQ131086:CJQ131120 CTM131086:CTM131120 DDI131086:DDI131120 DNE131086:DNE131120 DXA131086:DXA131120 EGW131086:EGW131120 EQS131086:EQS131120 FAO131086:FAO131120 FKK131086:FKK131120 FUG131086:FUG131120 GEC131086:GEC131120 GNY131086:GNY131120 GXU131086:GXU131120 HHQ131086:HHQ131120 HRM131086:HRM131120 IBI131086:IBI131120 ILE131086:ILE131120 IVA131086:IVA131120 JEW131086:JEW131120 JOS131086:JOS131120 JYO131086:JYO131120 KIK131086:KIK131120 KSG131086:KSG131120 LCC131086:LCC131120 LLY131086:LLY131120 LVU131086:LVU131120 MFQ131086:MFQ131120 MPM131086:MPM131120 MZI131086:MZI131120 NJE131086:NJE131120 NTA131086:NTA131120 OCW131086:OCW131120 OMS131086:OMS131120 OWO131086:OWO131120 PGK131086:PGK131120 PQG131086:PQG131120 QAC131086:QAC131120 QJY131086:QJY131120 QTU131086:QTU131120 RDQ131086:RDQ131120 RNM131086:RNM131120 RXI131086:RXI131120 SHE131086:SHE131120 SRA131086:SRA131120 TAW131086:TAW131120 TKS131086:TKS131120 TUO131086:TUO131120 UEK131086:UEK131120 UOG131086:UOG131120 UYC131086:UYC131120 VHY131086:VHY131120 VRU131086:VRU131120 WBQ131086:WBQ131120 WLM131086:WLM131120 WVI131086:WVI131120 C196622:C196656 IW196622:IW196656 SS196622:SS196656 ACO196622:ACO196656 AMK196622:AMK196656 AWG196622:AWG196656 BGC196622:BGC196656 BPY196622:BPY196656 BZU196622:BZU196656 CJQ196622:CJQ196656 CTM196622:CTM196656 DDI196622:DDI196656 DNE196622:DNE196656 DXA196622:DXA196656 EGW196622:EGW196656 EQS196622:EQS196656 FAO196622:FAO196656 FKK196622:FKK196656 FUG196622:FUG196656 GEC196622:GEC196656 GNY196622:GNY196656 GXU196622:GXU196656 HHQ196622:HHQ196656 HRM196622:HRM196656 IBI196622:IBI196656 ILE196622:ILE196656 IVA196622:IVA196656 JEW196622:JEW196656 JOS196622:JOS196656 JYO196622:JYO196656 KIK196622:KIK196656 KSG196622:KSG196656 LCC196622:LCC196656 LLY196622:LLY196656 LVU196622:LVU196656 MFQ196622:MFQ196656 MPM196622:MPM196656 MZI196622:MZI196656 NJE196622:NJE196656 NTA196622:NTA196656 OCW196622:OCW196656 OMS196622:OMS196656 OWO196622:OWO196656 PGK196622:PGK196656 PQG196622:PQG196656 QAC196622:QAC196656 QJY196622:QJY196656 QTU196622:QTU196656 RDQ196622:RDQ196656 RNM196622:RNM196656 RXI196622:RXI196656 SHE196622:SHE196656 SRA196622:SRA196656 TAW196622:TAW196656 TKS196622:TKS196656 TUO196622:TUO196656 UEK196622:UEK196656 UOG196622:UOG196656 UYC196622:UYC196656 VHY196622:VHY196656 VRU196622:VRU196656 WBQ196622:WBQ196656 WLM196622:WLM196656 WVI196622:WVI196656 C262158:C262192 IW262158:IW262192 SS262158:SS262192 ACO262158:ACO262192 AMK262158:AMK262192 AWG262158:AWG262192 BGC262158:BGC262192 BPY262158:BPY262192 BZU262158:BZU262192 CJQ262158:CJQ262192 CTM262158:CTM262192 DDI262158:DDI262192 DNE262158:DNE262192 DXA262158:DXA262192 EGW262158:EGW262192 EQS262158:EQS262192 FAO262158:FAO262192 FKK262158:FKK262192 FUG262158:FUG262192 GEC262158:GEC262192 GNY262158:GNY262192 GXU262158:GXU262192 HHQ262158:HHQ262192 HRM262158:HRM262192 IBI262158:IBI262192 ILE262158:ILE262192 IVA262158:IVA262192 JEW262158:JEW262192 JOS262158:JOS262192 JYO262158:JYO262192 KIK262158:KIK262192 KSG262158:KSG262192 LCC262158:LCC262192 LLY262158:LLY262192 LVU262158:LVU262192 MFQ262158:MFQ262192 MPM262158:MPM262192 MZI262158:MZI262192 NJE262158:NJE262192 NTA262158:NTA262192 OCW262158:OCW262192 OMS262158:OMS262192 OWO262158:OWO262192 PGK262158:PGK262192 PQG262158:PQG262192 QAC262158:QAC262192 QJY262158:QJY262192 QTU262158:QTU262192 RDQ262158:RDQ262192 RNM262158:RNM262192 RXI262158:RXI262192 SHE262158:SHE262192 SRA262158:SRA262192 TAW262158:TAW262192 TKS262158:TKS262192 TUO262158:TUO262192 UEK262158:UEK262192 UOG262158:UOG262192 UYC262158:UYC262192 VHY262158:VHY262192 VRU262158:VRU262192 WBQ262158:WBQ262192 WLM262158:WLM262192 WVI262158:WVI262192 C327694:C327728 IW327694:IW327728 SS327694:SS327728 ACO327694:ACO327728 AMK327694:AMK327728 AWG327694:AWG327728 BGC327694:BGC327728 BPY327694:BPY327728 BZU327694:BZU327728 CJQ327694:CJQ327728 CTM327694:CTM327728 DDI327694:DDI327728 DNE327694:DNE327728 DXA327694:DXA327728 EGW327694:EGW327728 EQS327694:EQS327728 FAO327694:FAO327728 FKK327694:FKK327728 FUG327694:FUG327728 GEC327694:GEC327728 GNY327694:GNY327728 GXU327694:GXU327728 HHQ327694:HHQ327728 HRM327694:HRM327728 IBI327694:IBI327728 ILE327694:ILE327728 IVA327694:IVA327728 JEW327694:JEW327728 JOS327694:JOS327728 JYO327694:JYO327728 KIK327694:KIK327728 KSG327694:KSG327728 LCC327694:LCC327728 LLY327694:LLY327728 LVU327694:LVU327728 MFQ327694:MFQ327728 MPM327694:MPM327728 MZI327694:MZI327728 NJE327694:NJE327728 NTA327694:NTA327728 OCW327694:OCW327728 OMS327694:OMS327728 OWO327694:OWO327728 PGK327694:PGK327728 PQG327694:PQG327728 QAC327694:QAC327728 QJY327694:QJY327728 QTU327694:QTU327728 RDQ327694:RDQ327728 RNM327694:RNM327728 RXI327694:RXI327728 SHE327694:SHE327728 SRA327694:SRA327728 TAW327694:TAW327728 TKS327694:TKS327728 TUO327694:TUO327728 UEK327694:UEK327728 UOG327694:UOG327728 UYC327694:UYC327728 VHY327694:VHY327728 VRU327694:VRU327728 WBQ327694:WBQ327728 WLM327694:WLM327728 WVI327694:WVI327728 C393230:C393264 IW393230:IW393264 SS393230:SS393264 ACO393230:ACO393264 AMK393230:AMK393264 AWG393230:AWG393264 BGC393230:BGC393264 BPY393230:BPY393264 BZU393230:BZU393264 CJQ393230:CJQ393264 CTM393230:CTM393264 DDI393230:DDI393264 DNE393230:DNE393264 DXA393230:DXA393264 EGW393230:EGW393264 EQS393230:EQS393264 FAO393230:FAO393264 FKK393230:FKK393264 FUG393230:FUG393264 GEC393230:GEC393264 GNY393230:GNY393264 GXU393230:GXU393264 HHQ393230:HHQ393264 HRM393230:HRM393264 IBI393230:IBI393264 ILE393230:ILE393264 IVA393230:IVA393264 JEW393230:JEW393264 JOS393230:JOS393264 JYO393230:JYO393264 KIK393230:KIK393264 KSG393230:KSG393264 LCC393230:LCC393264 LLY393230:LLY393264 LVU393230:LVU393264 MFQ393230:MFQ393264 MPM393230:MPM393264 MZI393230:MZI393264 NJE393230:NJE393264 NTA393230:NTA393264 OCW393230:OCW393264 OMS393230:OMS393264 OWO393230:OWO393264 PGK393230:PGK393264 PQG393230:PQG393264 QAC393230:QAC393264 QJY393230:QJY393264 QTU393230:QTU393264 RDQ393230:RDQ393264 RNM393230:RNM393264 RXI393230:RXI393264 SHE393230:SHE393264 SRA393230:SRA393264 TAW393230:TAW393264 TKS393230:TKS393264 TUO393230:TUO393264 UEK393230:UEK393264 UOG393230:UOG393264 UYC393230:UYC393264 VHY393230:VHY393264 VRU393230:VRU393264 WBQ393230:WBQ393264 WLM393230:WLM393264 WVI393230:WVI393264 C458766:C458800 IW458766:IW458800 SS458766:SS458800 ACO458766:ACO458800 AMK458766:AMK458800 AWG458766:AWG458800 BGC458766:BGC458800 BPY458766:BPY458800 BZU458766:BZU458800 CJQ458766:CJQ458800 CTM458766:CTM458800 DDI458766:DDI458800 DNE458766:DNE458800 DXA458766:DXA458800 EGW458766:EGW458800 EQS458766:EQS458800 FAO458766:FAO458800 FKK458766:FKK458800 FUG458766:FUG458800 GEC458766:GEC458800 GNY458766:GNY458800 GXU458766:GXU458800 HHQ458766:HHQ458800 HRM458766:HRM458800 IBI458766:IBI458800 ILE458766:ILE458800 IVA458766:IVA458800 JEW458766:JEW458800 JOS458766:JOS458800 JYO458766:JYO458800 KIK458766:KIK458800 KSG458766:KSG458800 LCC458766:LCC458800 LLY458766:LLY458800 LVU458766:LVU458800 MFQ458766:MFQ458800 MPM458766:MPM458800 MZI458766:MZI458800 NJE458766:NJE458800 NTA458766:NTA458800 OCW458766:OCW458800 OMS458766:OMS458800 OWO458766:OWO458800 PGK458766:PGK458800 PQG458766:PQG458800 QAC458766:QAC458800 QJY458766:QJY458800 QTU458766:QTU458800 RDQ458766:RDQ458800 RNM458766:RNM458800 RXI458766:RXI458800 SHE458766:SHE458800 SRA458766:SRA458800 TAW458766:TAW458800 TKS458766:TKS458800 TUO458766:TUO458800 UEK458766:UEK458800 UOG458766:UOG458800 UYC458766:UYC458800 VHY458766:VHY458800 VRU458766:VRU458800 WBQ458766:WBQ458800 WLM458766:WLM458800 WVI458766:WVI458800 C524302:C524336 IW524302:IW524336 SS524302:SS524336 ACO524302:ACO524336 AMK524302:AMK524336 AWG524302:AWG524336 BGC524302:BGC524336 BPY524302:BPY524336 BZU524302:BZU524336 CJQ524302:CJQ524336 CTM524302:CTM524336 DDI524302:DDI524336 DNE524302:DNE524336 DXA524302:DXA524336 EGW524302:EGW524336 EQS524302:EQS524336 FAO524302:FAO524336 FKK524302:FKK524336 FUG524302:FUG524336 GEC524302:GEC524336 GNY524302:GNY524336 GXU524302:GXU524336 HHQ524302:HHQ524336 HRM524302:HRM524336 IBI524302:IBI524336 ILE524302:ILE524336 IVA524302:IVA524336 JEW524302:JEW524336 JOS524302:JOS524336 JYO524302:JYO524336 KIK524302:KIK524336 KSG524302:KSG524336 LCC524302:LCC524336 LLY524302:LLY524336 LVU524302:LVU524336 MFQ524302:MFQ524336 MPM524302:MPM524336 MZI524302:MZI524336 NJE524302:NJE524336 NTA524302:NTA524336 OCW524302:OCW524336 OMS524302:OMS524336 OWO524302:OWO524336 PGK524302:PGK524336 PQG524302:PQG524336 QAC524302:QAC524336 QJY524302:QJY524336 QTU524302:QTU524336 RDQ524302:RDQ524336 RNM524302:RNM524336 RXI524302:RXI524336 SHE524302:SHE524336 SRA524302:SRA524336 TAW524302:TAW524336 TKS524302:TKS524336 TUO524302:TUO524336 UEK524302:UEK524336 UOG524302:UOG524336 UYC524302:UYC524336 VHY524302:VHY524336 VRU524302:VRU524336 WBQ524302:WBQ524336 WLM524302:WLM524336 WVI524302:WVI524336 C589838:C589872 IW589838:IW589872 SS589838:SS589872 ACO589838:ACO589872 AMK589838:AMK589872 AWG589838:AWG589872 BGC589838:BGC589872 BPY589838:BPY589872 BZU589838:BZU589872 CJQ589838:CJQ589872 CTM589838:CTM589872 DDI589838:DDI589872 DNE589838:DNE589872 DXA589838:DXA589872 EGW589838:EGW589872 EQS589838:EQS589872 FAO589838:FAO589872 FKK589838:FKK589872 FUG589838:FUG589872 GEC589838:GEC589872 GNY589838:GNY589872 GXU589838:GXU589872 HHQ589838:HHQ589872 HRM589838:HRM589872 IBI589838:IBI589872 ILE589838:ILE589872 IVA589838:IVA589872 JEW589838:JEW589872 JOS589838:JOS589872 JYO589838:JYO589872 KIK589838:KIK589872 KSG589838:KSG589872 LCC589838:LCC589872 LLY589838:LLY589872 LVU589838:LVU589872 MFQ589838:MFQ589872 MPM589838:MPM589872 MZI589838:MZI589872 NJE589838:NJE589872 NTA589838:NTA589872 OCW589838:OCW589872 OMS589838:OMS589872 OWO589838:OWO589872 PGK589838:PGK589872 PQG589838:PQG589872 QAC589838:QAC589872 QJY589838:QJY589872 QTU589838:QTU589872 RDQ589838:RDQ589872 RNM589838:RNM589872 RXI589838:RXI589872 SHE589838:SHE589872 SRA589838:SRA589872 TAW589838:TAW589872 TKS589838:TKS589872 TUO589838:TUO589872 UEK589838:UEK589872 UOG589838:UOG589872 UYC589838:UYC589872 VHY589838:VHY589872 VRU589838:VRU589872 WBQ589838:WBQ589872 WLM589838:WLM589872 WVI589838:WVI589872 C655374:C655408 IW655374:IW655408 SS655374:SS655408 ACO655374:ACO655408 AMK655374:AMK655408 AWG655374:AWG655408 BGC655374:BGC655408 BPY655374:BPY655408 BZU655374:BZU655408 CJQ655374:CJQ655408 CTM655374:CTM655408 DDI655374:DDI655408 DNE655374:DNE655408 DXA655374:DXA655408 EGW655374:EGW655408 EQS655374:EQS655408 FAO655374:FAO655408 FKK655374:FKK655408 FUG655374:FUG655408 GEC655374:GEC655408 GNY655374:GNY655408 GXU655374:GXU655408 HHQ655374:HHQ655408 HRM655374:HRM655408 IBI655374:IBI655408 ILE655374:ILE655408 IVA655374:IVA655408 JEW655374:JEW655408 JOS655374:JOS655408 JYO655374:JYO655408 KIK655374:KIK655408 KSG655374:KSG655408 LCC655374:LCC655408 LLY655374:LLY655408 LVU655374:LVU655408 MFQ655374:MFQ655408 MPM655374:MPM655408 MZI655374:MZI655408 NJE655374:NJE655408 NTA655374:NTA655408 OCW655374:OCW655408 OMS655374:OMS655408 OWO655374:OWO655408 PGK655374:PGK655408 PQG655374:PQG655408 QAC655374:QAC655408 QJY655374:QJY655408 QTU655374:QTU655408 RDQ655374:RDQ655408 RNM655374:RNM655408 RXI655374:RXI655408 SHE655374:SHE655408 SRA655374:SRA655408 TAW655374:TAW655408 TKS655374:TKS655408 TUO655374:TUO655408 UEK655374:UEK655408 UOG655374:UOG655408 UYC655374:UYC655408 VHY655374:VHY655408 VRU655374:VRU655408 WBQ655374:WBQ655408 WLM655374:WLM655408 WVI655374:WVI655408 C720910:C720944 IW720910:IW720944 SS720910:SS720944 ACO720910:ACO720944 AMK720910:AMK720944 AWG720910:AWG720944 BGC720910:BGC720944 BPY720910:BPY720944 BZU720910:BZU720944 CJQ720910:CJQ720944 CTM720910:CTM720944 DDI720910:DDI720944 DNE720910:DNE720944 DXA720910:DXA720944 EGW720910:EGW720944 EQS720910:EQS720944 FAO720910:FAO720944 FKK720910:FKK720944 FUG720910:FUG720944 GEC720910:GEC720944 GNY720910:GNY720944 GXU720910:GXU720944 HHQ720910:HHQ720944 HRM720910:HRM720944 IBI720910:IBI720944 ILE720910:ILE720944 IVA720910:IVA720944 JEW720910:JEW720944 JOS720910:JOS720944 JYO720910:JYO720944 KIK720910:KIK720944 KSG720910:KSG720944 LCC720910:LCC720944 LLY720910:LLY720944 LVU720910:LVU720944 MFQ720910:MFQ720944 MPM720910:MPM720944 MZI720910:MZI720944 NJE720910:NJE720944 NTA720910:NTA720944 OCW720910:OCW720944 OMS720910:OMS720944 OWO720910:OWO720944 PGK720910:PGK720944 PQG720910:PQG720944 QAC720910:QAC720944 QJY720910:QJY720944 QTU720910:QTU720944 RDQ720910:RDQ720944 RNM720910:RNM720944 RXI720910:RXI720944 SHE720910:SHE720944 SRA720910:SRA720944 TAW720910:TAW720944 TKS720910:TKS720944 TUO720910:TUO720944 UEK720910:UEK720944 UOG720910:UOG720944 UYC720910:UYC720944 VHY720910:VHY720944 VRU720910:VRU720944 WBQ720910:WBQ720944 WLM720910:WLM720944 WVI720910:WVI720944 C786446:C786480 IW786446:IW786480 SS786446:SS786480 ACO786446:ACO786480 AMK786446:AMK786480 AWG786446:AWG786480 BGC786446:BGC786480 BPY786446:BPY786480 BZU786446:BZU786480 CJQ786446:CJQ786480 CTM786446:CTM786480 DDI786446:DDI786480 DNE786446:DNE786480 DXA786446:DXA786480 EGW786446:EGW786480 EQS786446:EQS786480 FAO786446:FAO786480 FKK786446:FKK786480 FUG786446:FUG786480 GEC786446:GEC786480 GNY786446:GNY786480 GXU786446:GXU786480 HHQ786446:HHQ786480 HRM786446:HRM786480 IBI786446:IBI786480 ILE786446:ILE786480 IVA786446:IVA786480 JEW786446:JEW786480 JOS786446:JOS786480 JYO786446:JYO786480 KIK786446:KIK786480 KSG786446:KSG786480 LCC786446:LCC786480 LLY786446:LLY786480 LVU786446:LVU786480 MFQ786446:MFQ786480 MPM786446:MPM786480 MZI786446:MZI786480 NJE786446:NJE786480 NTA786446:NTA786480 OCW786446:OCW786480 OMS786446:OMS786480 OWO786446:OWO786480 PGK786446:PGK786480 PQG786446:PQG786480 QAC786446:QAC786480 QJY786446:QJY786480 QTU786446:QTU786480 RDQ786446:RDQ786480 RNM786446:RNM786480 RXI786446:RXI786480 SHE786446:SHE786480 SRA786446:SRA786480 TAW786446:TAW786480 TKS786446:TKS786480 TUO786446:TUO786480 UEK786446:UEK786480 UOG786446:UOG786480 UYC786446:UYC786480 VHY786446:VHY786480 VRU786446:VRU786480 WBQ786446:WBQ786480 WLM786446:WLM786480 WVI786446:WVI786480 C851982:C852016 IW851982:IW852016 SS851982:SS852016 ACO851982:ACO852016 AMK851982:AMK852016 AWG851982:AWG852016 BGC851982:BGC852016 BPY851982:BPY852016 BZU851982:BZU852016 CJQ851982:CJQ852016 CTM851982:CTM852016 DDI851982:DDI852016 DNE851982:DNE852016 DXA851982:DXA852016 EGW851982:EGW852016 EQS851982:EQS852016 FAO851982:FAO852016 FKK851982:FKK852016 FUG851982:FUG852016 GEC851982:GEC852016 GNY851982:GNY852016 GXU851982:GXU852016 HHQ851982:HHQ852016 HRM851982:HRM852016 IBI851982:IBI852016 ILE851982:ILE852016 IVA851982:IVA852016 JEW851982:JEW852016 JOS851982:JOS852016 JYO851982:JYO852016 KIK851982:KIK852016 KSG851982:KSG852016 LCC851982:LCC852016 LLY851982:LLY852016 LVU851982:LVU852016 MFQ851982:MFQ852016 MPM851982:MPM852016 MZI851982:MZI852016 NJE851982:NJE852016 NTA851982:NTA852016 OCW851982:OCW852016 OMS851982:OMS852016 OWO851982:OWO852016 PGK851982:PGK852016 PQG851982:PQG852016 QAC851982:QAC852016 QJY851982:QJY852016 QTU851982:QTU852016 RDQ851982:RDQ852016 RNM851982:RNM852016 RXI851982:RXI852016 SHE851982:SHE852016 SRA851982:SRA852016 TAW851982:TAW852016 TKS851982:TKS852016 TUO851982:TUO852016 UEK851982:UEK852016 UOG851982:UOG852016 UYC851982:UYC852016 VHY851982:VHY852016 VRU851982:VRU852016 WBQ851982:WBQ852016 WLM851982:WLM852016 WVI851982:WVI852016 C917518:C917552 IW917518:IW917552 SS917518:SS917552 ACO917518:ACO917552 AMK917518:AMK917552 AWG917518:AWG917552 BGC917518:BGC917552 BPY917518:BPY917552 BZU917518:BZU917552 CJQ917518:CJQ917552 CTM917518:CTM917552 DDI917518:DDI917552 DNE917518:DNE917552 DXA917518:DXA917552 EGW917518:EGW917552 EQS917518:EQS917552 FAO917518:FAO917552 FKK917518:FKK917552 FUG917518:FUG917552 GEC917518:GEC917552 GNY917518:GNY917552 GXU917518:GXU917552 HHQ917518:HHQ917552 HRM917518:HRM917552 IBI917518:IBI917552 ILE917518:ILE917552 IVA917518:IVA917552 JEW917518:JEW917552 JOS917518:JOS917552 JYO917518:JYO917552 KIK917518:KIK917552 KSG917518:KSG917552 LCC917518:LCC917552 LLY917518:LLY917552 LVU917518:LVU917552 MFQ917518:MFQ917552 MPM917518:MPM917552 MZI917518:MZI917552 NJE917518:NJE917552 NTA917518:NTA917552 OCW917518:OCW917552 OMS917518:OMS917552 OWO917518:OWO917552 PGK917518:PGK917552 PQG917518:PQG917552 QAC917518:QAC917552 QJY917518:QJY917552 QTU917518:QTU917552 RDQ917518:RDQ917552 RNM917518:RNM917552 RXI917518:RXI917552 SHE917518:SHE917552 SRA917518:SRA917552 TAW917518:TAW917552 TKS917518:TKS917552 TUO917518:TUO917552 UEK917518:UEK917552 UOG917518:UOG917552 UYC917518:UYC917552 VHY917518:VHY917552 VRU917518:VRU917552 WBQ917518:WBQ917552 WLM917518:WLM917552 WVI917518:WVI917552 C983054:C983088 IW983054:IW983088 SS983054:SS983088 ACO983054:ACO983088 AMK983054:AMK983088 AWG983054:AWG983088 BGC983054:BGC983088 BPY983054:BPY983088 BZU983054:BZU983088 CJQ983054:CJQ983088 CTM983054:CTM983088 DDI983054:DDI983088 DNE983054:DNE983088 DXA983054:DXA983088 EGW983054:EGW983088 EQS983054:EQS983088 FAO983054:FAO983088 FKK983054:FKK983088 FUG983054:FUG983088 GEC983054:GEC983088 GNY983054:GNY983088 GXU983054:GXU983088 HHQ983054:HHQ983088 HRM983054:HRM983088 IBI983054:IBI983088 ILE983054:ILE983088 IVA983054:IVA983088 JEW983054:JEW983088 JOS983054:JOS983088 JYO983054:JYO983088 KIK983054:KIK983088 KSG983054:KSG983088 LCC983054:LCC983088 LLY983054:LLY983088 LVU983054:LVU983088 MFQ983054:MFQ983088 MPM983054:MPM983088 MZI983054:MZI983088 NJE983054:NJE983088 NTA983054:NTA983088 OCW983054:OCW983088 OMS983054:OMS983088 OWO983054:OWO983088 PGK983054:PGK983088 PQG983054:PQG983088 QAC983054:QAC983088 QJY983054:QJY983088 QTU983054:QTU983088 RDQ983054:RDQ983088 RNM983054:RNM983088 RXI983054:RXI983088 SHE983054:SHE983088 SRA983054:SRA983088 TAW983054:TAW983088 TKS983054:TKS983088 TUO983054:TUO983088 UEK983054:UEK983088 UOG983054:UOG983088 UYC983054:UYC983088 VHY983054:VHY983088 VRU983054:VRU983088 WBQ983054:WBQ983088 WLM983054:WLM983088 WVI983054:WVI983088 F230 JA230 SW230 ACS230 AMO230 AWK230 BGG230 BQC230 BZY230 CJU230 CTQ230 DDM230 DNI230 DXE230 EHA230 EQW230 FAS230 FKO230 FUK230 GEG230 GOC230 GXY230 HHU230 HRQ230 IBM230 ILI230 IVE230 JFA230 JOW230 JYS230 KIO230 KSK230 LCG230 LMC230 LVY230 MFU230 MPQ230 MZM230 NJI230 NTE230 ODA230 OMW230 OWS230 PGO230 PQK230 QAG230 QKC230 QTY230 RDU230 RNQ230 RXM230 SHI230 SRE230 TBA230 TKW230 TUS230 UEO230 UOK230 UYG230 VIC230 VRY230 WBU230 WLQ230 WVM230 F65766 JA65766 SW65766 ACS65766 AMO65766 AWK65766 BGG65766 BQC65766 BZY65766 CJU65766 CTQ65766 DDM65766 DNI65766 DXE65766 EHA65766 EQW65766 FAS65766 FKO65766 FUK65766 GEG65766 GOC65766 GXY65766 HHU65766 HRQ65766 IBM65766 ILI65766 IVE65766 JFA65766 JOW65766 JYS65766 KIO65766 KSK65766 LCG65766 LMC65766 LVY65766 MFU65766 MPQ65766 MZM65766 NJI65766 NTE65766 ODA65766 OMW65766 OWS65766 PGO65766 PQK65766 QAG65766 QKC65766 QTY65766 RDU65766 RNQ65766 RXM65766 SHI65766 SRE65766 TBA65766 TKW65766 TUS65766 UEO65766 UOK65766 UYG65766 VIC65766 VRY65766 WBU65766 WLQ65766 WVM65766 F131302 JA131302 SW131302 ACS131302 AMO131302 AWK131302 BGG131302 BQC131302 BZY131302 CJU131302 CTQ131302 DDM131302 DNI131302 DXE131302 EHA131302 EQW131302 FAS131302 FKO131302 FUK131302 GEG131302 GOC131302 GXY131302 HHU131302 HRQ131302 IBM131302 ILI131302 IVE131302 JFA131302 JOW131302 JYS131302 KIO131302 KSK131302 LCG131302 LMC131302 LVY131302 MFU131302 MPQ131302 MZM131302 NJI131302 NTE131302 ODA131302 OMW131302 OWS131302 PGO131302 PQK131302 QAG131302 QKC131302 QTY131302 RDU131302 RNQ131302 RXM131302 SHI131302 SRE131302 TBA131302 TKW131302 TUS131302 UEO131302 UOK131302 UYG131302 VIC131302 VRY131302 WBU131302 WLQ131302 WVM131302 F196838 JA196838 SW196838 ACS196838 AMO196838 AWK196838 BGG196838 BQC196838 BZY196838 CJU196838 CTQ196838 DDM196838 DNI196838 DXE196838 EHA196838 EQW196838 FAS196838 FKO196838 FUK196838 GEG196838 GOC196838 GXY196838 HHU196838 HRQ196838 IBM196838 ILI196838 IVE196838 JFA196838 JOW196838 JYS196838 KIO196838 KSK196838 LCG196838 LMC196838 LVY196838 MFU196838 MPQ196838 MZM196838 NJI196838 NTE196838 ODA196838 OMW196838 OWS196838 PGO196838 PQK196838 QAG196838 QKC196838 QTY196838 RDU196838 RNQ196838 RXM196838 SHI196838 SRE196838 TBA196838 TKW196838 TUS196838 UEO196838 UOK196838 UYG196838 VIC196838 VRY196838 WBU196838 WLQ196838 WVM196838 F262374 JA262374 SW262374 ACS262374 AMO262374 AWK262374 BGG262374 BQC262374 BZY262374 CJU262374 CTQ262374 DDM262374 DNI262374 DXE262374 EHA262374 EQW262374 FAS262374 FKO262374 FUK262374 GEG262374 GOC262374 GXY262374 HHU262374 HRQ262374 IBM262374 ILI262374 IVE262374 JFA262374 JOW262374 JYS262374 KIO262374 KSK262374 LCG262374 LMC262374 LVY262374 MFU262374 MPQ262374 MZM262374 NJI262374 NTE262374 ODA262374 OMW262374 OWS262374 PGO262374 PQK262374 QAG262374 QKC262374 QTY262374 RDU262374 RNQ262374 RXM262374 SHI262374 SRE262374 TBA262374 TKW262374 TUS262374 UEO262374 UOK262374 UYG262374 VIC262374 VRY262374 WBU262374 WLQ262374 WVM262374 F327910 JA327910 SW327910 ACS327910 AMO327910 AWK327910 BGG327910 BQC327910 BZY327910 CJU327910 CTQ327910 DDM327910 DNI327910 DXE327910 EHA327910 EQW327910 FAS327910 FKO327910 FUK327910 GEG327910 GOC327910 GXY327910 HHU327910 HRQ327910 IBM327910 ILI327910 IVE327910 JFA327910 JOW327910 JYS327910 KIO327910 KSK327910 LCG327910 LMC327910 LVY327910 MFU327910 MPQ327910 MZM327910 NJI327910 NTE327910 ODA327910 OMW327910 OWS327910 PGO327910 PQK327910 QAG327910 QKC327910 QTY327910 RDU327910 RNQ327910 RXM327910 SHI327910 SRE327910 TBA327910 TKW327910 TUS327910 UEO327910 UOK327910 UYG327910 VIC327910 VRY327910 WBU327910 WLQ327910 WVM327910 F393446 JA393446 SW393446 ACS393446 AMO393446 AWK393446 BGG393446 BQC393446 BZY393446 CJU393446 CTQ393446 DDM393446 DNI393446 DXE393446 EHA393446 EQW393446 FAS393446 FKO393446 FUK393446 GEG393446 GOC393446 GXY393446 HHU393446 HRQ393446 IBM393446 ILI393446 IVE393446 JFA393446 JOW393446 JYS393446 KIO393446 KSK393446 LCG393446 LMC393446 LVY393446 MFU393446 MPQ393446 MZM393446 NJI393446 NTE393446 ODA393446 OMW393446 OWS393446 PGO393446 PQK393446 QAG393446 QKC393446 QTY393446 RDU393446 RNQ393446 RXM393446 SHI393446 SRE393446 TBA393446 TKW393446 TUS393446 UEO393446 UOK393446 UYG393446 VIC393446 VRY393446 WBU393446 WLQ393446 WVM393446 F458982 JA458982 SW458982 ACS458982 AMO458982 AWK458982 BGG458982 BQC458982 BZY458982 CJU458982 CTQ458982 DDM458982 DNI458982 DXE458982 EHA458982 EQW458982 FAS458982 FKO458982 FUK458982 GEG458982 GOC458982 GXY458982 HHU458982 HRQ458982 IBM458982 ILI458982 IVE458982 JFA458982 JOW458982 JYS458982 KIO458982 KSK458982 LCG458982 LMC458982 LVY458982 MFU458982 MPQ458982 MZM458982 NJI458982 NTE458982 ODA458982 OMW458982 OWS458982 PGO458982 PQK458982 QAG458982 QKC458982 QTY458982 RDU458982 RNQ458982 RXM458982 SHI458982 SRE458982 TBA458982 TKW458982 TUS458982 UEO458982 UOK458982 UYG458982 VIC458982 VRY458982 WBU458982 WLQ458982 WVM458982 F524518 JA524518 SW524518 ACS524518 AMO524518 AWK524518 BGG524518 BQC524518 BZY524518 CJU524518 CTQ524518 DDM524518 DNI524518 DXE524518 EHA524518 EQW524518 FAS524518 FKO524518 FUK524518 GEG524518 GOC524518 GXY524518 HHU524518 HRQ524518 IBM524518 ILI524518 IVE524518 JFA524518 JOW524518 JYS524518 KIO524518 KSK524518 LCG524518 LMC524518 LVY524518 MFU524518 MPQ524518 MZM524518 NJI524518 NTE524518 ODA524518 OMW524518 OWS524518 PGO524518 PQK524518 QAG524518 QKC524518 QTY524518 RDU524518 RNQ524518 RXM524518 SHI524518 SRE524518 TBA524518 TKW524518 TUS524518 UEO524518 UOK524518 UYG524518 VIC524518 VRY524518 WBU524518 WLQ524518 WVM524518 F590054 JA590054 SW590054 ACS590054 AMO590054 AWK590054 BGG590054 BQC590054 BZY590054 CJU590054 CTQ590054 DDM590054 DNI590054 DXE590054 EHA590054 EQW590054 FAS590054 FKO590054 FUK590054 GEG590054 GOC590054 GXY590054 HHU590054 HRQ590054 IBM590054 ILI590054 IVE590054 JFA590054 JOW590054 JYS590054 KIO590054 KSK590054 LCG590054 LMC590054 LVY590054 MFU590054 MPQ590054 MZM590054 NJI590054 NTE590054 ODA590054 OMW590054 OWS590054 PGO590054 PQK590054 QAG590054 QKC590054 QTY590054 RDU590054 RNQ590054 RXM590054 SHI590054 SRE590054 TBA590054 TKW590054 TUS590054 UEO590054 UOK590054 UYG590054 VIC590054 VRY590054 WBU590054 WLQ590054 WVM590054 F655590 JA655590 SW655590 ACS655590 AMO655590 AWK655590 BGG655590 BQC655590 BZY655590 CJU655590 CTQ655590 DDM655590 DNI655590 DXE655590 EHA655590 EQW655590 FAS655590 FKO655590 FUK655590 GEG655590 GOC655590 GXY655590 HHU655590 HRQ655590 IBM655590 ILI655590 IVE655590 JFA655590 JOW655590 JYS655590 KIO655590 KSK655590 LCG655590 LMC655590 LVY655590 MFU655590 MPQ655590 MZM655590 NJI655590 NTE655590 ODA655590 OMW655590 OWS655590 PGO655590 PQK655590 QAG655590 QKC655590 QTY655590 RDU655590 RNQ655590 RXM655590 SHI655590 SRE655590 TBA655590 TKW655590 TUS655590 UEO655590 UOK655590 UYG655590 VIC655590 VRY655590 WBU655590 WLQ655590 WVM655590 F721126 JA721126 SW721126 ACS721126 AMO721126 AWK721126 BGG721126 BQC721126 BZY721126 CJU721126 CTQ721126 DDM721126 DNI721126 DXE721126 EHA721126 EQW721126 FAS721126 FKO721126 FUK721126 GEG721126 GOC721126 GXY721126 HHU721126 HRQ721126 IBM721126 ILI721126 IVE721126 JFA721126 JOW721126 JYS721126 KIO721126 KSK721126 LCG721126 LMC721126 LVY721126 MFU721126 MPQ721126 MZM721126 NJI721126 NTE721126 ODA721126 OMW721126 OWS721126 PGO721126 PQK721126 QAG721126 QKC721126 QTY721126 RDU721126 RNQ721126 RXM721126 SHI721126 SRE721126 TBA721126 TKW721126 TUS721126 UEO721126 UOK721126 UYG721126 VIC721126 VRY721126 WBU721126 WLQ721126 WVM721126 F786662 JA786662 SW786662 ACS786662 AMO786662 AWK786662 BGG786662 BQC786662 BZY786662 CJU786662 CTQ786662 DDM786662 DNI786662 DXE786662 EHA786662 EQW786662 FAS786662 FKO786662 FUK786662 GEG786662 GOC786662 GXY786662 HHU786662 HRQ786662 IBM786662 ILI786662 IVE786662 JFA786662 JOW786662 JYS786662 KIO786662 KSK786662 LCG786662 LMC786662 LVY786662 MFU786662 MPQ786662 MZM786662 NJI786662 NTE786662 ODA786662 OMW786662 OWS786662 PGO786662 PQK786662 QAG786662 QKC786662 QTY786662 RDU786662 RNQ786662 RXM786662 SHI786662 SRE786662 TBA786662 TKW786662 TUS786662 UEO786662 UOK786662 UYG786662 VIC786662 VRY786662 WBU786662 WLQ786662 WVM786662 F852198 JA852198 SW852198 ACS852198 AMO852198 AWK852198 BGG852198 BQC852198 BZY852198 CJU852198 CTQ852198 DDM852198 DNI852198 DXE852198 EHA852198 EQW852198 FAS852198 FKO852198 FUK852198 GEG852198 GOC852198 GXY852198 HHU852198 HRQ852198 IBM852198 ILI852198 IVE852198 JFA852198 JOW852198 JYS852198 KIO852198 KSK852198 LCG852198 LMC852198 LVY852198 MFU852198 MPQ852198 MZM852198 NJI852198 NTE852198 ODA852198 OMW852198 OWS852198 PGO852198 PQK852198 QAG852198 QKC852198 QTY852198 RDU852198 RNQ852198 RXM852198 SHI852198 SRE852198 TBA852198 TKW852198 TUS852198 UEO852198 UOK852198 UYG852198 VIC852198 VRY852198 WBU852198 WLQ852198 WVM852198 F917734 JA917734 SW917734 ACS917734 AMO917734 AWK917734 BGG917734 BQC917734 BZY917734 CJU917734 CTQ917734 DDM917734 DNI917734 DXE917734 EHA917734 EQW917734 FAS917734 FKO917734 FUK917734 GEG917734 GOC917734 GXY917734 HHU917734 HRQ917734 IBM917734 ILI917734 IVE917734 JFA917734 JOW917734 JYS917734 KIO917734 KSK917734 LCG917734 LMC917734 LVY917734 MFU917734 MPQ917734 MZM917734 NJI917734 NTE917734 ODA917734 OMW917734 OWS917734 PGO917734 PQK917734 QAG917734 QKC917734 QTY917734 RDU917734 RNQ917734 RXM917734 SHI917734 SRE917734 TBA917734 TKW917734 TUS917734 UEO917734 UOK917734 UYG917734 VIC917734 VRY917734 WBU917734 WLQ917734 WVM917734 F983270 JA983270 SW983270 ACS983270 AMO983270 AWK983270 BGG983270 BQC983270 BZY983270 CJU983270 CTQ983270 DDM983270 DNI983270 DXE983270 EHA983270 EQW983270 FAS983270 FKO983270 FUK983270 GEG983270 GOC983270 GXY983270 HHU983270 HRQ983270 IBM983270 ILI983270 IVE983270 JFA983270 JOW983270 JYS983270 KIO983270 KSK983270 LCG983270 LMC983270 LVY983270 MFU983270 MPQ983270 MZM983270 NJI983270 NTE983270 ODA983270 OMW983270 OWS983270 PGO983270 PQK983270 QAG983270 QKC983270 QTY983270 RDU983270 RNQ983270 RXM983270 SHI983270 SRE983270 TBA983270 TKW983270 TUS983270 UEO983270 UOK983270 UYG983270 VIC983270 VRY983270 WBU983270 WLQ983270 WVM983270 C141:C160 IW141:IW160 SS141:SS160 ACO141:ACO160 AMK141:AMK160 AWG141:AWG160 BGC141:BGC160 BPY141:BPY160 BZU141:BZU160 CJQ141:CJQ160 CTM141:CTM160 DDI141:DDI160 DNE141:DNE160 DXA141:DXA160 EGW141:EGW160 EQS141:EQS160 FAO141:FAO160 FKK141:FKK160 FUG141:FUG160 GEC141:GEC160 GNY141:GNY160 GXU141:GXU160 HHQ141:HHQ160 HRM141:HRM160 IBI141:IBI160 ILE141:ILE160 IVA141:IVA160 JEW141:JEW160 JOS141:JOS160 JYO141:JYO160 KIK141:KIK160 KSG141:KSG160 LCC141:LCC160 LLY141:LLY160 LVU141:LVU160 MFQ141:MFQ160 MPM141:MPM160 MZI141:MZI160 NJE141:NJE160 NTA141:NTA160 OCW141:OCW160 OMS141:OMS160 OWO141:OWO160 PGK141:PGK160 PQG141:PQG160 QAC141:QAC160 QJY141:QJY160 QTU141:QTU160 RDQ141:RDQ160 RNM141:RNM160 RXI141:RXI160 SHE141:SHE160 SRA141:SRA160 TAW141:TAW160 TKS141:TKS160 TUO141:TUO160 UEK141:UEK160 UOG141:UOG160 UYC141:UYC160 VHY141:VHY160 VRU141:VRU160 WBQ141:WBQ160 WLM141:WLM160 WVI141:WVI160 C65677:C65696 IW65677:IW65696 SS65677:SS65696 ACO65677:ACO65696 AMK65677:AMK65696 AWG65677:AWG65696 BGC65677:BGC65696 BPY65677:BPY65696 BZU65677:BZU65696 CJQ65677:CJQ65696 CTM65677:CTM65696 DDI65677:DDI65696 DNE65677:DNE65696 DXA65677:DXA65696 EGW65677:EGW65696 EQS65677:EQS65696 FAO65677:FAO65696 FKK65677:FKK65696 FUG65677:FUG65696 GEC65677:GEC65696 GNY65677:GNY65696 GXU65677:GXU65696 HHQ65677:HHQ65696 HRM65677:HRM65696 IBI65677:IBI65696 ILE65677:ILE65696 IVA65677:IVA65696 JEW65677:JEW65696 JOS65677:JOS65696 JYO65677:JYO65696 KIK65677:KIK65696 KSG65677:KSG65696 LCC65677:LCC65696 LLY65677:LLY65696 LVU65677:LVU65696 MFQ65677:MFQ65696 MPM65677:MPM65696 MZI65677:MZI65696 NJE65677:NJE65696 NTA65677:NTA65696 OCW65677:OCW65696 OMS65677:OMS65696 OWO65677:OWO65696 PGK65677:PGK65696 PQG65677:PQG65696 QAC65677:QAC65696 QJY65677:QJY65696 QTU65677:QTU65696 RDQ65677:RDQ65696 RNM65677:RNM65696 RXI65677:RXI65696 SHE65677:SHE65696 SRA65677:SRA65696 TAW65677:TAW65696 TKS65677:TKS65696 TUO65677:TUO65696 UEK65677:UEK65696 UOG65677:UOG65696 UYC65677:UYC65696 VHY65677:VHY65696 VRU65677:VRU65696 WBQ65677:WBQ65696 WLM65677:WLM65696 WVI65677:WVI65696 C131213:C131232 IW131213:IW131232 SS131213:SS131232 ACO131213:ACO131232 AMK131213:AMK131232 AWG131213:AWG131232 BGC131213:BGC131232 BPY131213:BPY131232 BZU131213:BZU131232 CJQ131213:CJQ131232 CTM131213:CTM131232 DDI131213:DDI131232 DNE131213:DNE131232 DXA131213:DXA131232 EGW131213:EGW131232 EQS131213:EQS131232 FAO131213:FAO131232 FKK131213:FKK131232 FUG131213:FUG131232 GEC131213:GEC131232 GNY131213:GNY131232 GXU131213:GXU131232 HHQ131213:HHQ131232 HRM131213:HRM131232 IBI131213:IBI131232 ILE131213:ILE131232 IVA131213:IVA131232 JEW131213:JEW131232 JOS131213:JOS131232 JYO131213:JYO131232 KIK131213:KIK131232 KSG131213:KSG131232 LCC131213:LCC131232 LLY131213:LLY131232 LVU131213:LVU131232 MFQ131213:MFQ131232 MPM131213:MPM131232 MZI131213:MZI131232 NJE131213:NJE131232 NTA131213:NTA131232 OCW131213:OCW131232 OMS131213:OMS131232 OWO131213:OWO131232 PGK131213:PGK131232 PQG131213:PQG131232 QAC131213:QAC131232 QJY131213:QJY131232 QTU131213:QTU131232 RDQ131213:RDQ131232 RNM131213:RNM131232 RXI131213:RXI131232 SHE131213:SHE131232 SRA131213:SRA131232 TAW131213:TAW131232 TKS131213:TKS131232 TUO131213:TUO131232 UEK131213:UEK131232 UOG131213:UOG131232 UYC131213:UYC131232 VHY131213:VHY131232 VRU131213:VRU131232 WBQ131213:WBQ131232 WLM131213:WLM131232 WVI131213:WVI131232 C196749:C196768 IW196749:IW196768 SS196749:SS196768 ACO196749:ACO196768 AMK196749:AMK196768 AWG196749:AWG196768 BGC196749:BGC196768 BPY196749:BPY196768 BZU196749:BZU196768 CJQ196749:CJQ196768 CTM196749:CTM196768 DDI196749:DDI196768 DNE196749:DNE196768 DXA196749:DXA196768 EGW196749:EGW196768 EQS196749:EQS196768 FAO196749:FAO196768 FKK196749:FKK196768 FUG196749:FUG196768 GEC196749:GEC196768 GNY196749:GNY196768 GXU196749:GXU196768 HHQ196749:HHQ196768 HRM196749:HRM196768 IBI196749:IBI196768 ILE196749:ILE196768 IVA196749:IVA196768 JEW196749:JEW196768 JOS196749:JOS196768 JYO196749:JYO196768 KIK196749:KIK196768 KSG196749:KSG196768 LCC196749:LCC196768 LLY196749:LLY196768 LVU196749:LVU196768 MFQ196749:MFQ196768 MPM196749:MPM196768 MZI196749:MZI196768 NJE196749:NJE196768 NTA196749:NTA196768 OCW196749:OCW196768 OMS196749:OMS196768 OWO196749:OWO196768 PGK196749:PGK196768 PQG196749:PQG196768 QAC196749:QAC196768 QJY196749:QJY196768 QTU196749:QTU196768 RDQ196749:RDQ196768 RNM196749:RNM196768 RXI196749:RXI196768 SHE196749:SHE196768 SRA196749:SRA196768 TAW196749:TAW196768 TKS196749:TKS196768 TUO196749:TUO196768 UEK196749:UEK196768 UOG196749:UOG196768 UYC196749:UYC196768 VHY196749:VHY196768 VRU196749:VRU196768 WBQ196749:WBQ196768 WLM196749:WLM196768 WVI196749:WVI196768 C262285:C262304 IW262285:IW262304 SS262285:SS262304 ACO262285:ACO262304 AMK262285:AMK262304 AWG262285:AWG262304 BGC262285:BGC262304 BPY262285:BPY262304 BZU262285:BZU262304 CJQ262285:CJQ262304 CTM262285:CTM262304 DDI262285:DDI262304 DNE262285:DNE262304 DXA262285:DXA262304 EGW262285:EGW262304 EQS262285:EQS262304 FAO262285:FAO262304 FKK262285:FKK262304 FUG262285:FUG262304 GEC262285:GEC262304 GNY262285:GNY262304 GXU262285:GXU262304 HHQ262285:HHQ262304 HRM262285:HRM262304 IBI262285:IBI262304 ILE262285:ILE262304 IVA262285:IVA262304 JEW262285:JEW262304 JOS262285:JOS262304 JYO262285:JYO262304 KIK262285:KIK262304 KSG262285:KSG262304 LCC262285:LCC262304 LLY262285:LLY262304 LVU262285:LVU262304 MFQ262285:MFQ262304 MPM262285:MPM262304 MZI262285:MZI262304 NJE262285:NJE262304 NTA262285:NTA262304 OCW262285:OCW262304 OMS262285:OMS262304 OWO262285:OWO262304 PGK262285:PGK262304 PQG262285:PQG262304 QAC262285:QAC262304 QJY262285:QJY262304 QTU262285:QTU262304 RDQ262285:RDQ262304 RNM262285:RNM262304 RXI262285:RXI262304 SHE262285:SHE262304 SRA262285:SRA262304 TAW262285:TAW262304 TKS262285:TKS262304 TUO262285:TUO262304 UEK262285:UEK262304 UOG262285:UOG262304 UYC262285:UYC262304 VHY262285:VHY262304 VRU262285:VRU262304 WBQ262285:WBQ262304 WLM262285:WLM262304 WVI262285:WVI262304 C327821:C327840 IW327821:IW327840 SS327821:SS327840 ACO327821:ACO327840 AMK327821:AMK327840 AWG327821:AWG327840 BGC327821:BGC327840 BPY327821:BPY327840 BZU327821:BZU327840 CJQ327821:CJQ327840 CTM327821:CTM327840 DDI327821:DDI327840 DNE327821:DNE327840 DXA327821:DXA327840 EGW327821:EGW327840 EQS327821:EQS327840 FAO327821:FAO327840 FKK327821:FKK327840 FUG327821:FUG327840 GEC327821:GEC327840 GNY327821:GNY327840 GXU327821:GXU327840 HHQ327821:HHQ327840 HRM327821:HRM327840 IBI327821:IBI327840 ILE327821:ILE327840 IVA327821:IVA327840 JEW327821:JEW327840 JOS327821:JOS327840 JYO327821:JYO327840 KIK327821:KIK327840 KSG327821:KSG327840 LCC327821:LCC327840 LLY327821:LLY327840 LVU327821:LVU327840 MFQ327821:MFQ327840 MPM327821:MPM327840 MZI327821:MZI327840 NJE327821:NJE327840 NTA327821:NTA327840 OCW327821:OCW327840 OMS327821:OMS327840 OWO327821:OWO327840 PGK327821:PGK327840 PQG327821:PQG327840 QAC327821:QAC327840 QJY327821:QJY327840 QTU327821:QTU327840 RDQ327821:RDQ327840 RNM327821:RNM327840 RXI327821:RXI327840 SHE327821:SHE327840 SRA327821:SRA327840 TAW327821:TAW327840 TKS327821:TKS327840 TUO327821:TUO327840 UEK327821:UEK327840 UOG327821:UOG327840 UYC327821:UYC327840 VHY327821:VHY327840 VRU327821:VRU327840 WBQ327821:WBQ327840 WLM327821:WLM327840 WVI327821:WVI327840 C393357:C393376 IW393357:IW393376 SS393357:SS393376 ACO393357:ACO393376 AMK393357:AMK393376 AWG393357:AWG393376 BGC393357:BGC393376 BPY393357:BPY393376 BZU393357:BZU393376 CJQ393357:CJQ393376 CTM393357:CTM393376 DDI393357:DDI393376 DNE393357:DNE393376 DXA393357:DXA393376 EGW393357:EGW393376 EQS393357:EQS393376 FAO393357:FAO393376 FKK393357:FKK393376 FUG393357:FUG393376 GEC393357:GEC393376 GNY393357:GNY393376 GXU393357:GXU393376 HHQ393357:HHQ393376 HRM393357:HRM393376 IBI393357:IBI393376 ILE393357:ILE393376 IVA393357:IVA393376 JEW393357:JEW393376 JOS393357:JOS393376 JYO393357:JYO393376 KIK393357:KIK393376 KSG393357:KSG393376 LCC393357:LCC393376 LLY393357:LLY393376 LVU393357:LVU393376 MFQ393357:MFQ393376 MPM393357:MPM393376 MZI393357:MZI393376 NJE393357:NJE393376 NTA393357:NTA393376 OCW393357:OCW393376 OMS393357:OMS393376 OWO393357:OWO393376 PGK393357:PGK393376 PQG393357:PQG393376 QAC393357:QAC393376 QJY393357:QJY393376 QTU393357:QTU393376 RDQ393357:RDQ393376 RNM393357:RNM393376 RXI393357:RXI393376 SHE393357:SHE393376 SRA393357:SRA393376 TAW393357:TAW393376 TKS393357:TKS393376 TUO393357:TUO393376 UEK393357:UEK393376 UOG393357:UOG393376 UYC393357:UYC393376 VHY393357:VHY393376 VRU393357:VRU393376 WBQ393357:WBQ393376 WLM393357:WLM393376 WVI393357:WVI393376 C458893:C458912 IW458893:IW458912 SS458893:SS458912 ACO458893:ACO458912 AMK458893:AMK458912 AWG458893:AWG458912 BGC458893:BGC458912 BPY458893:BPY458912 BZU458893:BZU458912 CJQ458893:CJQ458912 CTM458893:CTM458912 DDI458893:DDI458912 DNE458893:DNE458912 DXA458893:DXA458912 EGW458893:EGW458912 EQS458893:EQS458912 FAO458893:FAO458912 FKK458893:FKK458912 FUG458893:FUG458912 GEC458893:GEC458912 GNY458893:GNY458912 GXU458893:GXU458912 HHQ458893:HHQ458912 HRM458893:HRM458912 IBI458893:IBI458912 ILE458893:ILE458912 IVA458893:IVA458912 JEW458893:JEW458912 JOS458893:JOS458912 JYO458893:JYO458912 KIK458893:KIK458912 KSG458893:KSG458912 LCC458893:LCC458912 LLY458893:LLY458912 LVU458893:LVU458912 MFQ458893:MFQ458912 MPM458893:MPM458912 MZI458893:MZI458912 NJE458893:NJE458912 NTA458893:NTA458912 OCW458893:OCW458912 OMS458893:OMS458912 OWO458893:OWO458912 PGK458893:PGK458912 PQG458893:PQG458912 QAC458893:QAC458912 QJY458893:QJY458912 QTU458893:QTU458912 RDQ458893:RDQ458912 RNM458893:RNM458912 RXI458893:RXI458912 SHE458893:SHE458912 SRA458893:SRA458912 TAW458893:TAW458912 TKS458893:TKS458912 TUO458893:TUO458912 UEK458893:UEK458912 UOG458893:UOG458912 UYC458893:UYC458912 VHY458893:VHY458912 VRU458893:VRU458912 WBQ458893:WBQ458912 WLM458893:WLM458912 WVI458893:WVI458912 C524429:C524448 IW524429:IW524448 SS524429:SS524448 ACO524429:ACO524448 AMK524429:AMK524448 AWG524429:AWG524448 BGC524429:BGC524448 BPY524429:BPY524448 BZU524429:BZU524448 CJQ524429:CJQ524448 CTM524429:CTM524448 DDI524429:DDI524448 DNE524429:DNE524448 DXA524429:DXA524448 EGW524429:EGW524448 EQS524429:EQS524448 FAO524429:FAO524448 FKK524429:FKK524448 FUG524429:FUG524448 GEC524429:GEC524448 GNY524429:GNY524448 GXU524429:GXU524448 HHQ524429:HHQ524448 HRM524429:HRM524448 IBI524429:IBI524448 ILE524429:ILE524448 IVA524429:IVA524448 JEW524429:JEW524448 JOS524429:JOS524448 JYO524429:JYO524448 KIK524429:KIK524448 KSG524429:KSG524448 LCC524429:LCC524448 LLY524429:LLY524448 LVU524429:LVU524448 MFQ524429:MFQ524448 MPM524429:MPM524448 MZI524429:MZI524448 NJE524429:NJE524448 NTA524429:NTA524448 OCW524429:OCW524448 OMS524429:OMS524448 OWO524429:OWO524448 PGK524429:PGK524448 PQG524429:PQG524448 QAC524429:QAC524448 QJY524429:QJY524448 QTU524429:QTU524448 RDQ524429:RDQ524448 RNM524429:RNM524448 RXI524429:RXI524448 SHE524429:SHE524448 SRA524429:SRA524448 TAW524429:TAW524448 TKS524429:TKS524448 TUO524429:TUO524448 UEK524429:UEK524448 UOG524429:UOG524448 UYC524429:UYC524448 VHY524429:VHY524448 VRU524429:VRU524448 WBQ524429:WBQ524448 WLM524429:WLM524448 WVI524429:WVI524448 C589965:C589984 IW589965:IW589984 SS589965:SS589984 ACO589965:ACO589984 AMK589965:AMK589984 AWG589965:AWG589984 BGC589965:BGC589984 BPY589965:BPY589984 BZU589965:BZU589984 CJQ589965:CJQ589984 CTM589965:CTM589984 DDI589965:DDI589984 DNE589965:DNE589984 DXA589965:DXA589984 EGW589965:EGW589984 EQS589965:EQS589984 FAO589965:FAO589984 FKK589965:FKK589984 FUG589965:FUG589984 GEC589965:GEC589984 GNY589965:GNY589984 GXU589965:GXU589984 HHQ589965:HHQ589984 HRM589965:HRM589984 IBI589965:IBI589984 ILE589965:ILE589984 IVA589965:IVA589984 JEW589965:JEW589984 JOS589965:JOS589984 JYO589965:JYO589984 KIK589965:KIK589984 KSG589965:KSG589984 LCC589965:LCC589984 LLY589965:LLY589984 LVU589965:LVU589984 MFQ589965:MFQ589984 MPM589965:MPM589984 MZI589965:MZI589984 NJE589965:NJE589984 NTA589965:NTA589984 OCW589965:OCW589984 OMS589965:OMS589984 OWO589965:OWO589984 PGK589965:PGK589984 PQG589965:PQG589984 QAC589965:QAC589984 QJY589965:QJY589984 QTU589965:QTU589984 RDQ589965:RDQ589984 RNM589965:RNM589984 RXI589965:RXI589984 SHE589965:SHE589984 SRA589965:SRA589984 TAW589965:TAW589984 TKS589965:TKS589984 TUO589965:TUO589984 UEK589965:UEK589984 UOG589965:UOG589984 UYC589965:UYC589984 VHY589965:VHY589984 VRU589965:VRU589984 WBQ589965:WBQ589984 WLM589965:WLM589984 WVI589965:WVI589984 C655501:C655520 IW655501:IW655520 SS655501:SS655520 ACO655501:ACO655520 AMK655501:AMK655520 AWG655501:AWG655520 BGC655501:BGC655520 BPY655501:BPY655520 BZU655501:BZU655520 CJQ655501:CJQ655520 CTM655501:CTM655520 DDI655501:DDI655520 DNE655501:DNE655520 DXA655501:DXA655520 EGW655501:EGW655520 EQS655501:EQS655520 FAO655501:FAO655520 FKK655501:FKK655520 FUG655501:FUG655520 GEC655501:GEC655520 GNY655501:GNY655520 GXU655501:GXU655520 HHQ655501:HHQ655520 HRM655501:HRM655520 IBI655501:IBI655520 ILE655501:ILE655520 IVA655501:IVA655520 JEW655501:JEW655520 JOS655501:JOS655520 JYO655501:JYO655520 KIK655501:KIK655520 KSG655501:KSG655520 LCC655501:LCC655520 LLY655501:LLY655520 LVU655501:LVU655520 MFQ655501:MFQ655520 MPM655501:MPM655520 MZI655501:MZI655520 NJE655501:NJE655520 NTA655501:NTA655520 OCW655501:OCW655520 OMS655501:OMS655520 OWO655501:OWO655520 PGK655501:PGK655520 PQG655501:PQG655520 QAC655501:QAC655520 QJY655501:QJY655520 QTU655501:QTU655520 RDQ655501:RDQ655520 RNM655501:RNM655520 RXI655501:RXI655520 SHE655501:SHE655520 SRA655501:SRA655520 TAW655501:TAW655520 TKS655501:TKS655520 TUO655501:TUO655520 UEK655501:UEK655520 UOG655501:UOG655520 UYC655501:UYC655520 VHY655501:VHY655520 VRU655501:VRU655520 WBQ655501:WBQ655520 WLM655501:WLM655520 WVI655501:WVI655520 C721037:C721056 IW721037:IW721056 SS721037:SS721056 ACO721037:ACO721056 AMK721037:AMK721056 AWG721037:AWG721056 BGC721037:BGC721056 BPY721037:BPY721056 BZU721037:BZU721056 CJQ721037:CJQ721056 CTM721037:CTM721056 DDI721037:DDI721056 DNE721037:DNE721056 DXA721037:DXA721056 EGW721037:EGW721056 EQS721037:EQS721056 FAO721037:FAO721056 FKK721037:FKK721056 FUG721037:FUG721056 GEC721037:GEC721056 GNY721037:GNY721056 GXU721037:GXU721056 HHQ721037:HHQ721056 HRM721037:HRM721056 IBI721037:IBI721056 ILE721037:ILE721056 IVA721037:IVA721056 JEW721037:JEW721056 JOS721037:JOS721056 JYO721037:JYO721056 KIK721037:KIK721056 KSG721037:KSG721056 LCC721037:LCC721056 LLY721037:LLY721056 LVU721037:LVU721056 MFQ721037:MFQ721056 MPM721037:MPM721056 MZI721037:MZI721056 NJE721037:NJE721056 NTA721037:NTA721056 OCW721037:OCW721056 OMS721037:OMS721056 OWO721037:OWO721056 PGK721037:PGK721056 PQG721037:PQG721056 QAC721037:QAC721056 QJY721037:QJY721056 QTU721037:QTU721056 RDQ721037:RDQ721056 RNM721037:RNM721056 RXI721037:RXI721056 SHE721037:SHE721056 SRA721037:SRA721056 TAW721037:TAW721056 TKS721037:TKS721056 TUO721037:TUO721056 UEK721037:UEK721056 UOG721037:UOG721056 UYC721037:UYC721056 VHY721037:VHY721056 VRU721037:VRU721056 WBQ721037:WBQ721056 WLM721037:WLM721056 WVI721037:WVI721056 C786573:C786592 IW786573:IW786592 SS786573:SS786592 ACO786573:ACO786592 AMK786573:AMK786592 AWG786573:AWG786592 BGC786573:BGC786592 BPY786573:BPY786592 BZU786573:BZU786592 CJQ786573:CJQ786592 CTM786573:CTM786592 DDI786573:DDI786592 DNE786573:DNE786592 DXA786573:DXA786592 EGW786573:EGW786592 EQS786573:EQS786592 FAO786573:FAO786592 FKK786573:FKK786592 FUG786573:FUG786592 GEC786573:GEC786592 GNY786573:GNY786592 GXU786573:GXU786592 HHQ786573:HHQ786592 HRM786573:HRM786592 IBI786573:IBI786592 ILE786573:ILE786592 IVA786573:IVA786592 JEW786573:JEW786592 JOS786573:JOS786592 JYO786573:JYO786592 KIK786573:KIK786592 KSG786573:KSG786592 LCC786573:LCC786592 LLY786573:LLY786592 LVU786573:LVU786592 MFQ786573:MFQ786592 MPM786573:MPM786592 MZI786573:MZI786592 NJE786573:NJE786592 NTA786573:NTA786592 OCW786573:OCW786592 OMS786573:OMS786592 OWO786573:OWO786592 PGK786573:PGK786592 PQG786573:PQG786592 QAC786573:QAC786592 QJY786573:QJY786592 QTU786573:QTU786592 RDQ786573:RDQ786592 RNM786573:RNM786592 RXI786573:RXI786592 SHE786573:SHE786592 SRA786573:SRA786592 TAW786573:TAW786592 TKS786573:TKS786592 TUO786573:TUO786592 UEK786573:UEK786592 UOG786573:UOG786592 UYC786573:UYC786592 VHY786573:VHY786592 VRU786573:VRU786592 WBQ786573:WBQ786592 WLM786573:WLM786592 WVI786573:WVI786592 C852109:C852128 IW852109:IW852128 SS852109:SS852128 ACO852109:ACO852128 AMK852109:AMK852128 AWG852109:AWG852128 BGC852109:BGC852128 BPY852109:BPY852128 BZU852109:BZU852128 CJQ852109:CJQ852128 CTM852109:CTM852128 DDI852109:DDI852128 DNE852109:DNE852128 DXA852109:DXA852128 EGW852109:EGW852128 EQS852109:EQS852128 FAO852109:FAO852128 FKK852109:FKK852128 FUG852109:FUG852128 GEC852109:GEC852128 GNY852109:GNY852128 GXU852109:GXU852128 HHQ852109:HHQ852128 HRM852109:HRM852128 IBI852109:IBI852128 ILE852109:ILE852128 IVA852109:IVA852128 JEW852109:JEW852128 JOS852109:JOS852128 JYO852109:JYO852128 KIK852109:KIK852128 KSG852109:KSG852128 LCC852109:LCC852128 LLY852109:LLY852128 LVU852109:LVU852128 MFQ852109:MFQ852128 MPM852109:MPM852128 MZI852109:MZI852128 NJE852109:NJE852128 NTA852109:NTA852128 OCW852109:OCW852128 OMS852109:OMS852128 OWO852109:OWO852128 PGK852109:PGK852128 PQG852109:PQG852128 QAC852109:QAC852128 QJY852109:QJY852128 QTU852109:QTU852128 RDQ852109:RDQ852128 RNM852109:RNM852128 RXI852109:RXI852128 SHE852109:SHE852128 SRA852109:SRA852128 TAW852109:TAW852128 TKS852109:TKS852128 TUO852109:TUO852128 UEK852109:UEK852128 UOG852109:UOG852128 UYC852109:UYC852128 VHY852109:VHY852128 VRU852109:VRU852128 WBQ852109:WBQ852128 WLM852109:WLM852128 WVI852109:WVI852128 C917645:C917664 IW917645:IW917664 SS917645:SS917664 ACO917645:ACO917664 AMK917645:AMK917664 AWG917645:AWG917664 BGC917645:BGC917664 BPY917645:BPY917664 BZU917645:BZU917664 CJQ917645:CJQ917664 CTM917645:CTM917664 DDI917645:DDI917664 DNE917645:DNE917664 DXA917645:DXA917664 EGW917645:EGW917664 EQS917645:EQS917664 FAO917645:FAO917664 FKK917645:FKK917664 FUG917645:FUG917664 GEC917645:GEC917664 GNY917645:GNY917664 GXU917645:GXU917664 HHQ917645:HHQ917664 HRM917645:HRM917664 IBI917645:IBI917664 ILE917645:ILE917664 IVA917645:IVA917664 JEW917645:JEW917664 JOS917645:JOS917664 JYO917645:JYO917664 KIK917645:KIK917664 KSG917645:KSG917664 LCC917645:LCC917664 LLY917645:LLY917664 LVU917645:LVU917664 MFQ917645:MFQ917664 MPM917645:MPM917664 MZI917645:MZI917664 NJE917645:NJE917664 NTA917645:NTA917664 OCW917645:OCW917664 OMS917645:OMS917664 OWO917645:OWO917664 PGK917645:PGK917664 PQG917645:PQG917664 QAC917645:QAC917664 QJY917645:QJY917664 QTU917645:QTU917664 RDQ917645:RDQ917664 RNM917645:RNM917664 RXI917645:RXI917664 SHE917645:SHE917664 SRA917645:SRA917664 TAW917645:TAW917664 TKS917645:TKS917664 TUO917645:TUO917664 UEK917645:UEK917664 UOG917645:UOG917664 UYC917645:UYC917664 VHY917645:VHY917664 VRU917645:VRU917664 WBQ917645:WBQ917664 WLM917645:WLM917664 WVI917645:WVI917664 C983181:C983200 IW983181:IW983200 SS983181:SS983200 ACO983181:ACO983200 AMK983181:AMK983200 AWG983181:AWG983200 BGC983181:BGC983200 BPY983181:BPY983200 BZU983181:BZU983200 CJQ983181:CJQ983200 CTM983181:CTM983200 DDI983181:DDI983200 DNE983181:DNE983200 DXA983181:DXA983200 EGW983181:EGW983200 EQS983181:EQS983200 FAO983181:FAO983200 FKK983181:FKK983200 FUG983181:FUG983200 GEC983181:GEC983200 GNY983181:GNY983200 GXU983181:GXU983200 HHQ983181:HHQ983200 HRM983181:HRM983200 IBI983181:IBI983200 ILE983181:ILE983200 IVA983181:IVA983200 JEW983181:JEW983200 JOS983181:JOS983200 JYO983181:JYO983200 KIK983181:KIK983200 KSG983181:KSG983200 LCC983181:LCC983200 LLY983181:LLY983200 LVU983181:LVU983200 MFQ983181:MFQ983200 MPM983181:MPM983200 MZI983181:MZI983200 NJE983181:NJE983200 NTA983181:NTA983200 OCW983181:OCW983200 OMS983181:OMS983200 OWO983181:OWO983200 PGK983181:PGK983200 PQG983181:PQG983200 QAC983181:QAC983200 QJY983181:QJY983200 QTU983181:QTU983200 RDQ983181:RDQ983200 RNM983181:RNM983200 RXI983181:RXI983200 SHE983181:SHE983200 SRA983181:SRA983200 TAW983181:TAW983200 TKS983181:TKS983200 TUO983181:TUO983200 UEK983181:UEK983200 UOG983181:UOG983200 UYC983181:UYC983200 VHY983181:VHY983200 VRU983181:VRU983200 WBQ983181:WBQ983200 WLM983181:WLM983200 WVI983181:WVI983200 F161:F165 JA161:JA165 SW161:SW165 ACS161:ACS165 AMO161:AMO165 AWK161:AWK165 BGG161:BGG165 BQC161:BQC165 BZY161:BZY165 CJU161:CJU165 CTQ161:CTQ165 DDM161:DDM165 DNI161:DNI165 DXE161:DXE165 EHA161:EHA165 EQW161:EQW165 FAS161:FAS165 FKO161:FKO165 FUK161:FUK165 GEG161:GEG165 GOC161:GOC165 GXY161:GXY165 HHU161:HHU165 HRQ161:HRQ165 IBM161:IBM165 ILI161:ILI165 IVE161:IVE165 JFA161:JFA165 JOW161:JOW165 JYS161:JYS165 KIO161:KIO165 KSK161:KSK165 LCG161:LCG165 LMC161:LMC165 LVY161:LVY165 MFU161:MFU165 MPQ161:MPQ165 MZM161:MZM165 NJI161:NJI165 NTE161:NTE165 ODA161:ODA165 OMW161:OMW165 OWS161:OWS165 PGO161:PGO165 PQK161:PQK165 QAG161:QAG165 QKC161:QKC165 QTY161:QTY165 RDU161:RDU165 RNQ161:RNQ165 RXM161:RXM165 SHI161:SHI165 SRE161:SRE165 TBA161:TBA165 TKW161:TKW165 TUS161:TUS165 UEO161:UEO165 UOK161:UOK165 UYG161:UYG165 VIC161:VIC165 VRY161:VRY165 WBU161:WBU165 WLQ161:WLQ165 WVM161:WVM165 F65697:F65701 JA65697:JA65701 SW65697:SW65701 ACS65697:ACS65701 AMO65697:AMO65701 AWK65697:AWK65701 BGG65697:BGG65701 BQC65697:BQC65701 BZY65697:BZY65701 CJU65697:CJU65701 CTQ65697:CTQ65701 DDM65697:DDM65701 DNI65697:DNI65701 DXE65697:DXE65701 EHA65697:EHA65701 EQW65697:EQW65701 FAS65697:FAS65701 FKO65697:FKO65701 FUK65697:FUK65701 GEG65697:GEG65701 GOC65697:GOC65701 GXY65697:GXY65701 HHU65697:HHU65701 HRQ65697:HRQ65701 IBM65697:IBM65701 ILI65697:ILI65701 IVE65697:IVE65701 JFA65697:JFA65701 JOW65697:JOW65701 JYS65697:JYS65701 KIO65697:KIO65701 KSK65697:KSK65701 LCG65697:LCG65701 LMC65697:LMC65701 LVY65697:LVY65701 MFU65697:MFU65701 MPQ65697:MPQ65701 MZM65697:MZM65701 NJI65697:NJI65701 NTE65697:NTE65701 ODA65697:ODA65701 OMW65697:OMW65701 OWS65697:OWS65701 PGO65697:PGO65701 PQK65697:PQK65701 QAG65697:QAG65701 QKC65697:QKC65701 QTY65697:QTY65701 RDU65697:RDU65701 RNQ65697:RNQ65701 RXM65697:RXM65701 SHI65697:SHI65701 SRE65697:SRE65701 TBA65697:TBA65701 TKW65697:TKW65701 TUS65697:TUS65701 UEO65697:UEO65701 UOK65697:UOK65701 UYG65697:UYG65701 VIC65697:VIC65701 VRY65697:VRY65701 WBU65697:WBU65701 WLQ65697:WLQ65701 WVM65697:WVM65701 F131233:F131237 JA131233:JA131237 SW131233:SW131237 ACS131233:ACS131237 AMO131233:AMO131237 AWK131233:AWK131237 BGG131233:BGG131237 BQC131233:BQC131237 BZY131233:BZY131237 CJU131233:CJU131237 CTQ131233:CTQ131237 DDM131233:DDM131237 DNI131233:DNI131237 DXE131233:DXE131237 EHA131233:EHA131237 EQW131233:EQW131237 FAS131233:FAS131237 FKO131233:FKO131237 FUK131233:FUK131237 GEG131233:GEG131237 GOC131233:GOC131237 GXY131233:GXY131237 HHU131233:HHU131237 HRQ131233:HRQ131237 IBM131233:IBM131237 ILI131233:ILI131237 IVE131233:IVE131237 JFA131233:JFA131237 JOW131233:JOW131237 JYS131233:JYS131237 KIO131233:KIO131237 KSK131233:KSK131237 LCG131233:LCG131237 LMC131233:LMC131237 LVY131233:LVY131237 MFU131233:MFU131237 MPQ131233:MPQ131237 MZM131233:MZM131237 NJI131233:NJI131237 NTE131233:NTE131237 ODA131233:ODA131237 OMW131233:OMW131237 OWS131233:OWS131237 PGO131233:PGO131237 PQK131233:PQK131237 QAG131233:QAG131237 QKC131233:QKC131237 QTY131233:QTY131237 RDU131233:RDU131237 RNQ131233:RNQ131237 RXM131233:RXM131237 SHI131233:SHI131237 SRE131233:SRE131237 TBA131233:TBA131237 TKW131233:TKW131237 TUS131233:TUS131237 UEO131233:UEO131237 UOK131233:UOK131237 UYG131233:UYG131237 VIC131233:VIC131237 VRY131233:VRY131237 WBU131233:WBU131237 WLQ131233:WLQ131237 WVM131233:WVM131237 F196769:F196773 JA196769:JA196773 SW196769:SW196773 ACS196769:ACS196773 AMO196769:AMO196773 AWK196769:AWK196773 BGG196769:BGG196773 BQC196769:BQC196773 BZY196769:BZY196773 CJU196769:CJU196773 CTQ196769:CTQ196773 DDM196769:DDM196773 DNI196769:DNI196773 DXE196769:DXE196773 EHA196769:EHA196773 EQW196769:EQW196773 FAS196769:FAS196773 FKO196769:FKO196773 FUK196769:FUK196773 GEG196769:GEG196773 GOC196769:GOC196773 GXY196769:GXY196773 HHU196769:HHU196773 HRQ196769:HRQ196773 IBM196769:IBM196773 ILI196769:ILI196773 IVE196769:IVE196773 JFA196769:JFA196773 JOW196769:JOW196773 JYS196769:JYS196773 KIO196769:KIO196773 KSK196769:KSK196773 LCG196769:LCG196773 LMC196769:LMC196773 LVY196769:LVY196773 MFU196769:MFU196773 MPQ196769:MPQ196773 MZM196769:MZM196773 NJI196769:NJI196773 NTE196769:NTE196773 ODA196769:ODA196773 OMW196769:OMW196773 OWS196769:OWS196773 PGO196769:PGO196773 PQK196769:PQK196773 QAG196769:QAG196773 QKC196769:QKC196773 QTY196769:QTY196773 RDU196769:RDU196773 RNQ196769:RNQ196773 RXM196769:RXM196773 SHI196769:SHI196773 SRE196769:SRE196773 TBA196769:TBA196773 TKW196769:TKW196773 TUS196769:TUS196773 UEO196769:UEO196773 UOK196769:UOK196773 UYG196769:UYG196773 VIC196769:VIC196773 VRY196769:VRY196773 WBU196769:WBU196773 WLQ196769:WLQ196773 WVM196769:WVM196773 F262305:F262309 JA262305:JA262309 SW262305:SW262309 ACS262305:ACS262309 AMO262305:AMO262309 AWK262305:AWK262309 BGG262305:BGG262309 BQC262305:BQC262309 BZY262305:BZY262309 CJU262305:CJU262309 CTQ262305:CTQ262309 DDM262305:DDM262309 DNI262305:DNI262309 DXE262305:DXE262309 EHA262305:EHA262309 EQW262305:EQW262309 FAS262305:FAS262309 FKO262305:FKO262309 FUK262305:FUK262309 GEG262305:GEG262309 GOC262305:GOC262309 GXY262305:GXY262309 HHU262305:HHU262309 HRQ262305:HRQ262309 IBM262305:IBM262309 ILI262305:ILI262309 IVE262305:IVE262309 JFA262305:JFA262309 JOW262305:JOW262309 JYS262305:JYS262309 KIO262305:KIO262309 KSK262305:KSK262309 LCG262305:LCG262309 LMC262305:LMC262309 LVY262305:LVY262309 MFU262305:MFU262309 MPQ262305:MPQ262309 MZM262305:MZM262309 NJI262305:NJI262309 NTE262305:NTE262309 ODA262305:ODA262309 OMW262305:OMW262309 OWS262305:OWS262309 PGO262305:PGO262309 PQK262305:PQK262309 QAG262305:QAG262309 QKC262305:QKC262309 QTY262305:QTY262309 RDU262305:RDU262309 RNQ262305:RNQ262309 RXM262305:RXM262309 SHI262305:SHI262309 SRE262305:SRE262309 TBA262305:TBA262309 TKW262305:TKW262309 TUS262305:TUS262309 UEO262305:UEO262309 UOK262305:UOK262309 UYG262305:UYG262309 VIC262305:VIC262309 VRY262305:VRY262309 WBU262305:WBU262309 WLQ262305:WLQ262309 WVM262305:WVM262309 F327841:F327845 JA327841:JA327845 SW327841:SW327845 ACS327841:ACS327845 AMO327841:AMO327845 AWK327841:AWK327845 BGG327841:BGG327845 BQC327841:BQC327845 BZY327841:BZY327845 CJU327841:CJU327845 CTQ327841:CTQ327845 DDM327841:DDM327845 DNI327841:DNI327845 DXE327841:DXE327845 EHA327841:EHA327845 EQW327841:EQW327845 FAS327841:FAS327845 FKO327841:FKO327845 FUK327841:FUK327845 GEG327841:GEG327845 GOC327841:GOC327845 GXY327841:GXY327845 HHU327841:HHU327845 HRQ327841:HRQ327845 IBM327841:IBM327845 ILI327841:ILI327845 IVE327841:IVE327845 JFA327841:JFA327845 JOW327841:JOW327845 JYS327841:JYS327845 KIO327841:KIO327845 KSK327841:KSK327845 LCG327841:LCG327845 LMC327841:LMC327845 LVY327841:LVY327845 MFU327841:MFU327845 MPQ327841:MPQ327845 MZM327841:MZM327845 NJI327841:NJI327845 NTE327841:NTE327845 ODA327841:ODA327845 OMW327841:OMW327845 OWS327841:OWS327845 PGO327841:PGO327845 PQK327841:PQK327845 QAG327841:QAG327845 QKC327841:QKC327845 QTY327841:QTY327845 RDU327841:RDU327845 RNQ327841:RNQ327845 RXM327841:RXM327845 SHI327841:SHI327845 SRE327841:SRE327845 TBA327841:TBA327845 TKW327841:TKW327845 TUS327841:TUS327845 UEO327841:UEO327845 UOK327841:UOK327845 UYG327841:UYG327845 VIC327841:VIC327845 VRY327841:VRY327845 WBU327841:WBU327845 WLQ327841:WLQ327845 WVM327841:WVM327845 F393377:F393381 JA393377:JA393381 SW393377:SW393381 ACS393377:ACS393381 AMO393377:AMO393381 AWK393377:AWK393381 BGG393377:BGG393381 BQC393377:BQC393381 BZY393377:BZY393381 CJU393377:CJU393381 CTQ393377:CTQ393381 DDM393377:DDM393381 DNI393377:DNI393381 DXE393377:DXE393381 EHA393377:EHA393381 EQW393377:EQW393381 FAS393377:FAS393381 FKO393377:FKO393381 FUK393377:FUK393381 GEG393377:GEG393381 GOC393377:GOC393381 GXY393377:GXY393381 HHU393377:HHU393381 HRQ393377:HRQ393381 IBM393377:IBM393381 ILI393377:ILI393381 IVE393377:IVE393381 JFA393377:JFA393381 JOW393377:JOW393381 JYS393377:JYS393381 KIO393377:KIO393381 KSK393377:KSK393381 LCG393377:LCG393381 LMC393377:LMC393381 LVY393377:LVY393381 MFU393377:MFU393381 MPQ393377:MPQ393381 MZM393377:MZM393381 NJI393377:NJI393381 NTE393377:NTE393381 ODA393377:ODA393381 OMW393377:OMW393381 OWS393377:OWS393381 PGO393377:PGO393381 PQK393377:PQK393381 QAG393377:QAG393381 QKC393377:QKC393381 QTY393377:QTY393381 RDU393377:RDU393381 RNQ393377:RNQ393381 RXM393377:RXM393381 SHI393377:SHI393381 SRE393377:SRE393381 TBA393377:TBA393381 TKW393377:TKW393381 TUS393377:TUS393381 UEO393377:UEO393381 UOK393377:UOK393381 UYG393377:UYG393381 VIC393377:VIC393381 VRY393377:VRY393381 WBU393377:WBU393381 WLQ393377:WLQ393381 WVM393377:WVM393381 F458913:F458917 JA458913:JA458917 SW458913:SW458917 ACS458913:ACS458917 AMO458913:AMO458917 AWK458913:AWK458917 BGG458913:BGG458917 BQC458913:BQC458917 BZY458913:BZY458917 CJU458913:CJU458917 CTQ458913:CTQ458917 DDM458913:DDM458917 DNI458913:DNI458917 DXE458913:DXE458917 EHA458913:EHA458917 EQW458913:EQW458917 FAS458913:FAS458917 FKO458913:FKO458917 FUK458913:FUK458917 GEG458913:GEG458917 GOC458913:GOC458917 GXY458913:GXY458917 HHU458913:HHU458917 HRQ458913:HRQ458917 IBM458913:IBM458917 ILI458913:ILI458917 IVE458913:IVE458917 JFA458913:JFA458917 JOW458913:JOW458917 JYS458913:JYS458917 KIO458913:KIO458917 KSK458913:KSK458917 LCG458913:LCG458917 LMC458913:LMC458917 LVY458913:LVY458917 MFU458913:MFU458917 MPQ458913:MPQ458917 MZM458913:MZM458917 NJI458913:NJI458917 NTE458913:NTE458917 ODA458913:ODA458917 OMW458913:OMW458917 OWS458913:OWS458917 PGO458913:PGO458917 PQK458913:PQK458917 QAG458913:QAG458917 QKC458913:QKC458917 QTY458913:QTY458917 RDU458913:RDU458917 RNQ458913:RNQ458917 RXM458913:RXM458917 SHI458913:SHI458917 SRE458913:SRE458917 TBA458913:TBA458917 TKW458913:TKW458917 TUS458913:TUS458917 UEO458913:UEO458917 UOK458913:UOK458917 UYG458913:UYG458917 VIC458913:VIC458917 VRY458913:VRY458917 WBU458913:WBU458917 WLQ458913:WLQ458917 WVM458913:WVM458917 F524449:F524453 JA524449:JA524453 SW524449:SW524453 ACS524449:ACS524453 AMO524449:AMO524453 AWK524449:AWK524453 BGG524449:BGG524453 BQC524449:BQC524453 BZY524449:BZY524453 CJU524449:CJU524453 CTQ524449:CTQ524453 DDM524449:DDM524453 DNI524449:DNI524453 DXE524449:DXE524453 EHA524449:EHA524453 EQW524449:EQW524453 FAS524449:FAS524453 FKO524449:FKO524453 FUK524449:FUK524453 GEG524449:GEG524453 GOC524449:GOC524453 GXY524449:GXY524453 HHU524449:HHU524453 HRQ524449:HRQ524453 IBM524449:IBM524453 ILI524449:ILI524453 IVE524449:IVE524453 JFA524449:JFA524453 JOW524449:JOW524453 JYS524449:JYS524453 KIO524449:KIO524453 KSK524449:KSK524453 LCG524449:LCG524453 LMC524449:LMC524453 LVY524449:LVY524453 MFU524449:MFU524453 MPQ524449:MPQ524453 MZM524449:MZM524453 NJI524449:NJI524453 NTE524449:NTE524453 ODA524449:ODA524453 OMW524449:OMW524453 OWS524449:OWS524453 PGO524449:PGO524453 PQK524449:PQK524453 QAG524449:QAG524453 QKC524449:QKC524453 QTY524449:QTY524453 RDU524449:RDU524453 RNQ524449:RNQ524453 RXM524449:RXM524453 SHI524449:SHI524453 SRE524449:SRE524453 TBA524449:TBA524453 TKW524449:TKW524453 TUS524449:TUS524453 UEO524449:UEO524453 UOK524449:UOK524453 UYG524449:UYG524453 VIC524449:VIC524453 VRY524449:VRY524453 WBU524449:WBU524453 WLQ524449:WLQ524453 WVM524449:WVM524453 F589985:F589989 JA589985:JA589989 SW589985:SW589989 ACS589985:ACS589989 AMO589985:AMO589989 AWK589985:AWK589989 BGG589985:BGG589989 BQC589985:BQC589989 BZY589985:BZY589989 CJU589985:CJU589989 CTQ589985:CTQ589989 DDM589985:DDM589989 DNI589985:DNI589989 DXE589985:DXE589989 EHA589985:EHA589989 EQW589985:EQW589989 FAS589985:FAS589989 FKO589985:FKO589989 FUK589985:FUK589989 GEG589985:GEG589989 GOC589985:GOC589989 GXY589985:GXY589989 HHU589985:HHU589989 HRQ589985:HRQ589989 IBM589985:IBM589989 ILI589985:ILI589989 IVE589985:IVE589989 JFA589985:JFA589989 JOW589985:JOW589989 JYS589985:JYS589989 KIO589985:KIO589989 KSK589985:KSK589989 LCG589985:LCG589989 LMC589985:LMC589989 LVY589985:LVY589989 MFU589985:MFU589989 MPQ589985:MPQ589989 MZM589985:MZM589989 NJI589985:NJI589989 NTE589985:NTE589989 ODA589985:ODA589989 OMW589985:OMW589989 OWS589985:OWS589989 PGO589985:PGO589989 PQK589985:PQK589989 QAG589985:QAG589989 QKC589985:QKC589989 QTY589985:QTY589989 RDU589985:RDU589989 RNQ589985:RNQ589989 RXM589985:RXM589989 SHI589985:SHI589989 SRE589985:SRE589989 TBA589985:TBA589989 TKW589985:TKW589989 TUS589985:TUS589989 UEO589985:UEO589989 UOK589985:UOK589989 UYG589985:UYG589989 VIC589985:VIC589989 VRY589985:VRY589989 WBU589985:WBU589989 WLQ589985:WLQ589989 WVM589985:WVM589989 F655521:F655525 JA655521:JA655525 SW655521:SW655525 ACS655521:ACS655525 AMO655521:AMO655525 AWK655521:AWK655525 BGG655521:BGG655525 BQC655521:BQC655525 BZY655521:BZY655525 CJU655521:CJU655525 CTQ655521:CTQ655525 DDM655521:DDM655525 DNI655521:DNI655525 DXE655521:DXE655525 EHA655521:EHA655525 EQW655521:EQW655525 FAS655521:FAS655525 FKO655521:FKO655525 FUK655521:FUK655525 GEG655521:GEG655525 GOC655521:GOC655525 GXY655521:GXY655525 HHU655521:HHU655525 HRQ655521:HRQ655525 IBM655521:IBM655525 ILI655521:ILI655525 IVE655521:IVE655525 JFA655521:JFA655525 JOW655521:JOW655525 JYS655521:JYS655525 KIO655521:KIO655525 KSK655521:KSK655525 LCG655521:LCG655525 LMC655521:LMC655525 LVY655521:LVY655525 MFU655521:MFU655525 MPQ655521:MPQ655525 MZM655521:MZM655525 NJI655521:NJI655525 NTE655521:NTE655525 ODA655521:ODA655525 OMW655521:OMW655525 OWS655521:OWS655525 PGO655521:PGO655525 PQK655521:PQK655525 QAG655521:QAG655525 QKC655521:QKC655525 QTY655521:QTY655525 RDU655521:RDU655525 RNQ655521:RNQ655525 RXM655521:RXM655525 SHI655521:SHI655525 SRE655521:SRE655525 TBA655521:TBA655525 TKW655521:TKW655525 TUS655521:TUS655525 UEO655521:UEO655525 UOK655521:UOK655525 UYG655521:UYG655525 VIC655521:VIC655525 VRY655521:VRY655525 WBU655521:WBU655525 WLQ655521:WLQ655525 WVM655521:WVM655525 F721057:F721061 JA721057:JA721061 SW721057:SW721061 ACS721057:ACS721061 AMO721057:AMO721061 AWK721057:AWK721061 BGG721057:BGG721061 BQC721057:BQC721061 BZY721057:BZY721061 CJU721057:CJU721061 CTQ721057:CTQ721061 DDM721057:DDM721061 DNI721057:DNI721061 DXE721057:DXE721061 EHA721057:EHA721061 EQW721057:EQW721061 FAS721057:FAS721061 FKO721057:FKO721061 FUK721057:FUK721061 GEG721057:GEG721061 GOC721057:GOC721061 GXY721057:GXY721061 HHU721057:HHU721061 HRQ721057:HRQ721061 IBM721057:IBM721061 ILI721057:ILI721061 IVE721057:IVE721061 JFA721057:JFA721061 JOW721057:JOW721061 JYS721057:JYS721061 KIO721057:KIO721061 KSK721057:KSK721061 LCG721057:LCG721061 LMC721057:LMC721061 LVY721057:LVY721061 MFU721057:MFU721061 MPQ721057:MPQ721061 MZM721057:MZM721061 NJI721057:NJI721061 NTE721057:NTE721061 ODA721057:ODA721061 OMW721057:OMW721061 OWS721057:OWS721061 PGO721057:PGO721061 PQK721057:PQK721061 QAG721057:QAG721061 QKC721057:QKC721061 QTY721057:QTY721061 RDU721057:RDU721061 RNQ721057:RNQ721061 RXM721057:RXM721061 SHI721057:SHI721061 SRE721057:SRE721061 TBA721057:TBA721061 TKW721057:TKW721061 TUS721057:TUS721061 UEO721057:UEO721061 UOK721057:UOK721061 UYG721057:UYG721061 VIC721057:VIC721061 VRY721057:VRY721061 WBU721057:WBU721061 WLQ721057:WLQ721061 WVM721057:WVM721061 F786593:F786597 JA786593:JA786597 SW786593:SW786597 ACS786593:ACS786597 AMO786593:AMO786597 AWK786593:AWK786597 BGG786593:BGG786597 BQC786593:BQC786597 BZY786593:BZY786597 CJU786593:CJU786597 CTQ786593:CTQ786597 DDM786593:DDM786597 DNI786593:DNI786597 DXE786593:DXE786597 EHA786593:EHA786597 EQW786593:EQW786597 FAS786593:FAS786597 FKO786593:FKO786597 FUK786593:FUK786597 GEG786593:GEG786597 GOC786593:GOC786597 GXY786593:GXY786597 HHU786593:HHU786597 HRQ786593:HRQ786597 IBM786593:IBM786597 ILI786593:ILI786597 IVE786593:IVE786597 JFA786593:JFA786597 JOW786593:JOW786597 JYS786593:JYS786597 KIO786593:KIO786597 KSK786593:KSK786597 LCG786593:LCG786597 LMC786593:LMC786597 LVY786593:LVY786597 MFU786593:MFU786597 MPQ786593:MPQ786597 MZM786593:MZM786597 NJI786593:NJI786597 NTE786593:NTE786597 ODA786593:ODA786597 OMW786593:OMW786597 OWS786593:OWS786597 PGO786593:PGO786597 PQK786593:PQK786597 QAG786593:QAG786597 QKC786593:QKC786597 QTY786593:QTY786597 RDU786593:RDU786597 RNQ786593:RNQ786597 RXM786593:RXM786597 SHI786593:SHI786597 SRE786593:SRE786597 TBA786593:TBA786597 TKW786593:TKW786597 TUS786593:TUS786597 UEO786593:UEO786597 UOK786593:UOK786597 UYG786593:UYG786597 VIC786593:VIC786597 VRY786593:VRY786597 WBU786593:WBU786597 WLQ786593:WLQ786597 WVM786593:WVM786597 F852129:F852133 JA852129:JA852133 SW852129:SW852133 ACS852129:ACS852133 AMO852129:AMO852133 AWK852129:AWK852133 BGG852129:BGG852133 BQC852129:BQC852133 BZY852129:BZY852133 CJU852129:CJU852133 CTQ852129:CTQ852133 DDM852129:DDM852133 DNI852129:DNI852133 DXE852129:DXE852133 EHA852129:EHA852133 EQW852129:EQW852133 FAS852129:FAS852133 FKO852129:FKO852133 FUK852129:FUK852133 GEG852129:GEG852133 GOC852129:GOC852133 GXY852129:GXY852133 HHU852129:HHU852133 HRQ852129:HRQ852133 IBM852129:IBM852133 ILI852129:ILI852133 IVE852129:IVE852133 JFA852129:JFA852133 JOW852129:JOW852133 JYS852129:JYS852133 KIO852129:KIO852133 KSK852129:KSK852133 LCG852129:LCG852133 LMC852129:LMC852133 LVY852129:LVY852133 MFU852129:MFU852133 MPQ852129:MPQ852133 MZM852129:MZM852133 NJI852129:NJI852133 NTE852129:NTE852133 ODA852129:ODA852133 OMW852129:OMW852133 OWS852129:OWS852133 PGO852129:PGO852133 PQK852129:PQK852133 QAG852129:QAG852133 QKC852129:QKC852133 QTY852129:QTY852133 RDU852129:RDU852133 RNQ852129:RNQ852133 RXM852129:RXM852133 SHI852129:SHI852133 SRE852129:SRE852133 TBA852129:TBA852133 TKW852129:TKW852133 TUS852129:TUS852133 UEO852129:UEO852133 UOK852129:UOK852133 UYG852129:UYG852133 VIC852129:VIC852133 VRY852129:VRY852133 WBU852129:WBU852133 WLQ852129:WLQ852133 WVM852129:WVM852133 F917665:F917669 JA917665:JA917669 SW917665:SW917669 ACS917665:ACS917669 AMO917665:AMO917669 AWK917665:AWK917669 BGG917665:BGG917669 BQC917665:BQC917669 BZY917665:BZY917669 CJU917665:CJU917669 CTQ917665:CTQ917669 DDM917665:DDM917669 DNI917665:DNI917669 DXE917665:DXE917669 EHA917665:EHA917669 EQW917665:EQW917669 FAS917665:FAS917669 FKO917665:FKO917669 FUK917665:FUK917669 GEG917665:GEG917669 GOC917665:GOC917669 GXY917665:GXY917669 HHU917665:HHU917669 HRQ917665:HRQ917669 IBM917665:IBM917669 ILI917665:ILI917669 IVE917665:IVE917669 JFA917665:JFA917669 JOW917665:JOW917669 JYS917665:JYS917669 KIO917665:KIO917669 KSK917665:KSK917669 LCG917665:LCG917669 LMC917665:LMC917669 LVY917665:LVY917669 MFU917665:MFU917669 MPQ917665:MPQ917669 MZM917665:MZM917669 NJI917665:NJI917669 NTE917665:NTE917669 ODA917665:ODA917669 OMW917665:OMW917669 OWS917665:OWS917669 PGO917665:PGO917669 PQK917665:PQK917669 QAG917665:QAG917669 QKC917665:QKC917669 QTY917665:QTY917669 RDU917665:RDU917669 RNQ917665:RNQ917669 RXM917665:RXM917669 SHI917665:SHI917669 SRE917665:SRE917669 TBA917665:TBA917669 TKW917665:TKW917669 TUS917665:TUS917669 UEO917665:UEO917669 UOK917665:UOK917669 UYG917665:UYG917669 VIC917665:VIC917669 VRY917665:VRY917669 WBU917665:WBU917669 WLQ917665:WLQ917669 WVM917665:WVM917669 F983201:F983205 JA983201:JA983205 SW983201:SW983205 ACS983201:ACS983205 AMO983201:AMO983205 AWK983201:AWK983205 BGG983201:BGG983205 BQC983201:BQC983205 BZY983201:BZY983205 CJU983201:CJU983205 CTQ983201:CTQ983205 DDM983201:DDM983205 DNI983201:DNI983205 DXE983201:DXE983205 EHA983201:EHA983205 EQW983201:EQW983205 FAS983201:FAS983205 FKO983201:FKO983205 FUK983201:FUK983205 GEG983201:GEG983205 GOC983201:GOC983205 GXY983201:GXY983205 HHU983201:HHU983205 HRQ983201:HRQ983205 IBM983201:IBM983205 ILI983201:ILI983205 IVE983201:IVE983205 JFA983201:JFA983205 JOW983201:JOW983205 JYS983201:JYS983205 KIO983201:KIO983205 KSK983201:KSK983205 LCG983201:LCG983205 LMC983201:LMC983205 LVY983201:LVY983205 MFU983201:MFU983205 MPQ983201:MPQ983205 MZM983201:MZM983205 NJI983201:NJI983205 NTE983201:NTE983205 ODA983201:ODA983205 OMW983201:OMW983205 OWS983201:OWS983205 PGO983201:PGO983205 PQK983201:PQK983205 QAG983201:QAG983205 QKC983201:QKC983205 QTY983201:QTY983205 RDU983201:RDU983205 RNQ983201:RNQ983205 RXM983201:RXM983205 SHI983201:SHI983205 SRE983201:SRE983205 TBA983201:TBA983205 TKW983201:TKW983205 TUS983201:TUS983205 UEO983201:UEO983205 UOK983201:UOK983205 UYG983201:UYG983205 VIC983201:VIC983205 VRY983201:VRY983205 WBU983201:WBU983205 WLQ983201:WLQ983205 WVM983201:WVM983205 F7:F109 JA7:JA109 SW7:SW109 ACS7:ACS109 AMO7:AMO109 AWK7:AWK109 BGG7:BGG109 BQC7:BQC109 BZY7:BZY109 CJU7:CJU109 CTQ7:CTQ109 DDM7:DDM109 DNI7:DNI109 DXE7:DXE109 EHA7:EHA109 EQW7:EQW109 FAS7:FAS109 FKO7:FKO109 FUK7:FUK109 GEG7:GEG109 GOC7:GOC109 GXY7:GXY109 HHU7:HHU109 HRQ7:HRQ109 IBM7:IBM109 ILI7:ILI109 IVE7:IVE109 JFA7:JFA109 JOW7:JOW109 JYS7:JYS109 KIO7:KIO109 KSK7:KSK109 LCG7:LCG109 LMC7:LMC109 LVY7:LVY109 MFU7:MFU109 MPQ7:MPQ109 MZM7:MZM109 NJI7:NJI109 NTE7:NTE109 ODA7:ODA109 OMW7:OMW109 OWS7:OWS109 PGO7:PGO109 PQK7:PQK109 QAG7:QAG109 QKC7:QKC109 QTY7:QTY109 RDU7:RDU109 RNQ7:RNQ109 RXM7:RXM109 SHI7:SHI109 SRE7:SRE109 TBA7:TBA109 TKW7:TKW109 TUS7:TUS109 UEO7:UEO109 UOK7:UOK109 UYG7:UYG109 VIC7:VIC109 VRY7:VRY109 WBU7:WBU109 WLQ7:WLQ109 WVM7:WVM109 F65543:F65645 JA65543:JA65645 SW65543:SW65645 ACS65543:ACS65645 AMO65543:AMO65645 AWK65543:AWK65645 BGG65543:BGG65645 BQC65543:BQC65645 BZY65543:BZY65645 CJU65543:CJU65645 CTQ65543:CTQ65645 DDM65543:DDM65645 DNI65543:DNI65645 DXE65543:DXE65645 EHA65543:EHA65645 EQW65543:EQW65645 FAS65543:FAS65645 FKO65543:FKO65645 FUK65543:FUK65645 GEG65543:GEG65645 GOC65543:GOC65645 GXY65543:GXY65645 HHU65543:HHU65645 HRQ65543:HRQ65645 IBM65543:IBM65645 ILI65543:ILI65645 IVE65543:IVE65645 JFA65543:JFA65645 JOW65543:JOW65645 JYS65543:JYS65645 KIO65543:KIO65645 KSK65543:KSK65645 LCG65543:LCG65645 LMC65543:LMC65645 LVY65543:LVY65645 MFU65543:MFU65645 MPQ65543:MPQ65645 MZM65543:MZM65645 NJI65543:NJI65645 NTE65543:NTE65645 ODA65543:ODA65645 OMW65543:OMW65645 OWS65543:OWS65645 PGO65543:PGO65645 PQK65543:PQK65645 QAG65543:QAG65645 QKC65543:QKC65645 QTY65543:QTY65645 RDU65543:RDU65645 RNQ65543:RNQ65645 RXM65543:RXM65645 SHI65543:SHI65645 SRE65543:SRE65645 TBA65543:TBA65645 TKW65543:TKW65645 TUS65543:TUS65645 UEO65543:UEO65645 UOK65543:UOK65645 UYG65543:UYG65645 VIC65543:VIC65645 VRY65543:VRY65645 WBU65543:WBU65645 WLQ65543:WLQ65645 WVM65543:WVM65645 F131079:F131181 JA131079:JA131181 SW131079:SW131181 ACS131079:ACS131181 AMO131079:AMO131181 AWK131079:AWK131181 BGG131079:BGG131181 BQC131079:BQC131181 BZY131079:BZY131181 CJU131079:CJU131181 CTQ131079:CTQ131181 DDM131079:DDM131181 DNI131079:DNI131181 DXE131079:DXE131181 EHA131079:EHA131181 EQW131079:EQW131181 FAS131079:FAS131181 FKO131079:FKO131181 FUK131079:FUK131181 GEG131079:GEG131181 GOC131079:GOC131181 GXY131079:GXY131181 HHU131079:HHU131181 HRQ131079:HRQ131181 IBM131079:IBM131181 ILI131079:ILI131181 IVE131079:IVE131181 JFA131079:JFA131181 JOW131079:JOW131181 JYS131079:JYS131181 KIO131079:KIO131181 KSK131079:KSK131181 LCG131079:LCG131181 LMC131079:LMC131181 LVY131079:LVY131181 MFU131079:MFU131181 MPQ131079:MPQ131181 MZM131079:MZM131181 NJI131079:NJI131181 NTE131079:NTE131181 ODA131079:ODA131181 OMW131079:OMW131181 OWS131079:OWS131181 PGO131079:PGO131181 PQK131079:PQK131181 QAG131079:QAG131181 QKC131079:QKC131181 QTY131079:QTY131181 RDU131079:RDU131181 RNQ131079:RNQ131181 RXM131079:RXM131181 SHI131079:SHI131181 SRE131079:SRE131181 TBA131079:TBA131181 TKW131079:TKW131181 TUS131079:TUS131181 UEO131079:UEO131181 UOK131079:UOK131181 UYG131079:UYG131181 VIC131079:VIC131181 VRY131079:VRY131181 WBU131079:WBU131181 WLQ131079:WLQ131181 WVM131079:WVM131181 F196615:F196717 JA196615:JA196717 SW196615:SW196717 ACS196615:ACS196717 AMO196615:AMO196717 AWK196615:AWK196717 BGG196615:BGG196717 BQC196615:BQC196717 BZY196615:BZY196717 CJU196615:CJU196717 CTQ196615:CTQ196717 DDM196615:DDM196717 DNI196615:DNI196717 DXE196615:DXE196717 EHA196615:EHA196717 EQW196615:EQW196717 FAS196615:FAS196717 FKO196615:FKO196717 FUK196615:FUK196717 GEG196615:GEG196717 GOC196615:GOC196717 GXY196615:GXY196717 HHU196615:HHU196717 HRQ196615:HRQ196717 IBM196615:IBM196717 ILI196615:ILI196717 IVE196615:IVE196717 JFA196615:JFA196717 JOW196615:JOW196717 JYS196615:JYS196717 KIO196615:KIO196717 KSK196615:KSK196717 LCG196615:LCG196717 LMC196615:LMC196717 LVY196615:LVY196717 MFU196615:MFU196717 MPQ196615:MPQ196717 MZM196615:MZM196717 NJI196615:NJI196717 NTE196615:NTE196717 ODA196615:ODA196717 OMW196615:OMW196717 OWS196615:OWS196717 PGO196615:PGO196717 PQK196615:PQK196717 QAG196615:QAG196717 QKC196615:QKC196717 QTY196615:QTY196717 RDU196615:RDU196717 RNQ196615:RNQ196717 RXM196615:RXM196717 SHI196615:SHI196717 SRE196615:SRE196717 TBA196615:TBA196717 TKW196615:TKW196717 TUS196615:TUS196717 UEO196615:UEO196717 UOK196615:UOK196717 UYG196615:UYG196717 VIC196615:VIC196717 VRY196615:VRY196717 WBU196615:WBU196717 WLQ196615:WLQ196717 WVM196615:WVM196717 F262151:F262253 JA262151:JA262253 SW262151:SW262253 ACS262151:ACS262253 AMO262151:AMO262253 AWK262151:AWK262253 BGG262151:BGG262253 BQC262151:BQC262253 BZY262151:BZY262253 CJU262151:CJU262253 CTQ262151:CTQ262253 DDM262151:DDM262253 DNI262151:DNI262253 DXE262151:DXE262253 EHA262151:EHA262253 EQW262151:EQW262253 FAS262151:FAS262253 FKO262151:FKO262253 FUK262151:FUK262253 GEG262151:GEG262253 GOC262151:GOC262253 GXY262151:GXY262253 HHU262151:HHU262253 HRQ262151:HRQ262253 IBM262151:IBM262253 ILI262151:ILI262253 IVE262151:IVE262253 JFA262151:JFA262253 JOW262151:JOW262253 JYS262151:JYS262253 KIO262151:KIO262253 KSK262151:KSK262253 LCG262151:LCG262253 LMC262151:LMC262253 LVY262151:LVY262253 MFU262151:MFU262253 MPQ262151:MPQ262253 MZM262151:MZM262253 NJI262151:NJI262253 NTE262151:NTE262253 ODA262151:ODA262253 OMW262151:OMW262253 OWS262151:OWS262253 PGO262151:PGO262253 PQK262151:PQK262253 QAG262151:QAG262253 QKC262151:QKC262253 QTY262151:QTY262253 RDU262151:RDU262253 RNQ262151:RNQ262253 RXM262151:RXM262253 SHI262151:SHI262253 SRE262151:SRE262253 TBA262151:TBA262253 TKW262151:TKW262253 TUS262151:TUS262253 UEO262151:UEO262253 UOK262151:UOK262253 UYG262151:UYG262253 VIC262151:VIC262253 VRY262151:VRY262253 WBU262151:WBU262253 WLQ262151:WLQ262253 WVM262151:WVM262253 F327687:F327789 JA327687:JA327789 SW327687:SW327789 ACS327687:ACS327789 AMO327687:AMO327789 AWK327687:AWK327789 BGG327687:BGG327789 BQC327687:BQC327789 BZY327687:BZY327789 CJU327687:CJU327789 CTQ327687:CTQ327789 DDM327687:DDM327789 DNI327687:DNI327789 DXE327687:DXE327789 EHA327687:EHA327789 EQW327687:EQW327789 FAS327687:FAS327789 FKO327687:FKO327789 FUK327687:FUK327789 GEG327687:GEG327789 GOC327687:GOC327789 GXY327687:GXY327789 HHU327687:HHU327789 HRQ327687:HRQ327789 IBM327687:IBM327789 ILI327687:ILI327789 IVE327687:IVE327789 JFA327687:JFA327789 JOW327687:JOW327789 JYS327687:JYS327789 KIO327687:KIO327789 KSK327687:KSK327789 LCG327687:LCG327789 LMC327687:LMC327789 LVY327687:LVY327789 MFU327687:MFU327789 MPQ327687:MPQ327789 MZM327687:MZM327789 NJI327687:NJI327789 NTE327687:NTE327789 ODA327687:ODA327789 OMW327687:OMW327789 OWS327687:OWS327789 PGO327687:PGO327789 PQK327687:PQK327789 QAG327687:QAG327789 QKC327687:QKC327789 QTY327687:QTY327789 RDU327687:RDU327789 RNQ327687:RNQ327789 RXM327687:RXM327789 SHI327687:SHI327789 SRE327687:SRE327789 TBA327687:TBA327789 TKW327687:TKW327789 TUS327687:TUS327789 UEO327687:UEO327789 UOK327687:UOK327789 UYG327687:UYG327789 VIC327687:VIC327789 VRY327687:VRY327789 WBU327687:WBU327789 WLQ327687:WLQ327789 WVM327687:WVM327789 F393223:F393325 JA393223:JA393325 SW393223:SW393325 ACS393223:ACS393325 AMO393223:AMO393325 AWK393223:AWK393325 BGG393223:BGG393325 BQC393223:BQC393325 BZY393223:BZY393325 CJU393223:CJU393325 CTQ393223:CTQ393325 DDM393223:DDM393325 DNI393223:DNI393325 DXE393223:DXE393325 EHA393223:EHA393325 EQW393223:EQW393325 FAS393223:FAS393325 FKO393223:FKO393325 FUK393223:FUK393325 GEG393223:GEG393325 GOC393223:GOC393325 GXY393223:GXY393325 HHU393223:HHU393325 HRQ393223:HRQ393325 IBM393223:IBM393325 ILI393223:ILI393325 IVE393223:IVE393325 JFA393223:JFA393325 JOW393223:JOW393325 JYS393223:JYS393325 KIO393223:KIO393325 KSK393223:KSK393325 LCG393223:LCG393325 LMC393223:LMC393325 LVY393223:LVY393325 MFU393223:MFU393325 MPQ393223:MPQ393325 MZM393223:MZM393325 NJI393223:NJI393325 NTE393223:NTE393325 ODA393223:ODA393325 OMW393223:OMW393325 OWS393223:OWS393325 PGO393223:PGO393325 PQK393223:PQK393325 QAG393223:QAG393325 QKC393223:QKC393325 QTY393223:QTY393325 RDU393223:RDU393325 RNQ393223:RNQ393325 RXM393223:RXM393325 SHI393223:SHI393325 SRE393223:SRE393325 TBA393223:TBA393325 TKW393223:TKW393325 TUS393223:TUS393325 UEO393223:UEO393325 UOK393223:UOK393325 UYG393223:UYG393325 VIC393223:VIC393325 VRY393223:VRY393325 WBU393223:WBU393325 WLQ393223:WLQ393325 WVM393223:WVM393325 F458759:F458861 JA458759:JA458861 SW458759:SW458861 ACS458759:ACS458861 AMO458759:AMO458861 AWK458759:AWK458861 BGG458759:BGG458861 BQC458759:BQC458861 BZY458759:BZY458861 CJU458759:CJU458861 CTQ458759:CTQ458861 DDM458759:DDM458861 DNI458759:DNI458861 DXE458759:DXE458861 EHA458759:EHA458861 EQW458759:EQW458861 FAS458759:FAS458861 FKO458759:FKO458861 FUK458759:FUK458861 GEG458759:GEG458861 GOC458759:GOC458861 GXY458759:GXY458861 HHU458759:HHU458861 HRQ458759:HRQ458861 IBM458759:IBM458861 ILI458759:ILI458861 IVE458759:IVE458861 JFA458759:JFA458861 JOW458759:JOW458861 JYS458759:JYS458861 KIO458759:KIO458861 KSK458759:KSK458861 LCG458759:LCG458861 LMC458759:LMC458861 LVY458759:LVY458861 MFU458759:MFU458861 MPQ458759:MPQ458861 MZM458759:MZM458861 NJI458759:NJI458861 NTE458759:NTE458861 ODA458759:ODA458861 OMW458759:OMW458861 OWS458759:OWS458861 PGO458759:PGO458861 PQK458759:PQK458861 QAG458759:QAG458861 QKC458759:QKC458861 QTY458759:QTY458861 RDU458759:RDU458861 RNQ458759:RNQ458861 RXM458759:RXM458861 SHI458759:SHI458861 SRE458759:SRE458861 TBA458759:TBA458861 TKW458759:TKW458861 TUS458759:TUS458861 UEO458759:UEO458861 UOK458759:UOK458861 UYG458759:UYG458861 VIC458759:VIC458861 VRY458759:VRY458861 WBU458759:WBU458861 WLQ458759:WLQ458861 WVM458759:WVM458861 F524295:F524397 JA524295:JA524397 SW524295:SW524397 ACS524295:ACS524397 AMO524295:AMO524397 AWK524295:AWK524397 BGG524295:BGG524397 BQC524295:BQC524397 BZY524295:BZY524397 CJU524295:CJU524397 CTQ524295:CTQ524397 DDM524295:DDM524397 DNI524295:DNI524397 DXE524295:DXE524397 EHA524295:EHA524397 EQW524295:EQW524397 FAS524295:FAS524397 FKO524295:FKO524397 FUK524295:FUK524397 GEG524295:GEG524397 GOC524295:GOC524397 GXY524295:GXY524397 HHU524295:HHU524397 HRQ524295:HRQ524397 IBM524295:IBM524397 ILI524295:ILI524397 IVE524295:IVE524397 JFA524295:JFA524397 JOW524295:JOW524397 JYS524295:JYS524397 KIO524295:KIO524397 KSK524295:KSK524397 LCG524295:LCG524397 LMC524295:LMC524397 LVY524295:LVY524397 MFU524295:MFU524397 MPQ524295:MPQ524397 MZM524295:MZM524397 NJI524295:NJI524397 NTE524295:NTE524397 ODA524295:ODA524397 OMW524295:OMW524397 OWS524295:OWS524397 PGO524295:PGO524397 PQK524295:PQK524397 QAG524295:QAG524397 QKC524295:QKC524397 QTY524295:QTY524397 RDU524295:RDU524397 RNQ524295:RNQ524397 RXM524295:RXM524397 SHI524295:SHI524397 SRE524295:SRE524397 TBA524295:TBA524397 TKW524295:TKW524397 TUS524295:TUS524397 UEO524295:UEO524397 UOK524295:UOK524397 UYG524295:UYG524397 VIC524295:VIC524397 VRY524295:VRY524397 WBU524295:WBU524397 WLQ524295:WLQ524397 WVM524295:WVM524397 F589831:F589933 JA589831:JA589933 SW589831:SW589933 ACS589831:ACS589933 AMO589831:AMO589933 AWK589831:AWK589933 BGG589831:BGG589933 BQC589831:BQC589933 BZY589831:BZY589933 CJU589831:CJU589933 CTQ589831:CTQ589933 DDM589831:DDM589933 DNI589831:DNI589933 DXE589831:DXE589933 EHA589831:EHA589933 EQW589831:EQW589933 FAS589831:FAS589933 FKO589831:FKO589933 FUK589831:FUK589933 GEG589831:GEG589933 GOC589831:GOC589933 GXY589831:GXY589933 HHU589831:HHU589933 HRQ589831:HRQ589933 IBM589831:IBM589933 ILI589831:ILI589933 IVE589831:IVE589933 JFA589831:JFA589933 JOW589831:JOW589933 JYS589831:JYS589933 KIO589831:KIO589933 KSK589831:KSK589933 LCG589831:LCG589933 LMC589831:LMC589933 LVY589831:LVY589933 MFU589831:MFU589933 MPQ589831:MPQ589933 MZM589831:MZM589933 NJI589831:NJI589933 NTE589831:NTE589933 ODA589831:ODA589933 OMW589831:OMW589933 OWS589831:OWS589933 PGO589831:PGO589933 PQK589831:PQK589933 QAG589831:QAG589933 QKC589831:QKC589933 QTY589831:QTY589933 RDU589831:RDU589933 RNQ589831:RNQ589933 RXM589831:RXM589933 SHI589831:SHI589933 SRE589831:SRE589933 TBA589831:TBA589933 TKW589831:TKW589933 TUS589831:TUS589933 UEO589831:UEO589933 UOK589831:UOK589933 UYG589831:UYG589933 VIC589831:VIC589933 VRY589831:VRY589933 WBU589831:WBU589933 WLQ589831:WLQ589933 WVM589831:WVM589933 F655367:F655469 JA655367:JA655469 SW655367:SW655469 ACS655367:ACS655469 AMO655367:AMO655469 AWK655367:AWK655469 BGG655367:BGG655469 BQC655367:BQC655469 BZY655367:BZY655469 CJU655367:CJU655469 CTQ655367:CTQ655469 DDM655367:DDM655469 DNI655367:DNI655469 DXE655367:DXE655469 EHA655367:EHA655469 EQW655367:EQW655469 FAS655367:FAS655469 FKO655367:FKO655469 FUK655367:FUK655469 GEG655367:GEG655469 GOC655367:GOC655469 GXY655367:GXY655469 HHU655367:HHU655469 HRQ655367:HRQ655469 IBM655367:IBM655469 ILI655367:ILI655469 IVE655367:IVE655469 JFA655367:JFA655469 JOW655367:JOW655469 JYS655367:JYS655469 KIO655367:KIO655469 KSK655367:KSK655469 LCG655367:LCG655469 LMC655367:LMC655469 LVY655367:LVY655469 MFU655367:MFU655469 MPQ655367:MPQ655469 MZM655367:MZM655469 NJI655367:NJI655469 NTE655367:NTE655469 ODA655367:ODA655469 OMW655367:OMW655469 OWS655367:OWS655469 PGO655367:PGO655469 PQK655367:PQK655469 QAG655367:QAG655469 QKC655367:QKC655469 QTY655367:QTY655469 RDU655367:RDU655469 RNQ655367:RNQ655469 RXM655367:RXM655469 SHI655367:SHI655469 SRE655367:SRE655469 TBA655367:TBA655469 TKW655367:TKW655469 TUS655367:TUS655469 UEO655367:UEO655469 UOK655367:UOK655469 UYG655367:UYG655469 VIC655367:VIC655469 VRY655367:VRY655469 WBU655367:WBU655469 WLQ655367:WLQ655469 WVM655367:WVM655469 F720903:F721005 JA720903:JA721005 SW720903:SW721005 ACS720903:ACS721005 AMO720903:AMO721005 AWK720903:AWK721005 BGG720903:BGG721005 BQC720903:BQC721005 BZY720903:BZY721005 CJU720903:CJU721005 CTQ720903:CTQ721005 DDM720903:DDM721005 DNI720903:DNI721005 DXE720903:DXE721005 EHA720903:EHA721005 EQW720903:EQW721005 FAS720903:FAS721005 FKO720903:FKO721005 FUK720903:FUK721005 GEG720903:GEG721005 GOC720903:GOC721005 GXY720903:GXY721005 HHU720903:HHU721005 HRQ720903:HRQ721005 IBM720903:IBM721005 ILI720903:ILI721005 IVE720903:IVE721005 JFA720903:JFA721005 JOW720903:JOW721005 JYS720903:JYS721005 KIO720903:KIO721005 KSK720903:KSK721005 LCG720903:LCG721005 LMC720903:LMC721005 LVY720903:LVY721005 MFU720903:MFU721005 MPQ720903:MPQ721005 MZM720903:MZM721005 NJI720903:NJI721005 NTE720903:NTE721005 ODA720903:ODA721005 OMW720903:OMW721005 OWS720903:OWS721005 PGO720903:PGO721005 PQK720903:PQK721005 QAG720903:QAG721005 QKC720903:QKC721005 QTY720903:QTY721005 RDU720903:RDU721005 RNQ720903:RNQ721005 RXM720903:RXM721005 SHI720903:SHI721005 SRE720903:SRE721005 TBA720903:TBA721005 TKW720903:TKW721005 TUS720903:TUS721005 UEO720903:UEO721005 UOK720903:UOK721005 UYG720903:UYG721005 VIC720903:VIC721005 VRY720903:VRY721005 WBU720903:WBU721005 WLQ720903:WLQ721005 WVM720903:WVM721005 F786439:F786541 JA786439:JA786541 SW786439:SW786541 ACS786439:ACS786541 AMO786439:AMO786541 AWK786439:AWK786541 BGG786439:BGG786541 BQC786439:BQC786541 BZY786439:BZY786541 CJU786439:CJU786541 CTQ786439:CTQ786541 DDM786439:DDM786541 DNI786439:DNI786541 DXE786439:DXE786541 EHA786439:EHA786541 EQW786439:EQW786541 FAS786439:FAS786541 FKO786439:FKO786541 FUK786439:FUK786541 GEG786439:GEG786541 GOC786439:GOC786541 GXY786439:GXY786541 HHU786439:HHU786541 HRQ786439:HRQ786541 IBM786439:IBM786541 ILI786439:ILI786541 IVE786439:IVE786541 JFA786439:JFA786541 JOW786439:JOW786541 JYS786439:JYS786541 KIO786439:KIO786541 KSK786439:KSK786541 LCG786439:LCG786541 LMC786439:LMC786541 LVY786439:LVY786541 MFU786439:MFU786541 MPQ786439:MPQ786541 MZM786439:MZM786541 NJI786439:NJI786541 NTE786439:NTE786541 ODA786439:ODA786541 OMW786439:OMW786541 OWS786439:OWS786541 PGO786439:PGO786541 PQK786439:PQK786541 QAG786439:QAG786541 QKC786439:QKC786541 QTY786439:QTY786541 RDU786439:RDU786541 RNQ786439:RNQ786541 RXM786439:RXM786541 SHI786439:SHI786541 SRE786439:SRE786541 TBA786439:TBA786541 TKW786439:TKW786541 TUS786439:TUS786541 UEO786439:UEO786541 UOK786439:UOK786541 UYG786439:UYG786541 VIC786439:VIC786541 VRY786439:VRY786541 WBU786439:WBU786541 WLQ786439:WLQ786541 WVM786439:WVM786541 F851975:F852077 JA851975:JA852077 SW851975:SW852077 ACS851975:ACS852077 AMO851975:AMO852077 AWK851975:AWK852077 BGG851975:BGG852077 BQC851975:BQC852077 BZY851975:BZY852077 CJU851975:CJU852077 CTQ851975:CTQ852077 DDM851975:DDM852077 DNI851975:DNI852077 DXE851975:DXE852077 EHA851975:EHA852077 EQW851975:EQW852077 FAS851975:FAS852077 FKO851975:FKO852077 FUK851975:FUK852077 GEG851975:GEG852077 GOC851975:GOC852077 GXY851975:GXY852077 HHU851975:HHU852077 HRQ851975:HRQ852077 IBM851975:IBM852077 ILI851975:ILI852077 IVE851975:IVE852077 JFA851975:JFA852077 JOW851975:JOW852077 JYS851975:JYS852077 KIO851975:KIO852077 KSK851975:KSK852077 LCG851975:LCG852077 LMC851975:LMC852077 LVY851975:LVY852077 MFU851975:MFU852077 MPQ851975:MPQ852077 MZM851975:MZM852077 NJI851975:NJI852077 NTE851975:NTE852077 ODA851975:ODA852077 OMW851975:OMW852077 OWS851975:OWS852077 PGO851975:PGO852077 PQK851975:PQK852077 QAG851975:QAG852077 QKC851975:QKC852077 QTY851975:QTY852077 RDU851975:RDU852077 RNQ851975:RNQ852077 RXM851975:RXM852077 SHI851975:SHI852077 SRE851975:SRE852077 TBA851975:TBA852077 TKW851975:TKW852077 TUS851975:TUS852077 UEO851975:UEO852077 UOK851975:UOK852077 UYG851975:UYG852077 VIC851975:VIC852077 VRY851975:VRY852077 WBU851975:WBU852077 WLQ851975:WLQ852077 WVM851975:WVM852077 F917511:F917613 JA917511:JA917613 SW917511:SW917613 ACS917511:ACS917613 AMO917511:AMO917613 AWK917511:AWK917613 BGG917511:BGG917613 BQC917511:BQC917613 BZY917511:BZY917613 CJU917511:CJU917613 CTQ917511:CTQ917613 DDM917511:DDM917613 DNI917511:DNI917613 DXE917511:DXE917613 EHA917511:EHA917613 EQW917511:EQW917613 FAS917511:FAS917613 FKO917511:FKO917613 FUK917511:FUK917613 GEG917511:GEG917613 GOC917511:GOC917613 GXY917511:GXY917613 HHU917511:HHU917613 HRQ917511:HRQ917613 IBM917511:IBM917613 ILI917511:ILI917613 IVE917511:IVE917613 JFA917511:JFA917613 JOW917511:JOW917613 JYS917511:JYS917613 KIO917511:KIO917613 KSK917511:KSK917613 LCG917511:LCG917613 LMC917511:LMC917613 LVY917511:LVY917613 MFU917511:MFU917613 MPQ917511:MPQ917613 MZM917511:MZM917613 NJI917511:NJI917613 NTE917511:NTE917613 ODA917511:ODA917613 OMW917511:OMW917613 OWS917511:OWS917613 PGO917511:PGO917613 PQK917511:PQK917613 QAG917511:QAG917613 QKC917511:QKC917613 QTY917511:QTY917613 RDU917511:RDU917613 RNQ917511:RNQ917613 RXM917511:RXM917613 SHI917511:SHI917613 SRE917511:SRE917613 TBA917511:TBA917613 TKW917511:TKW917613 TUS917511:TUS917613 UEO917511:UEO917613 UOK917511:UOK917613 UYG917511:UYG917613 VIC917511:VIC917613 VRY917511:VRY917613 WBU917511:WBU917613 WLQ917511:WLQ917613 WVM917511:WVM917613 F983047:F983149 JA983047:JA983149 SW983047:SW983149 ACS983047:ACS983149 AMO983047:AMO983149 AWK983047:AWK983149 BGG983047:BGG983149 BQC983047:BQC983149 BZY983047:BZY983149 CJU983047:CJU983149 CTQ983047:CTQ983149 DDM983047:DDM983149 DNI983047:DNI983149 DXE983047:DXE983149 EHA983047:EHA983149 EQW983047:EQW983149 FAS983047:FAS983149 FKO983047:FKO983149 FUK983047:FUK983149 GEG983047:GEG983149 GOC983047:GOC983149 GXY983047:GXY983149 HHU983047:HHU983149 HRQ983047:HRQ983149 IBM983047:IBM983149 ILI983047:ILI983149 IVE983047:IVE983149 JFA983047:JFA983149 JOW983047:JOW983149 JYS983047:JYS983149 KIO983047:KIO983149 KSK983047:KSK983149 LCG983047:LCG983149 LMC983047:LMC983149 LVY983047:LVY983149 MFU983047:MFU983149 MPQ983047:MPQ983149 MZM983047:MZM983149 NJI983047:NJI983149 NTE983047:NTE983149 ODA983047:ODA983149 OMW983047:OMW983149 OWS983047:OWS983149 PGO983047:PGO983149 PQK983047:PQK983149 QAG983047:QAG983149 QKC983047:QKC983149 QTY983047:QTY983149 RDU983047:RDU983149 RNQ983047:RNQ983149 RXM983047:RXM983149 SHI983047:SHI983149 SRE983047:SRE983149 TBA983047:TBA983149 TKW983047:TKW983149 TUS983047:TUS983149 UEO983047:UEO983149 UOK983047:UOK983149 UYG983047:UYG983149 VIC983047:VIC983149 VRY983047:VRY983149 WBU983047:WBU983149 WLQ983047:WLQ983149 WVM983047:WVM983149 C129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C65665 IW65665 SS65665 ACO65665 AMK65665 AWG65665 BGC65665 BPY65665 BZU65665 CJQ65665 CTM65665 DDI65665 DNE65665 DXA65665 EGW65665 EQS65665 FAO65665 FKK65665 FUG65665 GEC65665 GNY65665 GXU65665 HHQ65665 HRM65665 IBI65665 ILE65665 IVA65665 JEW65665 JOS65665 JYO65665 KIK65665 KSG65665 LCC65665 LLY65665 LVU65665 MFQ65665 MPM65665 MZI65665 NJE65665 NTA65665 OCW65665 OMS65665 OWO65665 PGK65665 PQG65665 QAC65665 QJY65665 QTU65665 RDQ65665 RNM65665 RXI65665 SHE65665 SRA65665 TAW65665 TKS65665 TUO65665 UEK65665 UOG65665 UYC65665 VHY65665 VRU65665 WBQ65665 WLM65665 WVI65665 C131201 IW131201 SS131201 ACO131201 AMK131201 AWG131201 BGC131201 BPY131201 BZU131201 CJQ131201 CTM131201 DDI131201 DNE131201 DXA131201 EGW131201 EQS131201 FAO131201 FKK131201 FUG131201 GEC131201 GNY131201 GXU131201 HHQ131201 HRM131201 IBI131201 ILE131201 IVA131201 JEW131201 JOS131201 JYO131201 KIK131201 KSG131201 LCC131201 LLY131201 LVU131201 MFQ131201 MPM131201 MZI131201 NJE131201 NTA131201 OCW131201 OMS131201 OWO131201 PGK131201 PQG131201 QAC131201 QJY131201 QTU131201 RDQ131201 RNM131201 RXI131201 SHE131201 SRA131201 TAW131201 TKS131201 TUO131201 UEK131201 UOG131201 UYC131201 VHY131201 VRU131201 WBQ131201 WLM131201 WVI131201 C196737 IW196737 SS196737 ACO196737 AMK196737 AWG196737 BGC196737 BPY196737 BZU196737 CJQ196737 CTM196737 DDI196737 DNE196737 DXA196737 EGW196737 EQS196737 FAO196737 FKK196737 FUG196737 GEC196737 GNY196737 GXU196737 HHQ196737 HRM196737 IBI196737 ILE196737 IVA196737 JEW196737 JOS196737 JYO196737 KIK196737 KSG196737 LCC196737 LLY196737 LVU196737 MFQ196737 MPM196737 MZI196737 NJE196737 NTA196737 OCW196737 OMS196737 OWO196737 PGK196737 PQG196737 QAC196737 QJY196737 QTU196737 RDQ196737 RNM196737 RXI196737 SHE196737 SRA196737 TAW196737 TKS196737 TUO196737 UEK196737 UOG196737 UYC196737 VHY196737 VRU196737 WBQ196737 WLM196737 WVI196737 C262273 IW262273 SS262273 ACO262273 AMK262273 AWG262273 BGC262273 BPY262273 BZU262273 CJQ262273 CTM262273 DDI262273 DNE262273 DXA262273 EGW262273 EQS262273 FAO262273 FKK262273 FUG262273 GEC262273 GNY262273 GXU262273 HHQ262273 HRM262273 IBI262273 ILE262273 IVA262273 JEW262273 JOS262273 JYO262273 KIK262273 KSG262273 LCC262273 LLY262273 LVU262273 MFQ262273 MPM262273 MZI262273 NJE262273 NTA262273 OCW262273 OMS262273 OWO262273 PGK262273 PQG262273 QAC262273 QJY262273 QTU262273 RDQ262273 RNM262273 RXI262273 SHE262273 SRA262273 TAW262273 TKS262273 TUO262273 UEK262273 UOG262273 UYC262273 VHY262273 VRU262273 WBQ262273 WLM262273 WVI262273 C327809 IW327809 SS327809 ACO327809 AMK327809 AWG327809 BGC327809 BPY327809 BZU327809 CJQ327809 CTM327809 DDI327809 DNE327809 DXA327809 EGW327809 EQS327809 FAO327809 FKK327809 FUG327809 GEC327809 GNY327809 GXU327809 HHQ327809 HRM327809 IBI327809 ILE327809 IVA327809 JEW327809 JOS327809 JYO327809 KIK327809 KSG327809 LCC327809 LLY327809 LVU327809 MFQ327809 MPM327809 MZI327809 NJE327809 NTA327809 OCW327809 OMS327809 OWO327809 PGK327809 PQG327809 QAC327809 QJY327809 QTU327809 RDQ327809 RNM327809 RXI327809 SHE327809 SRA327809 TAW327809 TKS327809 TUO327809 UEK327809 UOG327809 UYC327809 VHY327809 VRU327809 WBQ327809 WLM327809 WVI327809 C393345 IW393345 SS393345 ACO393345 AMK393345 AWG393345 BGC393345 BPY393345 BZU393345 CJQ393345 CTM393345 DDI393345 DNE393345 DXA393345 EGW393345 EQS393345 FAO393345 FKK393345 FUG393345 GEC393345 GNY393345 GXU393345 HHQ393345 HRM393345 IBI393345 ILE393345 IVA393345 JEW393345 JOS393345 JYO393345 KIK393345 KSG393345 LCC393345 LLY393345 LVU393345 MFQ393345 MPM393345 MZI393345 NJE393345 NTA393345 OCW393345 OMS393345 OWO393345 PGK393345 PQG393345 QAC393345 QJY393345 QTU393345 RDQ393345 RNM393345 RXI393345 SHE393345 SRA393345 TAW393345 TKS393345 TUO393345 UEK393345 UOG393345 UYC393345 VHY393345 VRU393345 WBQ393345 WLM393345 WVI393345 C458881 IW458881 SS458881 ACO458881 AMK458881 AWG458881 BGC458881 BPY458881 BZU458881 CJQ458881 CTM458881 DDI458881 DNE458881 DXA458881 EGW458881 EQS458881 FAO458881 FKK458881 FUG458881 GEC458881 GNY458881 GXU458881 HHQ458881 HRM458881 IBI458881 ILE458881 IVA458881 JEW458881 JOS458881 JYO458881 KIK458881 KSG458881 LCC458881 LLY458881 LVU458881 MFQ458881 MPM458881 MZI458881 NJE458881 NTA458881 OCW458881 OMS458881 OWO458881 PGK458881 PQG458881 QAC458881 QJY458881 QTU458881 RDQ458881 RNM458881 RXI458881 SHE458881 SRA458881 TAW458881 TKS458881 TUO458881 UEK458881 UOG458881 UYC458881 VHY458881 VRU458881 WBQ458881 WLM458881 WVI458881 C524417 IW524417 SS524417 ACO524417 AMK524417 AWG524417 BGC524417 BPY524417 BZU524417 CJQ524417 CTM524417 DDI524417 DNE524417 DXA524417 EGW524417 EQS524417 FAO524417 FKK524417 FUG524417 GEC524417 GNY524417 GXU524417 HHQ524417 HRM524417 IBI524417 ILE524417 IVA524417 JEW524417 JOS524417 JYO524417 KIK524417 KSG524417 LCC524417 LLY524417 LVU524417 MFQ524417 MPM524417 MZI524417 NJE524417 NTA524417 OCW524417 OMS524417 OWO524417 PGK524417 PQG524417 QAC524417 QJY524417 QTU524417 RDQ524417 RNM524417 RXI524417 SHE524417 SRA524417 TAW524417 TKS524417 TUO524417 UEK524417 UOG524417 UYC524417 VHY524417 VRU524417 WBQ524417 WLM524417 WVI524417 C589953 IW589953 SS589953 ACO589953 AMK589953 AWG589953 BGC589953 BPY589953 BZU589953 CJQ589953 CTM589953 DDI589953 DNE589953 DXA589953 EGW589953 EQS589953 FAO589953 FKK589953 FUG589953 GEC589953 GNY589953 GXU589953 HHQ589953 HRM589953 IBI589953 ILE589953 IVA589953 JEW589953 JOS589953 JYO589953 KIK589953 KSG589953 LCC589953 LLY589953 LVU589953 MFQ589953 MPM589953 MZI589953 NJE589953 NTA589953 OCW589953 OMS589953 OWO589953 PGK589953 PQG589953 QAC589953 QJY589953 QTU589953 RDQ589953 RNM589953 RXI589953 SHE589953 SRA589953 TAW589953 TKS589953 TUO589953 UEK589953 UOG589953 UYC589953 VHY589953 VRU589953 WBQ589953 WLM589953 WVI589953 C655489 IW655489 SS655489 ACO655489 AMK655489 AWG655489 BGC655489 BPY655489 BZU655489 CJQ655489 CTM655489 DDI655489 DNE655489 DXA655489 EGW655489 EQS655489 FAO655489 FKK655489 FUG655489 GEC655489 GNY655489 GXU655489 HHQ655489 HRM655489 IBI655489 ILE655489 IVA655489 JEW655489 JOS655489 JYO655489 KIK655489 KSG655489 LCC655489 LLY655489 LVU655489 MFQ655489 MPM655489 MZI655489 NJE655489 NTA655489 OCW655489 OMS655489 OWO655489 PGK655489 PQG655489 QAC655489 QJY655489 QTU655489 RDQ655489 RNM655489 RXI655489 SHE655489 SRA655489 TAW655489 TKS655489 TUO655489 UEK655489 UOG655489 UYC655489 VHY655489 VRU655489 WBQ655489 WLM655489 WVI655489 C721025 IW721025 SS721025 ACO721025 AMK721025 AWG721025 BGC721025 BPY721025 BZU721025 CJQ721025 CTM721025 DDI721025 DNE721025 DXA721025 EGW721025 EQS721025 FAO721025 FKK721025 FUG721025 GEC721025 GNY721025 GXU721025 HHQ721025 HRM721025 IBI721025 ILE721025 IVA721025 JEW721025 JOS721025 JYO721025 KIK721025 KSG721025 LCC721025 LLY721025 LVU721025 MFQ721025 MPM721025 MZI721025 NJE721025 NTA721025 OCW721025 OMS721025 OWO721025 PGK721025 PQG721025 QAC721025 QJY721025 QTU721025 RDQ721025 RNM721025 RXI721025 SHE721025 SRA721025 TAW721025 TKS721025 TUO721025 UEK721025 UOG721025 UYC721025 VHY721025 VRU721025 WBQ721025 WLM721025 WVI721025 C786561 IW786561 SS786561 ACO786561 AMK786561 AWG786561 BGC786561 BPY786561 BZU786561 CJQ786561 CTM786561 DDI786561 DNE786561 DXA786561 EGW786561 EQS786561 FAO786561 FKK786561 FUG786561 GEC786561 GNY786561 GXU786561 HHQ786561 HRM786561 IBI786561 ILE786561 IVA786561 JEW786561 JOS786561 JYO786561 KIK786561 KSG786561 LCC786561 LLY786561 LVU786561 MFQ786561 MPM786561 MZI786561 NJE786561 NTA786561 OCW786561 OMS786561 OWO786561 PGK786561 PQG786561 QAC786561 QJY786561 QTU786561 RDQ786561 RNM786561 RXI786561 SHE786561 SRA786561 TAW786561 TKS786561 TUO786561 UEK786561 UOG786561 UYC786561 VHY786561 VRU786561 WBQ786561 WLM786561 WVI786561 C852097 IW852097 SS852097 ACO852097 AMK852097 AWG852097 BGC852097 BPY852097 BZU852097 CJQ852097 CTM852097 DDI852097 DNE852097 DXA852097 EGW852097 EQS852097 FAO852097 FKK852097 FUG852097 GEC852097 GNY852097 GXU852097 HHQ852097 HRM852097 IBI852097 ILE852097 IVA852097 JEW852097 JOS852097 JYO852097 KIK852097 KSG852097 LCC852097 LLY852097 LVU852097 MFQ852097 MPM852097 MZI852097 NJE852097 NTA852097 OCW852097 OMS852097 OWO852097 PGK852097 PQG852097 QAC852097 QJY852097 QTU852097 RDQ852097 RNM852097 RXI852097 SHE852097 SRA852097 TAW852097 TKS852097 TUO852097 UEK852097 UOG852097 UYC852097 VHY852097 VRU852097 WBQ852097 WLM852097 WVI852097 C917633 IW917633 SS917633 ACO917633 AMK917633 AWG917633 BGC917633 BPY917633 BZU917633 CJQ917633 CTM917633 DDI917633 DNE917633 DXA917633 EGW917633 EQS917633 FAO917633 FKK917633 FUG917633 GEC917633 GNY917633 GXU917633 HHQ917633 HRM917633 IBI917633 ILE917633 IVA917633 JEW917633 JOS917633 JYO917633 KIK917633 KSG917633 LCC917633 LLY917633 LVU917633 MFQ917633 MPM917633 MZI917633 NJE917633 NTA917633 OCW917633 OMS917633 OWO917633 PGK917633 PQG917633 QAC917633 QJY917633 QTU917633 RDQ917633 RNM917633 RXI917633 SHE917633 SRA917633 TAW917633 TKS917633 TUO917633 UEK917633 UOG917633 UYC917633 VHY917633 VRU917633 WBQ917633 WLM917633 WVI917633 C983169 IW983169 SS983169 ACO983169 AMK983169 AWG983169 BGC983169 BPY983169 BZU983169 CJQ983169 CTM983169 DDI983169 DNE983169 DXA983169 EGW983169 EQS983169 FAO983169 FKK983169 FUG983169 GEC983169 GNY983169 GXU983169 HHQ983169 HRM983169 IBI983169 ILE983169 IVA983169 JEW983169 JOS983169 JYO983169 KIK983169 KSG983169 LCC983169 LLY983169 LVU983169 MFQ983169 MPM983169 MZI983169 NJE983169 NTA983169 OCW983169 OMS983169 OWO983169 PGK983169 PQG983169 QAC983169 QJY983169 QTU983169 RDQ983169 RNM983169 RXI983169 SHE983169 SRA983169 TAW983169 TKS983169 TUO983169 UEK983169 UOG983169 UYC983169 VHY983169 VRU983169 WBQ983169 WLM983169 WVI983169 C131:C139 IW131:IW139 SS131:SS139 ACO131:ACO139 AMK131:AMK139 AWG131:AWG139 BGC131:BGC139 BPY131:BPY139 BZU131:BZU139 CJQ131:CJQ139 CTM131:CTM139 DDI131:DDI139 DNE131:DNE139 DXA131:DXA139 EGW131:EGW139 EQS131:EQS139 FAO131:FAO139 FKK131:FKK139 FUG131:FUG139 GEC131:GEC139 GNY131:GNY139 GXU131:GXU139 HHQ131:HHQ139 HRM131:HRM139 IBI131:IBI139 ILE131:ILE139 IVA131:IVA139 JEW131:JEW139 JOS131:JOS139 JYO131:JYO139 KIK131:KIK139 KSG131:KSG139 LCC131:LCC139 LLY131:LLY139 LVU131:LVU139 MFQ131:MFQ139 MPM131:MPM139 MZI131:MZI139 NJE131:NJE139 NTA131:NTA139 OCW131:OCW139 OMS131:OMS139 OWO131:OWO139 PGK131:PGK139 PQG131:PQG139 QAC131:QAC139 QJY131:QJY139 QTU131:QTU139 RDQ131:RDQ139 RNM131:RNM139 RXI131:RXI139 SHE131:SHE139 SRA131:SRA139 TAW131:TAW139 TKS131:TKS139 TUO131:TUO139 UEK131:UEK139 UOG131:UOG139 UYC131:UYC139 VHY131:VHY139 VRU131:VRU139 WBQ131:WBQ139 WLM131:WLM139 WVI131:WVI139 C65667:C65675 IW65667:IW65675 SS65667:SS65675 ACO65667:ACO65675 AMK65667:AMK65675 AWG65667:AWG65675 BGC65667:BGC65675 BPY65667:BPY65675 BZU65667:BZU65675 CJQ65667:CJQ65675 CTM65667:CTM65675 DDI65667:DDI65675 DNE65667:DNE65675 DXA65667:DXA65675 EGW65667:EGW65675 EQS65667:EQS65675 FAO65667:FAO65675 FKK65667:FKK65675 FUG65667:FUG65675 GEC65667:GEC65675 GNY65667:GNY65675 GXU65667:GXU65675 HHQ65667:HHQ65675 HRM65667:HRM65675 IBI65667:IBI65675 ILE65667:ILE65675 IVA65667:IVA65675 JEW65667:JEW65675 JOS65667:JOS65675 JYO65667:JYO65675 KIK65667:KIK65675 KSG65667:KSG65675 LCC65667:LCC65675 LLY65667:LLY65675 LVU65667:LVU65675 MFQ65667:MFQ65675 MPM65667:MPM65675 MZI65667:MZI65675 NJE65667:NJE65675 NTA65667:NTA65675 OCW65667:OCW65675 OMS65667:OMS65675 OWO65667:OWO65675 PGK65667:PGK65675 PQG65667:PQG65675 QAC65667:QAC65675 QJY65667:QJY65675 QTU65667:QTU65675 RDQ65667:RDQ65675 RNM65667:RNM65675 RXI65667:RXI65675 SHE65667:SHE65675 SRA65667:SRA65675 TAW65667:TAW65675 TKS65667:TKS65675 TUO65667:TUO65675 UEK65667:UEK65675 UOG65667:UOG65675 UYC65667:UYC65675 VHY65667:VHY65675 VRU65667:VRU65675 WBQ65667:WBQ65675 WLM65667:WLM65675 WVI65667:WVI65675 C131203:C131211 IW131203:IW131211 SS131203:SS131211 ACO131203:ACO131211 AMK131203:AMK131211 AWG131203:AWG131211 BGC131203:BGC131211 BPY131203:BPY131211 BZU131203:BZU131211 CJQ131203:CJQ131211 CTM131203:CTM131211 DDI131203:DDI131211 DNE131203:DNE131211 DXA131203:DXA131211 EGW131203:EGW131211 EQS131203:EQS131211 FAO131203:FAO131211 FKK131203:FKK131211 FUG131203:FUG131211 GEC131203:GEC131211 GNY131203:GNY131211 GXU131203:GXU131211 HHQ131203:HHQ131211 HRM131203:HRM131211 IBI131203:IBI131211 ILE131203:ILE131211 IVA131203:IVA131211 JEW131203:JEW131211 JOS131203:JOS131211 JYO131203:JYO131211 KIK131203:KIK131211 KSG131203:KSG131211 LCC131203:LCC131211 LLY131203:LLY131211 LVU131203:LVU131211 MFQ131203:MFQ131211 MPM131203:MPM131211 MZI131203:MZI131211 NJE131203:NJE131211 NTA131203:NTA131211 OCW131203:OCW131211 OMS131203:OMS131211 OWO131203:OWO131211 PGK131203:PGK131211 PQG131203:PQG131211 QAC131203:QAC131211 QJY131203:QJY131211 QTU131203:QTU131211 RDQ131203:RDQ131211 RNM131203:RNM131211 RXI131203:RXI131211 SHE131203:SHE131211 SRA131203:SRA131211 TAW131203:TAW131211 TKS131203:TKS131211 TUO131203:TUO131211 UEK131203:UEK131211 UOG131203:UOG131211 UYC131203:UYC131211 VHY131203:VHY131211 VRU131203:VRU131211 WBQ131203:WBQ131211 WLM131203:WLM131211 WVI131203:WVI131211 C196739:C196747 IW196739:IW196747 SS196739:SS196747 ACO196739:ACO196747 AMK196739:AMK196747 AWG196739:AWG196747 BGC196739:BGC196747 BPY196739:BPY196747 BZU196739:BZU196747 CJQ196739:CJQ196747 CTM196739:CTM196747 DDI196739:DDI196747 DNE196739:DNE196747 DXA196739:DXA196747 EGW196739:EGW196747 EQS196739:EQS196747 FAO196739:FAO196747 FKK196739:FKK196747 FUG196739:FUG196747 GEC196739:GEC196747 GNY196739:GNY196747 GXU196739:GXU196747 HHQ196739:HHQ196747 HRM196739:HRM196747 IBI196739:IBI196747 ILE196739:ILE196747 IVA196739:IVA196747 JEW196739:JEW196747 JOS196739:JOS196747 JYO196739:JYO196747 KIK196739:KIK196747 KSG196739:KSG196747 LCC196739:LCC196747 LLY196739:LLY196747 LVU196739:LVU196747 MFQ196739:MFQ196747 MPM196739:MPM196747 MZI196739:MZI196747 NJE196739:NJE196747 NTA196739:NTA196747 OCW196739:OCW196747 OMS196739:OMS196747 OWO196739:OWO196747 PGK196739:PGK196747 PQG196739:PQG196747 QAC196739:QAC196747 QJY196739:QJY196747 QTU196739:QTU196747 RDQ196739:RDQ196747 RNM196739:RNM196747 RXI196739:RXI196747 SHE196739:SHE196747 SRA196739:SRA196747 TAW196739:TAW196747 TKS196739:TKS196747 TUO196739:TUO196747 UEK196739:UEK196747 UOG196739:UOG196747 UYC196739:UYC196747 VHY196739:VHY196747 VRU196739:VRU196747 WBQ196739:WBQ196747 WLM196739:WLM196747 WVI196739:WVI196747 C262275:C262283 IW262275:IW262283 SS262275:SS262283 ACO262275:ACO262283 AMK262275:AMK262283 AWG262275:AWG262283 BGC262275:BGC262283 BPY262275:BPY262283 BZU262275:BZU262283 CJQ262275:CJQ262283 CTM262275:CTM262283 DDI262275:DDI262283 DNE262275:DNE262283 DXA262275:DXA262283 EGW262275:EGW262283 EQS262275:EQS262283 FAO262275:FAO262283 FKK262275:FKK262283 FUG262275:FUG262283 GEC262275:GEC262283 GNY262275:GNY262283 GXU262275:GXU262283 HHQ262275:HHQ262283 HRM262275:HRM262283 IBI262275:IBI262283 ILE262275:ILE262283 IVA262275:IVA262283 JEW262275:JEW262283 JOS262275:JOS262283 JYO262275:JYO262283 KIK262275:KIK262283 KSG262275:KSG262283 LCC262275:LCC262283 LLY262275:LLY262283 LVU262275:LVU262283 MFQ262275:MFQ262283 MPM262275:MPM262283 MZI262275:MZI262283 NJE262275:NJE262283 NTA262275:NTA262283 OCW262275:OCW262283 OMS262275:OMS262283 OWO262275:OWO262283 PGK262275:PGK262283 PQG262275:PQG262283 QAC262275:QAC262283 QJY262275:QJY262283 QTU262275:QTU262283 RDQ262275:RDQ262283 RNM262275:RNM262283 RXI262275:RXI262283 SHE262275:SHE262283 SRA262275:SRA262283 TAW262275:TAW262283 TKS262275:TKS262283 TUO262275:TUO262283 UEK262275:UEK262283 UOG262275:UOG262283 UYC262275:UYC262283 VHY262275:VHY262283 VRU262275:VRU262283 WBQ262275:WBQ262283 WLM262275:WLM262283 WVI262275:WVI262283 C327811:C327819 IW327811:IW327819 SS327811:SS327819 ACO327811:ACO327819 AMK327811:AMK327819 AWG327811:AWG327819 BGC327811:BGC327819 BPY327811:BPY327819 BZU327811:BZU327819 CJQ327811:CJQ327819 CTM327811:CTM327819 DDI327811:DDI327819 DNE327811:DNE327819 DXA327811:DXA327819 EGW327811:EGW327819 EQS327811:EQS327819 FAO327811:FAO327819 FKK327811:FKK327819 FUG327811:FUG327819 GEC327811:GEC327819 GNY327811:GNY327819 GXU327811:GXU327819 HHQ327811:HHQ327819 HRM327811:HRM327819 IBI327811:IBI327819 ILE327811:ILE327819 IVA327811:IVA327819 JEW327811:JEW327819 JOS327811:JOS327819 JYO327811:JYO327819 KIK327811:KIK327819 KSG327811:KSG327819 LCC327811:LCC327819 LLY327811:LLY327819 LVU327811:LVU327819 MFQ327811:MFQ327819 MPM327811:MPM327819 MZI327811:MZI327819 NJE327811:NJE327819 NTA327811:NTA327819 OCW327811:OCW327819 OMS327811:OMS327819 OWO327811:OWO327819 PGK327811:PGK327819 PQG327811:PQG327819 QAC327811:QAC327819 QJY327811:QJY327819 QTU327811:QTU327819 RDQ327811:RDQ327819 RNM327811:RNM327819 RXI327811:RXI327819 SHE327811:SHE327819 SRA327811:SRA327819 TAW327811:TAW327819 TKS327811:TKS327819 TUO327811:TUO327819 UEK327811:UEK327819 UOG327811:UOG327819 UYC327811:UYC327819 VHY327811:VHY327819 VRU327811:VRU327819 WBQ327811:WBQ327819 WLM327811:WLM327819 WVI327811:WVI327819 C393347:C393355 IW393347:IW393355 SS393347:SS393355 ACO393347:ACO393355 AMK393347:AMK393355 AWG393347:AWG393355 BGC393347:BGC393355 BPY393347:BPY393355 BZU393347:BZU393355 CJQ393347:CJQ393355 CTM393347:CTM393355 DDI393347:DDI393355 DNE393347:DNE393355 DXA393347:DXA393355 EGW393347:EGW393355 EQS393347:EQS393355 FAO393347:FAO393355 FKK393347:FKK393355 FUG393347:FUG393355 GEC393347:GEC393355 GNY393347:GNY393355 GXU393347:GXU393355 HHQ393347:HHQ393355 HRM393347:HRM393355 IBI393347:IBI393355 ILE393347:ILE393355 IVA393347:IVA393355 JEW393347:JEW393355 JOS393347:JOS393355 JYO393347:JYO393355 KIK393347:KIK393355 KSG393347:KSG393355 LCC393347:LCC393355 LLY393347:LLY393355 LVU393347:LVU393355 MFQ393347:MFQ393355 MPM393347:MPM393355 MZI393347:MZI393355 NJE393347:NJE393355 NTA393347:NTA393355 OCW393347:OCW393355 OMS393347:OMS393355 OWO393347:OWO393355 PGK393347:PGK393355 PQG393347:PQG393355 QAC393347:QAC393355 QJY393347:QJY393355 QTU393347:QTU393355 RDQ393347:RDQ393355 RNM393347:RNM393355 RXI393347:RXI393355 SHE393347:SHE393355 SRA393347:SRA393355 TAW393347:TAW393355 TKS393347:TKS393355 TUO393347:TUO393355 UEK393347:UEK393355 UOG393347:UOG393355 UYC393347:UYC393355 VHY393347:VHY393355 VRU393347:VRU393355 WBQ393347:WBQ393355 WLM393347:WLM393355 WVI393347:WVI393355 C458883:C458891 IW458883:IW458891 SS458883:SS458891 ACO458883:ACO458891 AMK458883:AMK458891 AWG458883:AWG458891 BGC458883:BGC458891 BPY458883:BPY458891 BZU458883:BZU458891 CJQ458883:CJQ458891 CTM458883:CTM458891 DDI458883:DDI458891 DNE458883:DNE458891 DXA458883:DXA458891 EGW458883:EGW458891 EQS458883:EQS458891 FAO458883:FAO458891 FKK458883:FKK458891 FUG458883:FUG458891 GEC458883:GEC458891 GNY458883:GNY458891 GXU458883:GXU458891 HHQ458883:HHQ458891 HRM458883:HRM458891 IBI458883:IBI458891 ILE458883:ILE458891 IVA458883:IVA458891 JEW458883:JEW458891 JOS458883:JOS458891 JYO458883:JYO458891 KIK458883:KIK458891 KSG458883:KSG458891 LCC458883:LCC458891 LLY458883:LLY458891 LVU458883:LVU458891 MFQ458883:MFQ458891 MPM458883:MPM458891 MZI458883:MZI458891 NJE458883:NJE458891 NTA458883:NTA458891 OCW458883:OCW458891 OMS458883:OMS458891 OWO458883:OWO458891 PGK458883:PGK458891 PQG458883:PQG458891 QAC458883:QAC458891 QJY458883:QJY458891 QTU458883:QTU458891 RDQ458883:RDQ458891 RNM458883:RNM458891 RXI458883:RXI458891 SHE458883:SHE458891 SRA458883:SRA458891 TAW458883:TAW458891 TKS458883:TKS458891 TUO458883:TUO458891 UEK458883:UEK458891 UOG458883:UOG458891 UYC458883:UYC458891 VHY458883:VHY458891 VRU458883:VRU458891 WBQ458883:WBQ458891 WLM458883:WLM458891 WVI458883:WVI458891 C524419:C524427 IW524419:IW524427 SS524419:SS524427 ACO524419:ACO524427 AMK524419:AMK524427 AWG524419:AWG524427 BGC524419:BGC524427 BPY524419:BPY524427 BZU524419:BZU524427 CJQ524419:CJQ524427 CTM524419:CTM524427 DDI524419:DDI524427 DNE524419:DNE524427 DXA524419:DXA524427 EGW524419:EGW524427 EQS524419:EQS524427 FAO524419:FAO524427 FKK524419:FKK524427 FUG524419:FUG524427 GEC524419:GEC524427 GNY524419:GNY524427 GXU524419:GXU524427 HHQ524419:HHQ524427 HRM524419:HRM524427 IBI524419:IBI524427 ILE524419:ILE524427 IVA524419:IVA524427 JEW524419:JEW524427 JOS524419:JOS524427 JYO524419:JYO524427 KIK524419:KIK524427 KSG524419:KSG524427 LCC524419:LCC524427 LLY524419:LLY524427 LVU524419:LVU524427 MFQ524419:MFQ524427 MPM524419:MPM524427 MZI524419:MZI524427 NJE524419:NJE524427 NTA524419:NTA524427 OCW524419:OCW524427 OMS524419:OMS524427 OWO524419:OWO524427 PGK524419:PGK524427 PQG524419:PQG524427 QAC524419:QAC524427 QJY524419:QJY524427 QTU524419:QTU524427 RDQ524419:RDQ524427 RNM524419:RNM524427 RXI524419:RXI524427 SHE524419:SHE524427 SRA524419:SRA524427 TAW524419:TAW524427 TKS524419:TKS524427 TUO524419:TUO524427 UEK524419:UEK524427 UOG524419:UOG524427 UYC524419:UYC524427 VHY524419:VHY524427 VRU524419:VRU524427 WBQ524419:WBQ524427 WLM524419:WLM524427 WVI524419:WVI524427 C589955:C589963 IW589955:IW589963 SS589955:SS589963 ACO589955:ACO589963 AMK589955:AMK589963 AWG589955:AWG589963 BGC589955:BGC589963 BPY589955:BPY589963 BZU589955:BZU589963 CJQ589955:CJQ589963 CTM589955:CTM589963 DDI589955:DDI589963 DNE589955:DNE589963 DXA589955:DXA589963 EGW589955:EGW589963 EQS589955:EQS589963 FAO589955:FAO589963 FKK589955:FKK589963 FUG589955:FUG589963 GEC589955:GEC589963 GNY589955:GNY589963 GXU589955:GXU589963 HHQ589955:HHQ589963 HRM589955:HRM589963 IBI589955:IBI589963 ILE589955:ILE589963 IVA589955:IVA589963 JEW589955:JEW589963 JOS589955:JOS589963 JYO589955:JYO589963 KIK589955:KIK589963 KSG589955:KSG589963 LCC589955:LCC589963 LLY589955:LLY589963 LVU589955:LVU589963 MFQ589955:MFQ589963 MPM589955:MPM589963 MZI589955:MZI589963 NJE589955:NJE589963 NTA589955:NTA589963 OCW589955:OCW589963 OMS589955:OMS589963 OWO589955:OWO589963 PGK589955:PGK589963 PQG589955:PQG589963 QAC589955:QAC589963 QJY589955:QJY589963 QTU589955:QTU589963 RDQ589955:RDQ589963 RNM589955:RNM589963 RXI589955:RXI589963 SHE589955:SHE589963 SRA589955:SRA589963 TAW589955:TAW589963 TKS589955:TKS589963 TUO589955:TUO589963 UEK589955:UEK589963 UOG589955:UOG589963 UYC589955:UYC589963 VHY589955:VHY589963 VRU589955:VRU589963 WBQ589955:WBQ589963 WLM589955:WLM589963 WVI589955:WVI589963 C655491:C655499 IW655491:IW655499 SS655491:SS655499 ACO655491:ACO655499 AMK655491:AMK655499 AWG655491:AWG655499 BGC655491:BGC655499 BPY655491:BPY655499 BZU655491:BZU655499 CJQ655491:CJQ655499 CTM655491:CTM655499 DDI655491:DDI655499 DNE655491:DNE655499 DXA655491:DXA655499 EGW655491:EGW655499 EQS655491:EQS655499 FAO655491:FAO655499 FKK655491:FKK655499 FUG655491:FUG655499 GEC655491:GEC655499 GNY655491:GNY655499 GXU655491:GXU655499 HHQ655491:HHQ655499 HRM655491:HRM655499 IBI655491:IBI655499 ILE655491:ILE655499 IVA655491:IVA655499 JEW655491:JEW655499 JOS655491:JOS655499 JYO655491:JYO655499 KIK655491:KIK655499 KSG655491:KSG655499 LCC655491:LCC655499 LLY655491:LLY655499 LVU655491:LVU655499 MFQ655491:MFQ655499 MPM655491:MPM655499 MZI655491:MZI655499 NJE655491:NJE655499 NTA655491:NTA655499 OCW655491:OCW655499 OMS655491:OMS655499 OWO655491:OWO655499 PGK655491:PGK655499 PQG655491:PQG655499 QAC655491:QAC655499 QJY655491:QJY655499 QTU655491:QTU655499 RDQ655491:RDQ655499 RNM655491:RNM655499 RXI655491:RXI655499 SHE655491:SHE655499 SRA655491:SRA655499 TAW655491:TAW655499 TKS655491:TKS655499 TUO655491:TUO655499 UEK655491:UEK655499 UOG655491:UOG655499 UYC655491:UYC655499 VHY655491:VHY655499 VRU655491:VRU655499 WBQ655491:WBQ655499 WLM655491:WLM655499 WVI655491:WVI655499 C721027:C721035 IW721027:IW721035 SS721027:SS721035 ACO721027:ACO721035 AMK721027:AMK721035 AWG721027:AWG721035 BGC721027:BGC721035 BPY721027:BPY721035 BZU721027:BZU721035 CJQ721027:CJQ721035 CTM721027:CTM721035 DDI721027:DDI721035 DNE721027:DNE721035 DXA721027:DXA721035 EGW721027:EGW721035 EQS721027:EQS721035 FAO721027:FAO721035 FKK721027:FKK721035 FUG721027:FUG721035 GEC721027:GEC721035 GNY721027:GNY721035 GXU721027:GXU721035 HHQ721027:HHQ721035 HRM721027:HRM721035 IBI721027:IBI721035 ILE721027:ILE721035 IVA721027:IVA721035 JEW721027:JEW721035 JOS721027:JOS721035 JYO721027:JYO721035 KIK721027:KIK721035 KSG721027:KSG721035 LCC721027:LCC721035 LLY721027:LLY721035 LVU721027:LVU721035 MFQ721027:MFQ721035 MPM721027:MPM721035 MZI721027:MZI721035 NJE721027:NJE721035 NTA721027:NTA721035 OCW721027:OCW721035 OMS721027:OMS721035 OWO721027:OWO721035 PGK721027:PGK721035 PQG721027:PQG721035 QAC721027:QAC721035 QJY721027:QJY721035 QTU721027:QTU721035 RDQ721027:RDQ721035 RNM721027:RNM721035 RXI721027:RXI721035 SHE721027:SHE721035 SRA721027:SRA721035 TAW721027:TAW721035 TKS721027:TKS721035 TUO721027:TUO721035 UEK721027:UEK721035 UOG721027:UOG721035 UYC721027:UYC721035 VHY721027:VHY721035 VRU721027:VRU721035 WBQ721027:WBQ721035 WLM721027:WLM721035 WVI721027:WVI721035 C786563:C786571 IW786563:IW786571 SS786563:SS786571 ACO786563:ACO786571 AMK786563:AMK786571 AWG786563:AWG786571 BGC786563:BGC786571 BPY786563:BPY786571 BZU786563:BZU786571 CJQ786563:CJQ786571 CTM786563:CTM786571 DDI786563:DDI786571 DNE786563:DNE786571 DXA786563:DXA786571 EGW786563:EGW786571 EQS786563:EQS786571 FAO786563:FAO786571 FKK786563:FKK786571 FUG786563:FUG786571 GEC786563:GEC786571 GNY786563:GNY786571 GXU786563:GXU786571 HHQ786563:HHQ786571 HRM786563:HRM786571 IBI786563:IBI786571 ILE786563:ILE786571 IVA786563:IVA786571 JEW786563:JEW786571 JOS786563:JOS786571 JYO786563:JYO786571 KIK786563:KIK786571 KSG786563:KSG786571 LCC786563:LCC786571 LLY786563:LLY786571 LVU786563:LVU786571 MFQ786563:MFQ786571 MPM786563:MPM786571 MZI786563:MZI786571 NJE786563:NJE786571 NTA786563:NTA786571 OCW786563:OCW786571 OMS786563:OMS786571 OWO786563:OWO786571 PGK786563:PGK786571 PQG786563:PQG786571 QAC786563:QAC786571 QJY786563:QJY786571 QTU786563:QTU786571 RDQ786563:RDQ786571 RNM786563:RNM786571 RXI786563:RXI786571 SHE786563:SHE786571 SRA786563:SRA786571 TAW786563:TAW786571 TKS786563:TKS786571 TUO786563:TUO786571 UEK786563:UEK786571 UOG786563:UOG786571 UYC786563:UYC786571 VHY786563:VHY786571 VRU786563:VRU786571 WBQ786563:WBQ786571 WLM786563:WLM786571 WVI786563:WVI786571 C852099:C852107 IW852099:IW852107 SS852099:SS852107 ACO852099:ACO852107 AMK852099:AMK852107 AWG852099:AWG852107 BGC852099:BGC852107 BPY852099:BPY852107 BZU852099:BZU852107 CJQ852099:CJQ852107 CTM852099:CTM852107 DDI852099:DDI852107 DNE852099:DNE852107 DXA852099:DXA852107 EGW852099:EGW852107 EQS852099:EQS852107 FAO852099:FAO852107 FKK852099:FKK852107 FUG852099:FUG852107 GEC852099:GEC852107 GNY852099:GNY852107 GXU852099:GXU852107 HHQ852099:HHQ852107 HRM852099:HRM852107 IBI852099:IBI852107 ILE852099:ILE852107 IVA852099:IVA852107 JEW852099:JEW852107 JOS852099:JOS852107 JYO852099:JYO852107 KIK852099:KIK852107 KSG852099:KSG852107 LCC852099:LCC852107 LLY852099:LLY852107 LVU852099:LVU852107 MFQ852099:MFQ852107 MPM852099:MPM852107 MZI852099:MZI852107 NJE852099:NJE852107 NTA852099:NTA852107 OCW852099:OCW852107 OMS852099:OMS852107 OWO852099:OWO852107 PGK852099:PGK852107 PQG852099:PQG852107 QAC852099:QAC852107 QJY852099:QJY852107 QTU852099:QTU852107 RDQ852099:RDQ852107 RNM852099:RNM852107 RXI852099:RXI852107 SHE852099:SHE852107 SRA852099:SRA852107 TAW852099:TAW852107 TKS852099:TKS852107 TUO852099:TUO852107 UEK852099:UEK852107 UOG852099:UOG852107 UYC852099:UYC852107 VHY852099:VHY852107 VRU852099:VRU852107 WBQ852099:WBQ852107 WLM852099:WLM852107 WVI852099:WVI852107 C917635:C917643 IW917635:IW917643 SS917635:SS917643 ACO917635:ACO917643 AMK917635:AMK917643 AWG917635:AWG917643 BGC917635:BGC917643 BPY917635:BPY917643 BZU917635:BZU917643 CJQ917635:CJQ917643 CTM917635:CTM917643 DDI917635:DDI917643 DNE917635:DNE917643 DXA917635:DXA917643 EGW917635:EGW917643 EQS917635:EQS917643 FAO917635:FAO917643 FKK917635:FKK917643 FUG917635:FUG917643 GEC917635:GEC917643 GNY917635:GNY917643 GXU917635:GXU917643 HHQ917635:HHQ917643 HRM917635:HRM917643 IBI917635:IBI917643 ILE917635:ILE917643 IVA917635:IVA917643 JEW917635:JEW917643 JOS917635:JOS917643 JYO917635:JYO917643 KIK917635:KIK917643 KSG917635:KSG917643 LCC917635:LCC917643 LLY917635:LLY917643 LVU917635:LVU917643 MFQ917635:MFQ917643 MPM917635:MPM917643 MZI917635:MZI917643 NJE917635:NJE917643 NTA917635:NTA917643 OCW917635:OCW917643 OMS917635:OMS917643 OWO917635:OWO917643 PGK917635:PGK917643 PQG917635:PQG917643 QAC917635:QAC917643 QJY917635:QJY917643 QTU917635:QTU917643 RDQ917635:RDQ917643 RNM917635:RNM917643 RXI917635:RXI917643 SHE917635:SHE917643 SRA917635:SRA917643 TAW917635:TAW917643 TKS917635:TKS917643 TUO917635:TUO917643 UEK917635:UEK917643 UOG917635:UOG917643 UYC917635:UYC917643 VHY917635:VHY917643 VRU917635:VRU917643 WBQ917635:WBQ917643 WLM917635:WLM917643 WVI917635:WVI917643 C983171:C983179 IW983171:IW983179 SS983171:SS983179 ACO983171:ACO983179 AMK983171:AMK983179 AWG983171:AWG983179 BGC983171:BGC983179 BPY983171:BPY983179 BZU983171:BZU983179 CJQ983171:CJQ983179 CTM983171:CTM983179 DDI983171:DDI983179 DNE983171:DNE983179 DXA983171:DXA983179 EGW983171:EGW983179 EQS983171:EQS983179 FAO983171:FAO983179 FKK983171:FKK983179 FUG983171:FUG983179 GEC983171:GEC983179 GNY983171:GNY983179 GXU983171:GXU983179 HHQ983171:HHQ983179 HRM983171:HRM983179 IBI983171:IBI983179 ILE983171:ILE983179 IVA983171:IVA983179 JEW983171:JEW983179 JOS983171:JOS983179 JYO983171:JYO983179 KIK983171:KIK983179 KSG983171:KSG983179 LCC983171:LCC983179 LLY983171:LLY983179 LVU983171:LVU983179 MFQ983171:MFQ983179 MPM983171:MPM983179 MZI983171:MZI983179 NJE983171:NJE983179 NTA983171:NTA983179 OCW983171:OCW983179 OMS983171:OMS983179 OWO983171:OWO983179 PGK983171:PGK983179 PQG983171:PQG983179 QAC983171:QAC983179 QJY983171:QJY983179 QTU983171:QTU983179 RDQ983171:RDQ983179 RNM983171:RNM983179 RXI983171:RXI983179 SHE983171:SHE983179 SRA983171:SRA983179 TAW983171:TAW983179 TKS983171:TKS983179 TUO983171:TUO983179 UEK983171:UEK983179 UOG983171:UOG983179 UYC983171:UYC983179 VHY983171:VHY983179 VRU983171:VRU983179 WBQ983171:WBQ983179 WLM983171:WLM983179 WVI983171:WVI983179 C50:C127 IW50:IW127 SS50:SS127 ACO50:ACO127 AMK50:AMK127 AWG50:AWG127 BGC50:BGC127 BPY50:BPY127 BZU50:BZU127 CJQ50:CJQ127 CTM50:CTM127 DDI50:DDI127 DNE50:DNE127 DXA50:DXA127 EGW50:EGW127 EQS50:EQS127 FAO50:FAO127 FKK50:FKK127 FUG50:FUG127 GEC50:GEC127 GNY50:GNY127 GXU50:GXU127 HHQ50:HHQ127 HRM50:HRM127 IBI50:IBI127 ILE50:ILE127 IVA50:IVA127 JEW50:JEW127 JOS50:JOS127 JYO50:JYO127 KIK50:KIK127 KSG50:KSG127 LCC50:LCC127 LLY50:LLY127 LVU50:LVU127 MFQ50:MFQ127 MPM50:MPM127 MZI50:MZI127 NJE50:NJE127 NTA50:NTA127 OCW50:OCW127 OMS50:OMS127 OWO50:OWO127 PGK50:PGK127 PQG50:PQG127 QAC50:QAC127 QJY50:QJY127 QTU50:QTU127 RDQ50:RDQ127 RNM50:RNM127 RXI50:RXI127 SHE50:SHE127 SRA50:SRA127 TAW50:TAW127 TKS50:TKS127 TUO50:TUO127 UEK50:UEK127 UOG50:UOG127 UYC50:UYC127 VHY50:VHY127 VRU50:VRU127 WBQ50:WBQ127 WLM50:WLM127 WVI50:WVI127 C65586:C65663 IW65586:IW65663 SS65586:SS65663 ACO65586:ACO65663 AMK65586:AMK65663 AWG65586:AWG65663 BGC65586:BGC65663 BPY65586:BPY65663 BZU65586:BZU65663 CJQ65586:CJQ65663 CTM65586:CTM65663 DDI65586:DDI65663 DNE65586:DNE65663 DXA65586:DXA65663 EGW65586:EGW65663 EQS65586:EQS65663 FAO65586:FAO65663 FKK65586:FKK65663 FUG65586:FUG65663 GEC65586:GEC65663 GNY65586:GNY65663 GXU65586:GXU65663 HHQ65586:HHQ65663 HRM65586:HRM65663 IBI65586:IBI65663 ILE65586:ILE65663 IVA65586:IVA65663 JEW65586:JEW65663 JOS65586:JOS65663 JYO65586:JYO65663 KIK65586:KIK65663 KSG65586:KSG65663 LCC65586:LCC65663 LLY65586:LLY65663 LVU65586:LVU65663 MFQ65586:MFQ65663 MPM65586:MPM65663 MZI65586:MZI65663 NJE65586:NJE65663 NTA65586:NTA65663 OCW65586:OCW65663 OMS65586:OMS65663 OWO65586:OWO65663 PGK65586:PGK65663 PQG65586:PQG65663 QAC65586:QAC65663 QJY65586:QJY65663 QTU65586:QTU65663 RDQ65586:RDQ65663 RNM65586:RNM65663 RXI65586:RXI65663 SHE65586:SHE65663 SRA65586:SRA65663 TAW65586:TAW65663 TKS65586:TKS65663 TUO65586:TUO65663 UEK65586:UEK65663 UOG65586:UOG65663 UYC65586:UYC65663 VHY65586:VHY65663 VRU65586:VRU65663 WBQ65586:WBQ65663 WLM65586:WLM65663 WVI65586:WVI65663 C131122:C131199 IW131122:IW131199 SS131122:SS131199 ACO131122:ACO131199 AMK131122:AMK131199 AWG131122:AWG131199 BGC131122:BGC131199 BPY131122:BPY131199 BZU131122:BZU131199 CJQ131122:CJQ131199 CTM131122:CTM131199 DDI131122:DDI131199 DNE131122:DNE131199 DXA131122:DXA131199 EGW131122:EGW131199 EQS131122:EQS131199 FAO131122:FAO131199 FKK131122:FKK131199 FUG131122:FUG131199 GEC131122:GEC131199 GNY131122:GNY131199 GXU131122:GXU131199 HHQ131122:HHQ131199 HRM131122:HRM131199 IBI131122:IBI131199 ILE131122:ILE131199 IVA131122:IVA131199 JEW131122:JEW131199 JOS131122:JOS131199 JYO131122:JYO131199 KIK131122:KIK131199 KSG131122:KSG131199 LCC131122:LCC131199 LLY131122:LLY131199 LVU131122:LVU131199 MFQ131122:MFQ131199 MPM131122:MPM131199 MZI131122:MZI131199 NJE131122:NJE131199 NTA131122:NTA131199 OCW131122:OCW131199 OMS131122:OMS131199 OWO131122:OWO131199 PGK131122:PGK131199 PQG131122:PQG131199 QAC131122:QAC131199 QJY131122:QJY131199 QTU131122:QTU131199 RDQ131122:RDQ131199 RNM131122:RNM131199 RXI131122:RXI131199 SHE131122:SHE131199 SRA131122:SRA131199 TAW131122:TAW131199 TKS131122:TKS131199 TUO131122:TUO131199 UEK131122:UEK131199 UOG131122:UOG131199 UYC131122:UYC131199 VHY131122:VHY131199 VRU131122:VRU131199 WBQ131122:WBQ131199 WLM131122:WLM131199 WVI131122:WVI131199 C196658:C196735 IW196658:IW196735 SS196658:SS196735 ACO196658:ACO196735 AMK196658:AMK196735 AWG196658:AWG196735 BGC196658:BGC196735 BPY196658:BPY196735 BZU196658:BZU196735 CJQ196658:CJQ196735 CTM196658:CTM196735 DDI196658:DDI196735 DNE196658:DNE196735 DXA196658:DXA196735 EGW196658:EGW196735 EQS196658:EQS196735 FAO196658:FAO196735 FKK196658:FKK196735 FUG196658:FUG196735 GEC196658:GEC196735 GNY196658:GNY196735 GXU196658:GXU196735 HHQ196658:HHQ196735 HRM196658:HRM196735 IBI196658:IBI196735 ILE196658:ILE196735 IVA196658:IVA196735 JEW196658:JEW196735 JOS196658:JOS196735 JYO196658:JYO196735 KIK196658:KIK196735 KSG196658:KSG196735 LCC196658:LCC196735 LLY196658:LLY196735 LVU196658:LVU196735 MFQ196658:MFQ196735 MPM196658:MPM196735 MZI196658:MZI196735 NJE196658:NJE196735 NTA196658:NTA196735 OCW196658:OCW196735 OMS196658:OMS196735 OWO196658:OWO196735 PGK196658:PGK196735 PQG196658:PQG196735 QAC196658:QAC196735 QJY196658:QJY196735 QTU196658:QTU196735 RDQ196658:RDQ196735 RNM196658:RNM196735 RXI196658:RXI196735 SHE196658:SHE196735 SRA196658:SRA196735 TAW196658:TAW196735 TKS196658:TKS196735 TUO196658:TUO196735 UEK196658:UEK196735 UOG196658:UOG196735 UYC196658:UYC196735 VHY196658:VHY196735 VRU196658:VRU196735 WBQ196658:WBQ196735 WLM196658:WLM196735 WVI196658:WVI196735 C262194:C262271 IW262194:IW262271 SS262194:SS262271 ACO262194:ACO262271 AMK262194:AMK262271 AWG262194:AWG262271 BGC262194:BGC262271 BPY262194:BPY262271 BZU262194:BZU262271 CJQ262194:CJQ262271 CTM262194:CTM262271 DDI262194:DDI262271 DNE262194:DNE262271 DXA262194:DXA262271 EGW262194:EGW262271 EQS262194:EQS262271 FAO262194:FAO262271 FKK262194:FKK262271 FUG262194:FUG262271 GEC262194:GEC262271 GNY262194:GNY262271 GXU262194:GXU262271 HHQ262194:HHQ262271 HRM262194:HRM262271 IBI262194:IBI262271 ILE262194:ILE262271 IVA262194:IVA262271 JEW262194:JEW262271 JOS262194:JOS262271 JYO262194:JYO262271 KIK262194:KIK262271 KSG262194:KSG262271 LCC262194:LCC262271 LLY262194:LLY262271 LVU262194:LVU262271 MFQ262194:MFQ262271 MPM262194:MPM262271 MZI262194:MZI262271 NJE262194:NJE262271 NTA262194:NTA262271 OCW262194:OCW262271 OMS262194:OMS262271 OWO262194:OWO262271 PGK262194:PGK262271 PQG262194:PQG262271 QAC262194:QAC262271 QJY262194:QJY262271 QTU262194:QTU262271 RDQ262194:RDQ262271 RNM262194:RNM262271 RXI262194:RXI262271 SHE262194:SHE262271 SRA262194:SRA262271 TAW262194:TAW262271 TKS262194:TKS262271 TUO262194:TUO262271 UEK262194:UEK262271 UOG262194:UOG262271 UYC262194:UYC262271 VHY262194:VHY262271 VRU262194:VRU262271 WBQ262194:WBQ262271 WLM262194:WLM262271 WVI262194:WVI262271 C327730:C327807 IW327730:IW327807 SS327730:SS327807 ACO327730:ACO327807 AMK327730:AMK327807 AWG327730:AWG327807 BGC327730:BGC327807 BPY327730:BPY327807 BZU327730:BZU327807 CJQ327730:CJQ327807 CTM327730:CTM327807 DDI327730:DDI327807 DNE327730:DNE327807 DXA327730:DXA327807 EGW327730:EGW327807 EQS327730:EQS327807 FAO327730:FAO327807 FKK327730:FKK327807 FUG327730:FUG327807 GEC327730:GEC327807 GNY327730:GNY327807 GXU327730:GXU327807 HHQ327730:HHQ327807 HRM327730:HRM327807 IBI327730:IBI327807 ILE327730:ILE327807 IVA327730:IVA327807 JEW327730:JEW327807 JOS327730:JOS327807 JYO327730:JYO327807 KIK327730:KIK327807 KSG327730:KSG327807 LCC327730:LCC327807 LLY327730:LLY327807 LVU327730:LVU327807 MFQ327730:MFQ327807 MPM327730:MPM327807 MZI327730:MZI327807 NJE327730:NJE327807 NTA327730:NTA327807 OCW327730:OCW327807 OMS327730:OMS327807 OWO327730:OWO327807 PGK327730:PGK327807 PQG327730:PQG327807 QAC327730:QAC327807 QJY327730:QJY327807 QTU327730:QTU327807 RDQ327730:RDQ327807 RNM327730:RNM327807 RXI327730:RXI327807 SHE327730:SHE327807 SRA327730:SRA327807 TAW327730:TAW327807 TKS327730:TKS327807 TUO327730:TUO327807 UEK327730:UEK327807 UOG327730:UOG327807 UYC327730:UYC327807 VHY327730:VHY327807 VRU327730:VRU327807 WBQ327730:WBQ327807 WLM327730:WLM327807 WVI327730:WVI327807 C393266:C393343 IW393266:IW393343 SS393266:SS393343 ACO393266:ACO393343 AMK393266:AMK393343 AWG393266:AWG393343 BGC393266:BGC393343 BPY393266:BPY393343 BZU393266:BZU393343 CJQ393266:CJQ393343 CTM393266:CTM393343 DDI393266:DDI393343 DNE393266:DNE393343 DXA393266:DXA393343 EGW393266:EGW393343 EQS393266:EQS393343 FAO393266:FAO393343 FKK393266:FKK393343 FUG393266:FUG393343 GEC393266:GEC393343 GNY393266:GNY393343 GXU393266:GXU393343 HHQ393266:HHQ393343 HRM393266:HRM393343 IBI393266:IBI393343 ILE393266:ILE393343 IVA393266:IVA393343 JEW393266:JEW393343 JOS393266:JOS393343 JYO393266:JYO393343 KIK393266:KIK393343 KSG393266:KSG393343 LCC393266:LCC393343 LLY393266:LLY393343 LVU393266:LVU393343 MFQ393266:MFQ393343 MPM393266:MPM393343 MZI393266:MZI393343 NJE393266:NJE393343 NTA393266:NTA393343 OCW393266:OCW393343 OMS393266:OMS393343 OWO393266:OWO393343 PGK393266:PGK393343 PQG393266:PQG393343 QAC393266:QAC393343 QJY393266:QJY393343 QTU393266:QTU393343 RDQ393266:RDQ393343 RNM393266:RNM393343 RXI393266:RXI393343 SHE393266:SHE393343 SRA393266:SRA393343 TAW393266:TAW393343 TKS393266:TKS393343 TUO393266:TUO393343 UEK393266:UEK393343 UOG393266:UOG393343 UYC393266:UYC393343 VHY393266:VHY393343 VRU393266:VRU393343 WBQ393266:WBQ393343 WLM393266:WLM393343 WVI393266:WVI393343 C458802:C458879 IW458802:IW458879 SS458802:SS458879 ACO458802:ACO458879 AMK458802:AMK458879 AWG458802:AWG458879 BGC458802:BGC458879 BPY458802:BPY458879 BZU458802:BZU458879 CJQ458802:CJQ458879 CTM458802:CTM458879 DDI458802:DDI458879 DNE458802:DNE458879 DXA458802:DXA458879 EGW458802:EGW458879 EQS458802:EQS458879 FAO458802:FAO458879 FKK458802:FKK458879 FUG458802:FUG458879 GEC458802:GEC458879 GNY458802:GNY458879 GXU458802:GXU458879 HHQ458802:HHQ458879 HRM458802:HRM458879 IBI458802:IBI458879 ILE458802:ILE458879 IVA458802:IVA458879 JEW458802:JEW458879 JOS458802:JOS458879 JYO458802:JYO458879 KIK458802:KIK458879 KSG458802:KSG458879 LCC458802:LCC458879 LLY458802:LLY458879 LVU458802:LVU458879 MFQ458802:MFQ458879 MPM458802:MPM458879 MZI458802:MZI458879 NJE458802:NJE458879 NTA458802:NTA458879 OCW458802:OCW458879 OMS458802:OMS458879 OWO458802:OWO458879 PGK458802:PGK458879 PQG458802:PQG458879 QAC458802:QAC458879 QJY458802:QJY458879 QTU458802:QTU458879 RDQ458802:RDQ458879 RNM458802:RNM458879 RXI458802:RXI458879 SHE458802:SHE458879 SRA458802:SRA458879 TAW458802:TAW458879 TKS458802:TKS458879 TUO458802:TUO458879 UEK458802:UEK458879 UOG458802:UOG458879 UYC458802:UYC458879 VHY458802:VHY458879 VRU458802:VRU458879 WBQ458802:WBQ458879 WLM458802:WLM458879 WVI458802:WVI458879 C524338:C524415 IW524338:IW524415 SS524338:SS524415 ACO524338:ACO524415 AMK524338:AMK524415 AWG524338:AWG524415 BGC524338:BGC524415 BPY524338:BPY524415 BZU524338:BZU524415 CJQ524338:CJQ524415 CTM524338:CTM524415 DDI524338:DDI524415 DNE524338:DNE524415 DXA524338:DXA524415 EGW524338:EGW524415 EQS524338:EQS524415 FAO524338:FAO524415 FKK524338:FKK524415 FUG524338:FUG524415 GEC524338:GEC524415 GNY524338:GNY524415 GXU524338:GXU524415 HHQ524338:HHQ524415 HRM524338:HRM524415 IBI524338:IBI524415 ILE524338:ILE524415 IVA524338:IVA524415 JEW524338:JEW524415 JOS524338:JOS524415 JYO524338:JYO524415 KIK524338:KIK524415 KSG524338:KSG524415 LCC524338:LCC524415 LLY524338:LLY524415 LVU524338:LVU524415 MFQ524338:MFQ524415 MPM524338:MPM524415 MZI524338:MZI524415 NJE524338:NJE524415 NTA524338:NTA524415 OCW524338:OCW524415 OMS524338:OMS524415 OWO524338:OWO524415 PGK524338:PGK524415 PQG524338:PQG524415 QAC524338:QAC524415 QJY524338:QJY524415 QTU524338:QTU524415 RDQ524338:RDQ524415 RNM524338:RNM524415 RXI524338:RXI524415 SHE524338:SHE524415 SRA524338:SRA524415 TAW524338:TAW524415 TKS524338:TKS524415 TUO524338:TUO524415 UEK524338:UEK524415 UOG524338:UOG524415 UYC524338:UYC524415 VHY524338:VHY524415 VRU524338:VRU524415 WBQ524338:WBQ524415 WLM524338:WLM524415 WVI524338:WVI524415 C589874:C589951 IW589874:IW589951 SS589874:SS589951 ACO589874:ACO589951 AMK589874:AMK589951 AWG589874:AWG589951 BGC589874:BGC589951 BPY589874:BPY589951 BZU589874:BZU589951 CJQ589874:CJQ589951 CTM589874:CTM589951 DDI589874:DDI589951 DNE589874:DNE589951 DXA589874:DXA589951 EGW589874:EGW589951 EQS589874:EQS589951 FAO589874:FAO589951 FKK589874:FKK589951 FUG589874:FUG589951 GEC589874:GEC589951 GNY589874:GNY589951 GXU589874:GXU589951 HHQ589874:HHQ589951 HRM589874:HRM589951 IBI589874:IBI589951 ILE589874:ILE589951 IVA589874:IVA589951 JEW589874:JEW589951 JOS589874:JOS589951 JYO589874:JYO589951 KIK589874:KIK589951 KSG589874:KSG589951 LCC589874:LCC589951 LLY589874:LLY589951 LVU589874:LVU589951 MFQ589874:MFQ589951 MPM589874:MPM589951 MZI589874:MZI589951 NJE589874:NJE589951 NTA589874:NTA589951 OCW589874:OCW589951 OMS589874:OMS589951 OWO589874:OWO589951 PGK589874:PGK589951 PQG589874:PQG589951 QAC589874:QAC589951 QJY589874:QJY589951 QTU589874:QTU589951 RDQ589874:RDQ589951 RNM589874:RNM589951 RXI589874:RXI589951 SHE589874:SHE589951 SRA589874:SRA589951 TAW589874:TAW589951 TKS589874:TKS589951 TUO589874:TUO589951 UEK589874:UEK589951 UOG589874:UOG589951 UYC589874:UYC589951 VHY589874:VHY589951 VRU589874:VRU589951 WBQ589874:WBQ589951 WLM589874:WLM589951 WVI589874:WVI589951 C655410:C655487 IW655410:IW655487 SS655410:SS655487 ACO655410:ACO655487 AMK655410:AMK655487 AWG655410:AWG655487 BGC655410:BGC655487 BPY655410:BPY655487 BZU655410:BZU655487 CJQ655410:CJQ655487 CTM655410:CTM655487 DDI655410:DDI655487 DNE655410:DNE655487 DXA655410:DXA655487 EGW655410:EGW655487 EQS655410:EQS655487 FAO655410:FAO655487 FKK655410:FKK655487 FUG655410:FUG655487 GEC655410:GEC655487 GNY655410:GNY655487 GXU655410:GXU655487 HHQ655410:HHQ655487 HRM655410:HRM655487 IBI655410:IBI655487 ILE655410:ILE655487 IVA655410:IVA655487 JEW655410:JEW655487 JOS655410:JOS655487 JYO655410:JYO655487 KIK655410:KIK655487 KSG655410:KSG655487 LCC655410:LCC655487 LLY655410:LLY655487 LVU655410:LVU655487 MFQ655410:MFQ655487 MPM655410:MPM655487 MZI655410:MZI655487 NJE655410:NJE655487 NTA655410:NTA655487 OCW655410:OCW655487 OMS655410:OMS655487 OWO655410:OWO655487 PGK655410:PGK655487 PQG655410:PQG655487 QAC655410:QAC655487 QJY655410:QJY655487 QTU655410:QTU655487 RDQ655410:RDQ655487 RNM655410:RNM655487 RXI655410:RXI655487 SHE655410:SHE655487 SRA655410:SRA655487 TAW655410:TAW655487 TKS655410:TKS655487 TUO655410:TUO655487 UEK655410:UEK655487 UOG655410:UOG655487 UYC655410:UYC655487 VHY655410:VHY655487 VRU655410:VRU655487 WBQ655410:WBQ655487 WLM655410:WLM655487 WVI655410:WVI655487 C720946:C721023 IW720946:IW721023 SS720946:SS721023 ACO720946:ACO721023 AMK720946:AMK721023 AWG720946:AWG721023 BGC720946:BGC721023 BPY720946:BPY721023 BZU720946:BZU721023 CJQ720946:CJQ721023 CTM720946:CTM721023 DDI720946:DDI721023 DNE720946:DNE721023 DXA720946:DXA721023 EGW720946:EGW721023 EQS720946:EQS721023 FAO720946:FAO721023 FKK720946:FKK721023 FUG720946:FUG721023 GEC720946:GEC721023 GNY720946:GNY721023 GXU720946:GXU721023 HHQ720946:HHQ721023 HRM720946:HRM721023 IBI720946:IBI721023 ILE720946:ILE721023 IVA720946:IVA721023 JEW720946:JEW721023 JOS720946:JOS721023 JYO720946:JYO721023 KIK720946:KIK721023 KSG720946:KSG721023 LCC720946:LCC721023 LLY720946:LLY721023 LVU720946:LVU721023 MFQ720946:MFQ721023 MPM720946:MPM721023 MZI720946:MZI721023 NJE720946:NJE721023 NTA720946:NTA721023 OCW720946:OCW721023 OMS720946:OMS721023 OWO720946:OWO721023 PGK720946:PGK721023 PQG720946:PQG721023 QAC720946:QAC721023 QJY720946:QJY721023 QTU720946:QTU721023 RDQ720946:RDQ721023 RNM720946:RNM721023 RXI720946:RXI721023 SHE720946:SHE721023 SRA720946:SRA721023 TAW720946:TAW721023 TKS720946:TKS721023 TUO720946:TUO721023 UEK720946:UEK721023 UOG720946:UOG721023 UYC720946:UYC721023 VHY720946:VHY721023 VRU720946:VRU721023 WBQ720946:WBQ721023 WLM720946:WLM721023 WVI720946:WVI721023 C786482:C786559 IW786482:IW786559 SS786482:SS786559 ACO786482:ACO786559 AMK786482:AMK786559 AWG786482:AWG786559 BGC786482:BGC786559 BPY786482:BPY786559 BZU786482:BZU786559 CJQ786482:CJQ786559 CTM786482:CTM786559 DDI786482:DDI786559 DNE786482:DNE786559 DXA786482:DXA786559 EGW786482:EGW786559 EQS786482:EQS786559 FAO786482:FAO786559 FKK786482:FKK786559 FUG786482:FUG786559 GEC786482:GEC786559 GNY786482:GNY786559 GXU786482:GXU786559 HHQ786482:HHQ786559 HRM786482:HRM786559 IBI786482:IBI786559 ILE786482:ILE786559 IVA786482:IVA786559 JEW786482:JEW786559 JOS786482:JOS786559 JYO786482:JYO786559 KIK786482:KIK786559 KSG786482:KSG786559 LCC786482:LCC786559 LLY786482:LLY786559 LVU786482:LVU786559 MFQ786482:MFQ786559 MPM786482:MPM786559 MZI786482:MZI786559 NJE786482:NJE786559 NTA786482:NTA786559 OCW786482:OCW786559 OMS786482:OMS786559 OWO786482:OWO786559 PGK786482:PGK786559 PQG786482:PQG786559 QAC786482:QAC786559 QJY786482:QJY786559 QTU786482:QTU786559 RDQ786482:RDQ786559 RNM786482:RNM786559 RXI786482:RXI786559 SHE786482:SHE786559 SRA786482:SRA786559 TAW786482:TAW786559 TKS786482:TKS786559 TUO786482:TUO786559 UEK786482:UEK786559 UOG786482:UOG786559 UYC786482:UYC786559 VHY786482:VHY786559 VRU786482:VRU786559 WBQ786482:WBQ786559 WLM786482:WLM786559 WVI786482:WVI786559 C852018:C852095 IW852018:IW852095 SS852018:SS852095 ACO852018:ACO852095 AMK852018:AMK852095 AWG852018:AWG852095 BGC852018:BGC852095 BPY852018:BPY852095 BZU852018:BZU852095 CJQ852018:CJQ852095 CTM852018:CTM852095 DDI852018:DDI852095 DNE852018:DNE852095 DXA852018:DXA852095 EGW852018:EGW852095 EQS852018:EQS852095 FAO852018:FAO852095 FKK852018:FKK852095 FUG852018:FUG852095 GEC852018:GEC852095 GNY852018:GNY852095 GXU852018:GXU852095 HHQ852018:HHQ852095 HRM852018:HRM852095 IBI852018:IBI852095 ILE852018:ILE852095 IVA852018:IVA852095 JEW852018:JEW852095 JOS852018:JOS852095 JYO852018:JYO852095 KIK852018:KIK852095 KSG852018:KSG852095 LCC852018:LCC852095 LLY852018:LLY852095 LVU852018:LVU852095 MFQ852018:MFQ852095 MPM852018:MPM852095 MZI852018:MZI852095 NJE852018:NJE852095 NTA852018:NTA852095 OCW852018:OCW852095 OMS852018:OMS852095 OWO852018:OWO852095 PGK852018:PGK852095 PQG852018:PQG852095 QAC852018:QAC852095 QJY852018:QJY852095 QTU852018:QTU852095 RDQ852018:RDQ852095 RNM852018:RNM852095 RXI852018:RXI852095 SHE852018:SHE852095 SRA852018:SRA852095 TAW852018:TAW852095 TKS852018:TKS852095 TUO852018:TUO852095 UEK852018:UEK852095 UOG852018:UOG852095 UYC852018:UYC852095 VHY852018:VHY852095 VRU852018:VRU852095 WBQ852018:WBQ852095 WLM852018:WLM852095 WVI852018:WVI852095 C917554:C917631 IW917554:IW917631 SS917554:SS917631 ACO917554:ACO917631 AMK917554:AMK917631 AWG917554:AWG917631 BGC917554:BGC917631 BPY917554:BPY917631 BZU917554:BZU917631 CJQ917554:CJQ917631 CTM917554:CTM917631 DDI917554:DDI917631 DNE917554:DNE917631 DXA917554:DXA917631 EGW917554:EGW917631 EQS917554:EQS917631 FAO917554:FAO917631 FKK917554:FKK917631 FUG917554:FUG917631 GEC917554:GEC917631 GNY917554:GNY917631 GXU917554:GXU917631 HHQ917554:HHQ917631 HRM917554:HRM917631 IBI917554:IBI917631 ILE917554:ILE917631 IVA917554:IVA917631 JEW917554:JEW917631 JOS917554:JOS917631 JYO917554:JYO917631 KIK917554:KIK917631 KSG917554:KSG917631 LCC917554:LCC917631 LLY917554:LLY917631 LVU917554:LVU917631 MFQ917554:MFQ917631 MPM917554:MPM917631 MZI917554:MZI917631 NJE917554:NJE917631 NTA917554:NTA917631 OCW917554:OCW917631 OMS917554:OMS917631 OWO917554:OWO917631 PGK917554:PGK917631 PQG917554:PQG917631 QAC917554:QAC917631 QJY917554:QJY917631 QTU917554:QTU917631 RDQ917554:RDQ917631 RNM917554:RNM917631 RXI917554:RXI917631 SHE917554:SHE917631 SRA917554:SRA917631 TAW917554:TAW917631 TKS917554:TKS917631 TUO917554:TUO917631 UEK917554:UEK917631 UOG917554:UOG917631 UYC917554:UYC917631 VHY917554:VHY917631 VRU917554:VRU917631 WBQ917554:WBQ917631 WLM917554:WLM917631 WVI917554:WVI917631 C983090:C983167 IW983090:IW983167 SS983090:SS983167 ACO983090:ACO983167 AMK983090:AMK983167 AWG983090:AWG983167 BGC983090:BGC983167 BPY983090:BPY983167 BZU983090:BZU983167 CJQ983090:CJQ983167 CTM983090:CTM983167 DDI983090:DDI983167 DNE983090:DNE983167 DXA983090:DXA983167 EGW983090:EGW983167 EQS983090:EQS983167 FAO983090:FAO983167 FKK983090:FKK983167 FUG983090:FUG983167 GEC983090:GEC983167 GNY983090:GNY983167 GXU983090:GXU983167 HHQ983090:HHQ983167 HRM983090:HRM983167 IBI983090:IBI983167 ILE983090:ILE983167 IVA983090:IVA983167 JEW983090:JEW983167 JOS983090:JOS983167 JYO983090:JYO983167 KIK983090:KIK983167 KSG983090:KSG983167 LCC983090:LCC983167 LLY983090:LLY983167 LVU983090:LVU983167 MFQ983090:MFQ983167 MPM983090:MPM983167 MZI983090:MZI983167 NJE983090:NJE983167 NTA983090:NTA983167 OCW983090:OCW983167 OMS983090:OMS983167 OWO983090:OWO983167 PGK983090:PGK983167 PQG983090:PQG983167 QAC983090:QAC983167 QJY983090:QJY983167 QTU983090:QTU983167 RDQ983090:RDQ983167 RNM983090:RNM983167 RXI983090:RXI983167 SHE983090:SHE983167 SRA983090:SRA983167 TAW983090:TAW983167 TKS983090:TKS983167 TUO983090:TUO983167 UEK983090:UEK983167 UOG983090:UOG983167 UYC983090:UYC983167 VHY983090:VHY983167 VRU983090:VRU983167 WBQ983090:WBQ983167 WLM983090:WLM983167 WVI983090:WVI983167 F111:F157 JA111:JA157 SW111:SW157 ACS111:ACS157 AMO111:AMO157 AWK111:AWK157 BGG111:BGG157 BQC111:BQC157 BZY111:BZY157 CJU111:CJU157 CTQ111:CTQ157 DDM111:DDM157 DNI111:DNI157 DXE111:DXE157 EHA111:EHA157 EQW111:EQW157 FAS111:FAS157 FKO111:FKO157 FUK111:FUK157 GEG111:GEG157 GOC111:GOC157 GXY111:GXY157 HHU111:HHU157 HRQ111:HRQ157 IBM111:IBM157 ILI111:ILI157 IVE111:IVE157 JFA111:JFA157 JOW111:JOW157 JYS111:JYS157 KIO111:KIO157 KSK111:KSK157 LCG111:LCG157 LMC111:LMC157 LVY111:LVY157 MFU111:MFU157 MPQ111:MPQ157 MZM111:MZM157 NJI111:NJI157 NTE111:NTE157 ODA111:ODA157 OMW111:OMW157 OWS111:OWS157 PGO111:PGO157 PQK111:PQK157 QAG111:QAG157 QKC111:QKC157 QTY111:QTY157 RDU111:RDU157 RNQ111:RNQ157 RXM111:RXM157 SHI111:SHI157 SRE111:SRE157 TBA111:TBA157 TKW111:TKW157 TUS111:TUS157 UEO111:UEO157 UOK111:UOK157 UYG111:UYG157 VIC111:VIC157 VRY111:VRY157 WBU111:WBU157 WLQ111:WLQ157 WVM111:WVM157 F65647:F65693 JA65647:JA65693 SW65647:SW65693 ACS65647:ACS65693 AMO65647:AMO65693 AWK65647:AWK65693 BGG65647:BGG65693 BQC65647:BQC65693 BZY65647:BZY65693 CJU65647:CJU65693 CTQ65647:CTQ65693 DDM65647:DDM65693 DNI65647:DNI65693 DXE65647:DXE65693 EHA65647:EHA65693 EQW65647:EQW65693 FAS65647:FAS65693 FKO65647:FKO65693 FUK65647:FUK65693 GEG65647:GEG65693 GOC65647:GOC65693 GXY65647:GXY65693 HHU65647:HHU65693 HRQ65647:HRQ65693 IBM65647:IBM65693 ILI65647:ILI65693 IVE65647:IVE65693 JFA65647:JFA65693 JOW65647:JOW65693 JYS65647:JYS65693 KIO65647:KIO65693 KSK65647:KSK65693 LCG65647:LCG65693 LMC65647:LMC65693 LVY65647:LVY65693 MFU65647:MFU65693 MPQ65647:MPQ65693 MZM65647:MZM65693 NJI65647:NJI65693 NTE65647:NTE65693 ODA65647:ODA65693 OMW65647:OMW65693 OWS65647:OWS65693 PGO65647:PGO65693 PQK65647:PQK65693 QAG65647:QAG65693 QKC65647:QKC65693 QTY65647:QTY65693 RDU65647:RDU65693 RNQ65647:RNQ65693 RXM65647:RXM65693 SHI65647:SHI65693 SRE65647:SRE65693 TBA65647:TBA65693 TKW65647:TKW65693 TUS65647:TUS65693 UEO65647:UEO65693 UOK65647:UOK65693 UYG65647:UYG65693 VIC65647:VIC65693 VRY65647:VRY65693 WBU65647:WBU65693 WLQ65647:WLQ65693 WVM65647:WVM65693 F131183:F131229 JA131183:JA131229 SW131183:SW131229 ACS131183:ACS131229 AMO131183:AMO131229 AWK131183:AWK131229 BGG131183:BGG131229 BQC131183:BQC131229 BZY131183:BZY131229 CJU131183:CJU131229 CTQ131183:CTQ131229 DDM131183:DDM131229 DNI131183:DNI131229 DXE131183:DXE131229 EHA131183:EHA131229 EQW131183:EQW131229 FAS131183:FAS131229 FKO131183:FKO131229 FUK131183:FUK131229 GEG131183:GEG131229 GOC131183:GOC131229 GXY131183:GXY131229 HHU131183:HHU131229 HRQ131183:HRQ131229 IBM131183:IBM131229 ILI131183:ILI131229 IVE131183:IVE131229 JFA131183:JFA131229 JOW131183:JOW131229 JYS131183:JYS131229 KIO131183:KIO131229 KSK131183:KSK131229 LCG131183:LCG131229 LMC131183:LMC131229 LVY131183:LVY131229 MFU131183:MFU131229 MPQ131183:MPQ131229 MZM131183:MZM131229 NJI131183:NJI131229 NTE131183:NTE131229 ODA131183:ODA131229 OMW131183:OMW131229 OWS131183:OWS131229 PGO131183:PGO131229 PQK131183:PQK131229 QAG131183:QAG131229 QKC131183:QKC131229 QTY131183:QTY131229 RDU131183:RDU131229 RNQ131183:RNQ131229 RXM131183:RXM131229 SHI131183:SHI131229 SRE131183:SRE131229 TBA131183:TBA131229 TKW131183:TKW131229 TUS131183:TUS131229 UEO131183:UEO131229 UOK131183:UOK131229 UYG131183:UYG131229 VIC131183:VIC131229 VRY131183:VRY131229 WBU131183:WBU131229 WLQ131183:WLQ131229 WVM131183:WVM131229 F196719:F196765 JA196719:JA196765 SW196719:SW196765 ACS196719:ACS196765 AMO196719:AMO196765 AWK196719:AWK196765 BGG196719:BGG196765 BQC196719:BQC196765 BZY196719:BZY196765 CJU196719:CJU196765 CTQ196719:CTQ196765 DDM196719:DDM196765 DNI196719:DNI196765 DXE196719:DXE196765 EHA196719:EHA196765 EQW196719:EQW196765 FAS196719:FAS196765 FKO196719:FKO196765 FUK196719:FUK196765 GEG196719:GEG196765 GOC196719:GOC196765 GXY196719:GXY196765 HHU196719:HHU196765 HRQ196719:HRQ196765 IBM196719:IBM196765 ILI196719:ILI196765 IVE196719:IVE196765 JFA196719:JFA196765 JOW196719:JOW196765 JYS196719:JYS196765 KIO196719:KIO196765 KSK196719:KSK196765 LCG196719:LCG196765 LMC196719:LMC196765 LVY196719:LVY196765 MFU196719:MFU196765 MPQ196719:MPQ196765 MZM196719:MZM196765 NJI196719:NJI196765 NTE196719:NTE196765 ODA196719:ODA196765 OMW196719:OMW196765 OWS196719:OWS196765 PGO196719:PGO196765 PQK196719:PQK196765 QAG196719:QAG196765 QKC196719:QKC196765 QTY196719:QTY196765 RDU196719:RDU196765 RNQ196719:RNQ196765 RXM196719:RXM196765 SHI196719:SHI196765 SRE196719:SRE196765 TBA196719:TBA196765 TKW196719:TKW196765 TUS196719:TUS196765 UEO196719:UEO196765 UOK196719:UOK196765 UYG196719:UYG196765 VIC196719:VIC196765 VRY196719:VRY196765 WBU196719:WBU196765 WLQ196719:WLQ196765 WVM196719:WVM196765 F262255:F262301 JA262255:JA262301 SW262255:SW262301 ACS262255:ACS262301 AMO262255:AMO262301 AWK262255:AWK262301 BGG262255:BGG262301 BQC262255:BQC262301 BZY262255:BZY262301 CJU262255:CJU262301 CTQ262255:CTQ262301 DDM262255:DDM262301 DNI262255:DNI262301 DXE262255:DXE262301 EHA262255:EHA262301 EQW262255:EQW262301 FAS262255:FAS262301 FKO262255:FKO262301 FUK262255:FUK262301 GEG262255:GEG262301 GOC262255:GOC262301 GXY262255:GXY262301 HHU262255:HHU262301 HRQ262255:HRQ262301 IBM262255:IBM262301 ILI262255:ILI262301 IVE262255:IVE262301 JFA262255:JFA262301 JOW262255:JOW262301 JYS262255:JYS262301 KIO262255:KIO262301 KSK262255:KSK262301 LCG262255:LCG262301 LMC262255:LMC262301 LVY262255:LVY262301 MFU262255:MFU262301 MPQ262255:MPQ262301 MZM262255:MZM262301 NJI262255:NJI262301 NTE262255:NTE262301 ODA262255:ODA262301 OMW262255:OMW262301 OWS262255:OWS262301 PGO262255:PGO262301 PQK262255:PQK262301 QAG262255:QAG262301 QKC262255:QKC262301 QTY262255:QTY262301 RDU262255:RDU262301 RNQ262255:RNQ262301 RXM262255:RXM262301 SHI262255:SHI262301 SRE262255:SRE262301 TBA262255:TBA262301 TKW262255:TKW262301 TUS262255:TUS262301 UEO262255:UEO262301 UOK262255:UOK262301 UYG262255:UYG262301 VIC262255:VIC262301 VRY262255:VRY262301 WBU262255:WBU262301 WLQ262255:WLQ262301 WVM262255:WVM262301 F327791:F327837 JA327791:JA327837 SW327791:SW327837 ACS327791:ACS327837 AMO327791:AMO327837 AWK327791:AWK327837 BGG327791:BGG327837 BQC327791:BQC327837 BZY327791:BZY327837 CJU327791:CJU327837 CTQ327791:CTQ327837 DDM327791:DDM327837 DNI327791:DNI327837 DXE327791:DXE327837 EHA327791:EHA327837 EQW327791:EQW327837 FAS327791:FAS327837 FKO327791:FKO327837 FUK327791:FUK327837 GEG327791:GEG327837 GOC327791:GOC327837 GXY327791:GXY327837 HHU327791:HHU327837 HRQ327791:HRQ327837 IBM327791:IBM327837 ILI327791:ILI327837 IVE327791:IVE327837 JFA327791:JFA327837 JOW327791:JOW327837 JYS327791:JYS327837 KIO327791:KIO327837 KSK327791:KSK327837 LCG327791:LCG327837 LMC327791:LMC327837 LVY327791:LVY327837 MFU327791:MFU327837 MPQ327791:MPQ327837 MZM327791:MZM327837 NJI327791:NJI327837 NTE327791:NTE327837 ODA327791:ODA327837 OMW327791:OMW327837 OWS327791:OWS327837 PGO327791:PGO327837 PQK327791:PQK327837 QAG327791:QAG327837 QKC327791:QKC327837 QTY327791:QTY327837 RDU327791:RDU327837 RNQ327791:RNQ327837 RXM327791:RXM327837 SHI327791:SHI327837 SRE327791:SRE327837 TBA327791:TBA327837 TKW327791:TKW327837 TUS327791:TUS327837 UEO327791:UEO327837 UOK327791:UOK327837 UYG327791:UYG327837 VIC327791:VIC327837 VRY327791:VRY327837 WBU327791:WBU327837 WLQ327791:WLQ327837 WVM327791:WVM327837 F393327:F393373 JA393327:JA393373 SW393327:SW393373 ACS393327:ACS393373 AMO393327:AMO393373 AWK393327:AWK393373 BGG393327:BGG393373 BQC393327:BQC393373 BZY393327:BZY393373 CJU393327:CJU393373 CTQ393327:CTQ393373 DDM393327:DDM393373 DNI393327:DNI393373 DXE393327:DXE393373 EHA393327:EHA393373 EQW393327:EQW393373 FAS393327:FAS393373 FKO393327:FKO393373 FUK393327:FUK393373 GEG393327:GEG393373 GOC393327:GOC393373 GXY393327:GXY393373 HHU393327:HHU393373 HRQ393327:HRQ393373 IBM393327:IBM393373 ILI393327:ILI393373 IVE393327:IVE393373 JFA393327:JFA393373 JOW393327:JOW393373 JYS393327:JYS393373 KIO393327:KIO393373 KSK393327:KSK393373 LCG393327:LCG393373 LMC393327:LMC393373 LVY393327:LVY393373 MFU393327:MFU393373 MPQ393327:MPQ393373 MZM393327:MZM393373 NJI393327:NJI393373 NTE393327:NTE393373 ODA393327:ODA393373 OMW393327:OMW393373 OWS393327:OWS393373 PGO393327:PGO393373 PQK393327:PQK393373 QAG393327:QAG393373 QKC393327:QKC393373 QTY393327:QTY393373 RDU393327:RDU393373 RNQ393327:RNQ393373 RXM393327:RXM393373 SHI393327:SHI393373 SRE393327:SRE393373 TBA393327:TBA393373 TKW393327:TKW393373 TUS393327:TUS393373 UEO393327:UEO393373 UOK393327:UOK393373 UYG393327:UYG393373 VIC393327:VIC393373 VRY393327:VRY393373 WBU393327:WBU393373 WLQ393327:WLQ393373 WVM393327:WVM393373 F458863:F458909 JA458863:JA458909 SW458863:SW458909 ACS458863:ACS458909 AMO458863:AMO458909 AWK458863:AWK458909 BGG458863:BGG458909 BQC458863:BQC458909 BZY458863:BZY458909 CJU458863:CJU458909 CTQ458863:CTQ458909 DDM458863:DDM458909 DNI458863:DNI458909 DXE458863:DXE458909 EHA458863:EHA458909 EQW458863:EQW458909 FAS458863:FAS458909 FKO458863:FKO458909 FUK458863:FUK458909 GEG458863:GEG458909 GOC458863:GOC458909 GXY458863:GXY458909 HHU458863:HHU458909 HRQ458863:HRQ458909 IBM458863:IBM458909 ILI458863:ILI458909 IVE458863:IVE458909 JFA458863:JFA458909 JOW458863:JOW458909 JYS458863:JYS458909 KIO458863:KIO458909 KSK458863:KSK458909 LCG458863:LCG458909 LMC458863:LMC458909 LVY458863:LVY458909 MFU458863:MFU458909 MPQ458863:MPQ458909 MZM458863:MZM458909 NJI458863:NJI458909 NTE458863:NTE458909 ODA458863:ODA458909 OMW458863:OMW458909 OWS458863:OWS458909 PGO458863:PGO458909 PQK458863:PQK458909 QAG458863:QAG458909 QKC458863:QKC458909 QTY458863:QTY458909 RDU458863:RDU458909 RNQ458863:RNQ458909 RXM458863:RXM458909 SHI458863:SHI458909 SRE458863:SRE458909 TBA458863:TBA458909 TKW458863:TKW458909 TUS458863:TUS458909 UEO458863:UEO458909 UOK458863:UOK458909 UYG458863:UYG458909 VIC458863:VIC458909 VRY458863:VRY458909 WBU458863:WBU458909 WLQ458863:WLQ458909 WVM458863:WVM458909 F524399:F524445 JA524399:JA524445 SW524399:SW524445 ACS524399:ACS524445 AMO524399:AMO524445 AWK524399:AWK524445 BGG524399:BGG524445 BQC524399:BQC524445 BZY524399:BZY524445 CJU524399:CJU524445 CTQ524399:CTQ524445 DDM524399:DDM524445 DNI524399:DNI524445 DXE524399:DXE524445 EHA524399:EHA524445 EQW524399:EQW524445 FAS524399:FAS524445 FKO524399:FKO524445 FUK524399:FUK524445 GEG524399:GEG524445 GOC524399:GOC524445 GXY524399:GXY524445 HHU524399:HHU524445 HRQ524399:HRQ524445 IBM524399:IBM524445 ILI524399:ILI524445 IVE524399:IVE524445 JFA524399:JFA524445 JOW524399:JOW524445 JYS524399:JYS524445 KIO524399:KIO524445 KSK524399:KSK524445 LCG524399:LCG524445 LMC524399:LMC524445 LVY524399:LVY524445 MFU524399:MFU524445 MPQ524399:MPQ524445 MZM524399:MZM524445 NJI524399:NJI524445 NTE524399:NTE524445 ODA524399:ODA524445 OMW524399:OMW524445 OWS524399:OWS524445 PGO524399:PGO524445 PQK524399:PQK524445 QAG524399:QAG524445 QKC524399:QKC524445 QTY524399:QTY524445 RDU524399:RDU524445 RNQ524399:RNQ524445 RXM524399:RXM524445 SHI524399:SHI524445 SRE524399:SRE524445 TBA524399:TBA524445 TKW524399:TKW524445 TUS524399:TUS524445 UEO524399:UEO524445 UOK524399:UOK524445 UYG524399:UYG524445 VIC524399:VIC524445 VRY524399:VRY524445 WBU524399:WBU524445 WLQ524399:WLQ524445 WVM524399:WVM524445 F589935:F589981 JA589935:JA589981 SW589935:SW589981 ACS589935:ACS589981 AMO589935:AMO589981 AWK589935:AWK589981 BGG589935:BGG589981 BQC589935:BQC589981 BZY589935:BZY589981 CJU589935:CJU589981 CTQ589935:CTQ589981 DDM589935:DDM589981 DNI589935:DNI589981 DXE589935:DXE589981 EHA589935:EHA589981 EQW589935:EQW589981 FAS589935:FAS589981 FKO589935:FKO589981 FUK589935:FUK589981 GEG589935:GEG589981 GOC589935:GOC589981 GXY589935:GXY589981 HHU589935:HHU589981 HRQ589935:HRQ589981 IBM589935:IBM589981 ILI589935:ILI589981 IVE589935:IVE589981 JFA589935:JFA589981 JOW589935:JOW589981 JYS589935:JYS589981 KIO589935:KIO589981 KSK589935:KSK589981 LCG589935:LCG589981 LMC589935:LMC589981 LVY589935:LVY589981 MFU589935:MFU589981 MPQ589935:MPQ589981 MZM589935:MZM589981 NJI589935:NJI589981 NTE589935:NTE589981 ODA589935:ODA589981 OMW589935:OMW589981 OWS589935:OWS589981 PGO589935:PGO589981 PQK589935:PQK589981 QAG589935:QAG589981 QKC589935:QKC589981 QTY589935:QTY589981 RDU589935:RDU589981 RNQ589935:RNQ589981 RXM589935:RXM589981 SHI589935:SHI589981 SRE589935:SRE589981 TBA589935:TBA589981 TKW589935:TKW589981 TUS589935:TUS589981 UEO589935:UEO589981 UOK589935:UOK589981 UYG589935:UYG589981 VIC589935:VIC589981 VRY589935:VRY589981 WBU589935:WBU589981 WLQ589935:WLQ589981 WVM589935:WVM589981 F655471:F655517 JA655471:JA655517 SW655471:SW655517 ACS655471:ACS655517 AMO655471:AMO655517 AWK655471:AWK655517 BGG655471:BGG655517 BQC655471:BQC655517 BZY655471:BZY655517 CJU655471:CJU655517 CTQ655471:CTQ655517 DDM655471:DDM655517 DNI655471:DNI655517 DXE655471:DXE655517 EHA655471:EHA655517 EQW655471:EQW655517 FAS655471:FAS655517 FKO655471:FKO655517 FUK655471:FUK655517 GEG655471:GEG655517 GOC655471:GOC655517 GXY655471:GXY655517 HHU655471:HHU655517 HRQ655471:HRQ655517 IBM655471:IBM655517 ILI655471:ILI655517 IVE655471:IVE655517 JFA655471:JFA655517 JOW655471:JOW655517 JYS655471:JYS655517 KIO655471:KIO655517 KSK655471:KSK655517 LCG655471:LCG655517 LMC655471:LMC655517 LVY655471:LVY655517 MFU655471:MFU655517 MPQ655471:MPQ655517 MZM655471:MZM655517 NJI655471:NJI655517 NTE655471:NTE655517 ODA655471:ODA655517 OMW655471:OMW655517 OWS655471:OWS655517 PGO655471:PGO655517 PQK655471:PQK655517 QAG655471:QAG655517 QKC655471:QKC655517 QTY655471:QTY655517 RDU655471:RDU655517 RNQ655471:RNQ655517 RXM655471:RXM655517 SHI655471:SHI655517 SRE655471:SRE655517 TBA655471:TBA655517 TKW655471:TKW655517 TUS655471:TUS655517 UEO655471:UEO655517 UOK655471:UOK655517 UYG655471:UYG655517 VIC655471:VIC655517 VRY655471:VRY655517 WBU655471:WBU655517 WLQ655471:WLQ655517 WVM655471:WVM655517 F721007:F721053 JA721007:JA721053 SW721007:SW721053 ACS721007:ACS721053 AMO721007:AMO721053 AWK721007:AWK721053 BGG721007:BGG721053 BQC721007:BQC721053 BZY721007:BZY721053 CJU721007:CJU721053 CTQ721007:CTQ721053 DDM721007:DDM721053 DNI721007:DNI721053 DXE721007:DXE721053 EHA721007:EHA721053 EQW721007:EQW721053 FAS721007:FAS721053 FKO721007:FKO721053 FUK721007:FUK721053 GEG721007:GEG721053 GOC721007:GOC721053 GXY721007:GXY721053 HHU721007:HHU721053 HRQ721007:HRQ721053 IBM721007:IBM721053 ILI721007:ILI721053 IVE721007:IVE721053 JFA721007:JFA721053 JOW721007:JOW721053 JYS721007:JYS721053 KIO721007:KIO721053 KSK721007:KSK721053 LCG721007:LCG721053 LMC721007:LMC721053 LVY721007:LVY721053 MFU721007:MFU721053 MPQ721007:MPQ721053 MZM721007:MZM721053 NJI721007:NJI721053 NTE721007:NTE721053 ODA721007:ODA721053 OMW721007:OMW721053 OWS721007:OWS721053 PGO721007:PGO721053 PQK721007:PQK721053 QAG721007:QAG721053 QKC721007:QKC721053 QTY721007:QTY721053 RDU721007:RDU721053 RNQ721007:RNQ721053 RXM721007:RXM721053 SHI721007:SHI721053 SRE721007:SRE721053 TBA721007:TBA721053 TKW721007:TKW721053 TUS721007:TUS721053 UEO721007:UEO721053 UOK721007:UOK721053 UYG721007:UYG721053 VIC721007:VIC721053 VRY721007:VRY721053 WBU721007:WBU721053 WLQ721007:WLQ721053 WVM721007:WVM721053 F786543:F786589 JA786543:JA786589 SW786543:SW786589 ACS786543:ACS786589 AMO786543:AMO786589 AWK786543:AWK786589 BGG786543:BGG786589 BQC786543:BQC786589 BZY786543:BZY786589 CJU786543:CJU786589 CTQ786543:CTQ786589 DDM786543:DDM786589 DNI786543:DNI786589 DXE786543:DXE786589 EHA786543:EHA786589 EQW786543:EQW786589 FAS786543:FAS786589 FKO786543:FKO786589 FUK786543:FUK786589 GEG786543:GEG786589 GOC786543:GOC786589 GXY786543:GXY786589 HHU786543:HHU786589 HRQ786543:HRQ786589 IBM786543:IBM786589 ILI786543:ILI786589 IVE786543:IVE786589 JFA786543:JFA786589 JOW786543:JOW786589 JYS786543:JYS786589 KIO786543:KIO786589 KSK786543:KSK786589 LCG786543:LCG786589 LMC786543:LMC786589 LVY786543:LVY786589 MFU786543:MFU786589 MPQ786543:MPQ786589 MZM786543:MZM786589 NJI786543:NJI786589 NTE786543:NTE786589 ODA786543:ODA786589 OMW786543:OMW786589 OWS786543:OWS786589 PGO786543:PGO786589 PQK786543:PQK786589 QAG786543:QAG786589 QKC786543:QKC786589 QTY786543:QTY786589 RDU786543:RDU786589 RNQ786543:RNQ786589 RXM786543:RXM786589 SHI786543:SHI786589 SRE786543:SRE786589 TBA786543:TBA786589 TKW786543:TKW786589 TUS786543:TUS786589 UEO786543:UEO786589 UOK786543:UOK786589 UYG786543:UYG786589 VIC786543:VIC786589 VRY786543:VRY786589 WBU786543:WBU786589 WLQ786543:WLQ786589 WVM786543:WVM786589 F852079:F852125 JA852079:JA852125 SW852079:SW852125 ACS852079:ACS852125 AMO852079:AMO852125 AWK852079:AWK852125 BGG852079:BGG852125 BQC852079:BQC852125 BZY852079:BZY852125 CJU852079:CJU852125 CTQ852079:CTQ852125 DDM852079:DDM852125 DNI852079:DNI852125 DXE852079:DXE852125 EHA852079:EHA852125 EQW852079:EQW852125 FAS852079:FAS852125 FKO852079:FKO852125 FUK852079:FUK852125 GEG852079:GEG852125 GOC852079:GOC852125 GXY852079:GXY852125 HHU852079:HHU852125 HRQ852079:HRQ852125 IBM852079:IBM852125 ILI852079:ILI852125 IVE852079:IVE852125 JFA852079:JFA852125 JOW852079:JOW852125 JYS852079:JYS852125 KIO852079:KIO852125 KSK852079:KSK852125 LCG852079:LCG852125 LMC852079:LMC852125 LVY852079:LVY852125 MFU852079:MFU852125 MPQ852079:MPQ852125 MZM852079:MZM852125 NJI852079:NJI852125 NTE852079:NTE852125 ODA852079:ODA852125 OMW852079:OMW852125 OWS852079:OWS852125 PGO852079:PGO852125 PQK852079:PQK852125 QAG852079:QAG852125 QKC852079:QKC852125 QTY852079:QTY852125 RDU852079:RDU852125 RNQ852079:RNQ852125 RXM852079:RXM852125 SHI852079:SHI852125 SRE852079:SRE852125 TBA852079:TBA852125 TKW852079:TKW852125 TUS852079:TUS852125 UEO852079:UEO852125 UOK852079:UOK852125 UYG852079:UYG852125 VIC852079:VIC852125 VRY852079:VRY852125 WBU852079:WBU852125 WLQ852079:WLQ852125 WVM852079:WVM852125 F917615:F917661 JA917615:JA917661 SW917615:SW917661 ACS917615:ACS917661 AMO917615:AMO917661 AWK917615:AWK917661 BGG917615:BGG917661 BQC917615:BQC917661 BZY917615:BZY917661 CJU917615:CJU917661 CTQ917615:CTQ917661 DDM917615:DDM917661 DNI917615:DNI917661 DXE917615:DXE917661 EHA917615:EHA917661 EQW917615:EQW917661 FAS917615:FAS917661 FKO917615:FKO917661 FUK917615:FUK917661 GEG917615:GEG917661 GOC917615:GOC917661 GXY917615:GXY917661 HHU917615:HHU917661 HRQ917615:HRQ917661 IBM917615:IBM917661 ILI917615:ILI917661 IVE917615:IVE917661 JFA917615:JFA917661 JOW917615:JOW917661 JYS917615:JYS917661 KIO917615:KIO917661 KSK917615:KSK917661 LCG917615:LCG917661 LMC917615:LMC917661 LVY917615:LVY917661 MFU917615:MFU917661 MPQ917615:MPQ917661 MZM917615:MZM917661 NJI917615:NJI917661 NTE917615:NTE917661 ODA917615:ODA917661 OMW917615:OMW917661 OWS917615:OWS917661 PGO917615:PGO917661 PQK917615:PQK917661 QAG917615:QAG917661 QKC917615:QKC917661 QTY917615:QTY917661 RDU917615:RDU917661 RNQ917615:RNQ917661 RXM917615:RXM917661 SHI917615:SHI917661 SRE917615:SRE917661 TBA917615:TBA917661 TKW917615:TKW917661 TUS917615:TUS917661 UEO917615:UEO917661 UOK917615:UOK917661 UYG917615:UYG917661 VIC917615:VIC917661 VRY917615:VRY917661 WBU917615:WBU917661 WLQ917615:WLQ917661 WVM917615:WVM917661 F983151:F983197 JA983151:JA983197 SW983151:SW983197 ACS983151:ACS983197 AMO983151:AMO983197 AWK983151:AWK983197 BGG983151:BGG983197 BQC983151:BQC983197 BZY983151:BZY983197 CJU983151:CJU983197 CTQ983151:CTQ983197 DDM983151:DDM983197 DNI983151:DNI983197 DXE983151:DXE983197 EHA983151:EHA983197 EQW983151:EQW983197 FAS983151:FAS983197 FKO983151:FKO983197 FUK983151:FUK983197 GEG983151:GEG983197 GOC983151:GOC983197 GXY983151:GXY983197 HHU983151:HHU983197 HRQ983151:HRQ983197 IBM983151:IBM983197 ILI983151:ILI983197 IVE983151:IVE983197 JFA983151:JFA983197 JOW983151:JOW983197 JYS983151:JYS983197 KIO983151:KIO983197 KSK983151:KSK983197 LCG983151:LCG983197 LMC983151:LMC983197 LVY983151:LVY983197 MFU983151:MFU983197 MPQ983151:MPQ983197 MZM983151:MZM983197 NJI983151:NJI983197 NTE983151:NTE983197 ODA983151:ODA983197 OMW983151:OMW983197 OWS983151:OWS983197 PGO983151:PGO983197 PQK983151:PQK983197 QAG983151:QAG983197 QKC983151:QKC983197 QTY983151:QTY983197 RDU983151:RDU983197 RNQ983151:RNQ983197 RXM983151:RXM983197 SHI983151:SHI983197 SRE983151:SRE983197 TBA983151:TBA983197 TKW983151:TKW983197 TUS983151:TUS983197 UEO983151:UEO983197 UOK983151:UOK983197 UYG983151:UYG983197 VIC983151:VIC983197 VRY983151:VRY983197 WBU983151:WBU983197 WLQ983151:WLQ983197 WVM983151:WVM983197</xm:sqref>
        </x14:dataValidation>
        <x14:dataValidation type="custom" operator="greaterThan" showInputMessage="1" showErrorMessage="1" errorTitle="eee" xr:uid="{12AE5FEA-17CC-423C-BE5E-1C2B5FFAFF04}">
          <x14:formula1>
            <xm:f>OR(IX8=0, IX8&gt;50)</xm:f>
          </x14:formula1>
          <xm:sqref>LCD786495:LCE786515 IX49:IY49 ST49:SU49 ACP49:ACQ49 AML49:AMM49 AWH49:AWI49 BGD49:BGE49 BPZ49:BQA49 BZV49:BZW49 CJR49:CJS49 CTN49:CTO49 DDJ49:DDK49 DNF49:DNG49 DXB49:DXC49 EGX49:EGY49 EQT49:EQU49 FAP49:FAQ49 FKL49:FKM49 FUH49:FUI49 GED49:GEE49 GNZ49:GOA49 GXV49:GXW49 HHR49:HHS49 HRN49:HRO49 IBJ49:IBK49 ILF49:ILG49 IVB49:IVC49 JEX49:JEY49 JOT49:JOU49 JYP49:JYQ49 KIL49:KIM49 KSH49:KSI49 LCD49:LCE49 LLZ49:LMA49 LVV49:LVW49 MFR49:MFS49 MPN49:MPO49 MZJ49:MZK49 NJF49:NJG49 NTB49:NTC49 OCX49:OCY49 OMT49:OMU49 OWP49:OWQ49 PGL49:PGM49 PQH49:PQI49 QAD49:QAE49 QJZ49:QKA49 QTV49:QTW49 RDR49:RDS49 RNN49:RNO49 RXJ49:RXK49 SHF49:SHG49 SRB49:SRC49 TAX49:TAY49 TKT49:TKU49 TUP49:TUQ49 UEL49:UEM49 UOH49:UOI49 UYD49:UYE49 VHZ49:VIA49 VRV49:VRW49 WBR49:WBS49 WLN49:WLO49 WVJ49:WVK49 LLZ786495:LMA786515 IX65585:IY65585 ST65585:SU65585 ACP65585:ACQ65585 AML65585:AMM65585 AWH65585:AWI65585 BGD65585:BGE65585 BPZ65585:BQA65585 BZV65585:BZW65585 CJR65585:CJS65585 CTN65585:CTO65585 DDJ65585:DDK65585 DNF65585:DNG65585 DXB65585:DXC65585 EGX65585:EGY65585 EQT65585:EQU65585 FAP65585:FAQ65585 FKL65585:FKM65585 FUH65585:FUI65585 GED65585:GEE65585 GNZ65585:GOA65585 GXV65585:GXW65585 HHR65585:HHS65585 HRN65585:HRO65585 IBJ65585:IBK65585 ILF65585:ILG65585 IVB65585:IVC65585 JEX65585:JEY65585 JOT65585:JOU65585 JYP65585:JYQ65585 KIL65585:KIM65585 KSH65585:KSI65585 LCD65585:LCE65585 LLZ65585:LMA65585 LVV65585:LVW65585 MFR65585:MFS65585 MPN65585:MPO65585 MZJ65585:MZK65585 NJF65585:NJG65585 NTB65585:NTC65585 OCX65585:OCY65585 OMT65585:OMU65585 OWP65585:OWQ65585 PGL65585:PGM65585 PQH65585:PQI65585 QAD65585:QAE65585 QJZ65585:QKA65585 QTV65585:QTW65585 RDR65585:RDS65585 RNN65585:RNO65585 RXJ65585:RXK65585 SHF65585:SHG65585 SRB65585:SRC65585 TAX65585:TAY65585 TKT65585:TKU65585 TUP65585:TUQ65585 UEL65585:UEM65585 UOH65585:UOI65585 UYD65585:UYE65585 VHZ65585:VIA65585 VRV65585:VRW65585 WBR65585:WBS65585 WLN65585:WLO65585 WVJ65585:WVK65585 LVV786495:LVW786515 IX131121:IY131121 ST131121:SU131121 ACP131121:ACQ131121 AML131121:AMM131121 AWH131121:AWI131121 BGD131121:BGE131121 BPZ131121:BQA131121 BZV131121:BZW131121 CJR131121:CJS131121 CTN131121:CTO131121 DDJ131121:DDK131121 DNF131121:DNG131121 DXB131121:DXC131121 EGX131121:EGY131121 EQT131121:EQU131121 FAP131121:FAQ131121 FKL131121:FKM131121 FUH131121:FUI131121 GED131121:GEE131121 GNZ131121:GOA131121 GXV131121:GXW131121 HHR131121:HHS131121 HRN131121:HRO131121 IBJ131121:IBK131121 ILF131121:ILG131121 IVB131121:IVC131121 JEX131121:JEY131121 JOT131121:JOU131121 JYP131121:JYQ131121 KIL131121:KIM131121 KSH131121:KSI131121 LCD131121:LCE131121 LLZ131121:LMA131121 LVV131121:LVW131121 MFR131121:MFS131121 MPN131121:MPO131121 MZJ131121:MZK131121 NJF131121:NJG131121 NTB131121:NTC131121 OCX131121:OCY131121 OMT131121:OMU131121 OWP131121:OWQ131121 PGL131121:PGM131121 PQH131121:PQI131121 QAD131121:QAE131121 QJZ131121:QKA131121 QTV131121:QTW131121 RDR131121:RDS131121 RNN131121:RNO131121 RXJ131121:RXK131121 SHF131121:SHG131121 SRB131121:SRC131121 TAX131121:TAY131121 TKT131121:TKU131121 TUP131121:TUQ131121 UEL131121:UEM131121 UOH131121:UOI131121 UYD131121:UYE131121 VHZ131121:VIA131121 VRV131121:VRW131121 WBR131121:WBS131121 WLN131121:WLO131121 WVJ131121:WVK131121 MFR786495:MFS786515 IX196657:IY196657 ST196657:SU196657 ACP196657:ACQ196657 AML196657:AMM196657 AWH196657:AWI196657 BGD196657:BGE196657 BPZ196657:BQA196657 BZV196657:BZW196657 CJR196657:CJS196657 CTN196657:CTO196657 DDJ196657:DDK196657 DNF196657:DNG196657 DXB196657:DXC196657 EGX196657:EGY196657 EQT196657:EQU196657 FAP196657:FAQ196657 FKL196657:FKM196657 FUH196657:FUI196657 GED196657:GEE196657 GNZ196657:GOA196657 GXV196657:GXW196657 HHR196657:HHS196657 HRN196657:HRO196657 IBJ196657:IBK196657 ILF196657:ILG196657 IVB196657:IVC196657 JEX196657:JEY196657 JOT196657:JOU196657 JYP196657:JYQ196657 KIL196657:KIM196657 KSH196657:KSI196657 LCD196657:LCE196657 LLZ196657:LMA196657 LVV196657:LVW196657 MFR196657:MFS196657 MPN196657:MPO196657 MZJ196657:MZK196657 NJF196657:NJG196657 NTB196657:NTC196657 OCX196657:OCY196657 OMT196657:OMU196657 OWP196657:OWQ196657 PGL196657:PGM196657 PQH196657:PQI196657 QAD196657:QAE196657 QJZ196657:QKA196657 QTV196657:QTW196657 RDR196657:RDS196657 RNN196657:RNO196657 RXJ196657:RXK196657 SHF196657:SHG196657 SRB196657:SRC196657 TAX196657:TAY196657 TKT196657:TKU196657 TUP196657:TUQ196657 UEL196657:UEM196657 UOH196657:UOI196657 UYD196657:UYE196657 VHZ196657:VIA196657 VRV196657:VRW196657 WBR196657:WBS196657 WLN196657:WLO196657 WVJ196657:WVK196657 MPN786495:MPO786515 IX262193:IY262193 ST262193:SU262193 ACP262193:ACQ262193 AML262193:AMM262193 AWH262193:AWI262193 BGD262193:BGE262193 BPZ262193:BQA262193 BZV262193:BZW262193 CJR262193:CJS262193 CTN262193:CTO262193 DDJ262193:DDK262193 DNF262193:DNG262193 DXB262193:DXC262193 EGX262193:EGY262193 EQT262193:EQU262193 FAP262193:FAQ262193 FKL262193:FKM262193 FUH262193:FUI262193 GED262193:GEE262193 GNZ262193:GOA262193 GXV262193:GXW262193 HHR262193:HHS262193 HRN262193:HRO262193 IBJ262193:IBK262193 ILF262193:ILG262193 IVB262193:IVC262193 JEX262193:JEY262193 JOT262193:JOU262193 JYP262193:JYQ262193 KIL262193:KIM262193 KSH262193:KSI262193 LCD262193:LCE262193 LLZ262193:LMA262193 LVV262193:LVW262193 MFR262193:MFS262193 MPN262193:MPO262193 MZJ262193:MZK262193 NJF262193:NJG262193 NTB262193:NTC262193 OCX262193:OCY262193 OMT262193:OMU262193 OWP262193:OWQ262193 PGL262193:PGM262193 PQH262193:PQI262193 QAD262193:QAE262193 QJZ262193:QKA262193 QTV262193:QTW262193 RDR262193:RDS262193 RNN262193:RNO262193 RXJ262193:RXK262193 SHF262193:SHG262193 SRB262193:SRC262193 TAX262193:TAY262193 TKT262193:TKU262193 TUP262193:TUQ262193 UEL262193:UEM262193 UOH262193:UOI262193 UYD262193:UYE262193 VHZ262193:VIA262193 VRV262193:VRW262193 WBR262193:WBS262193 WLN262193:WLO262193 WVJ262193:WVK262193 MZJ786495:MZK786515 IX327729:IY327729 ST327729:SU327729 ACP327729:ACQ327729 AML327729:AMM327729 AWH327729:AWI327729 BGD327729:BGE327729 BPZ327729:BQA327729 BZV327729:BZW327729 CJR327729:CJS327729 CTN327729:CTO327729 DDJ327729:DDK327729 DNF327729:DNG327729 DXB327729:DXC327729 EGX327729:EGY327729 EQT327729:EQU327729 FAP327729:FAQ327729 FKL327729:FKM327729 FUH327729:FUI327729 GED327729:GEE327729 GNZ327729:GOA327729 GXV327729:GXW327729 HHR327729:HHS327729 HRN327729:HRO327729 IBJ327729:IBK327729 ILF327729:ILG327729 IVB327729:IVC327729 JEX327729:JEY327729 JOT327729:JOU327729 JYP327729:JYQ327729 KIL327729:KIM327729 KSH327729:KSI327729 LCD327729:LCE327729 LLZ327729:LMA327729 LVV327729:LVW327729 MFR327729:MFS327729 MPN327729:MPO327729 MZJ327729:MZK327729 NJF327729:NJG327729 NTB327729:NTC327729 OCX327729:OCY327729 OMT327729:OMU327729 OWP327729:OWQ327729 PGL327729:PGM327729 PQH327729:PQI327729 QAD327729:QAE327729 QJZ327729:QKA327729 QTV327729:QTW327729 RDR327729:RDS327729 RNN327729:RNO327729 RXJ327729:RXK327729 SHF327729:SHG327729 SRB327729:SRC327729 TAX327729:TAY327729 TKT327729:TKU327729 TUP327729:TUQ327729 UEL327729:UEM327729 UOH327729:UOI327729 UYD327729:UYE327729 VHZ327729:VIA327729 VRV327729:VRW327729 WBR327729:WBS327729 WLN327729:WLO327729 WVJ327729:WVK327729 NJF786495:NJG786515 IX393265:IY393265 ST393265:SU393265 ACP393265:ACQ393265 AML393265:AMM393265 AWH393265:AWI393265 BGD393265:BGE393265 BPZ393265:BQA393265 BZV393265:BZW393265 CJR393265:CJS393265 CTN393265:CTO393265 DDJ393265:DDK393265 DNF393265:DNG393265 DXB393265:DXC393265 EGX393265:EGY393265 EQT393265:EQU393265 FAP393265:FAQ393265 FKL393265:FKM393265 FUH393265:FUI393265 GED393265:GEE393265 GNZ393265:GOA393265 GXV393265:GXW393265 HHR393265:HHS393265 HRN393265:HRO393265 IBJ393265:IBK393265 ILF393265:ILG393265 IVB393265:IVC393265 JEX393265:JEY393265 JOT393265:JOU393265 JYP393265:JYQ393265 KIL393265:KIM393265 KSH393265:KSI393265 LCD393265:LCE393265 LLZ393265:LMA393265 LVV393265:LVW393265 MFR393265:MFS393265 MPN393265:MPO393265 MZJ393265:MZK393265 NJF393265:NJG393265 NTB393265:NTC393265 OCX393265:OCY393265 OMT393265:OMU393265 OWP393265:OWQ393265 PGL393265:PGM393265 PQH393265:PQI393265 QAD393265:QAE393265 QJZ393265:QKA393265 QTV393265:QTW393265 RDR393265:RDS393265 RNN393265:RNO393265 RXJ393265:RXK393265 SHF393265:SHG393265 SRB393265:SRC393265 TAX393265:TAY393265 TKT393265:TKU393265 TUP393265:TUQ393265 UEL393265:UEM393265 UOH393265:UOI393265 UYD393265:UYE393265 VHZ393265:VIA393265 VRV393265:VRW393265 WBR393265:WBS393265 WLN393265:WLO393265 WVJ393265:WVK393265 NTB786495:NTC786515 IX458801:IY458801 ST458801:SU458801 ACP458801:ACQ458801 AML458801:AMM458801 AWH458801:AWI458801 BGD458801:BGE458801 BPZ458801:BQA458801 BZV458801:BZW458801 CJR458801:CJS458801 CTN458801:CTO458801 DDJ458801:DDK458801 DNF458801:DNG458801 DXB458801:DXC458801 EGX458801:EGY458801 EQT458801:EQU458801 FAP458801:FAQ458801 FKL458801:FKM458801 FUH458801:FUI458801 GED458801:GEE458801 GNZ458801:GOA458801 GXV458801:GXW458801 HHR458801:HHS458801 HRN458801:HRO458801 IBJ458801:IBK458801 ILF458801:ILG458801 IVB458801:IVC458801 JEX458801:JEY458801 JOT458801:JOU458801 JYP458801:JYQ458801 KIL458801:KIM458801 KSH458801:KSI458801 LCD458801:LCE458801 LLZ458801:LMA458801 LVV458801:LVW458801 MFR458801:MFS458801 MPN458801:MPO458801 MZJ458801:MZK458801 NJF458801:NJG458801 NTB458801:NTC458801 OCX458801:OCY458801 OMT458801:OMU458801 OWP458801:OWQ458801 PGL458801:PGM458801 PQH458801:PQI458801 QAD458801:QAE458801 QJZ458801:QKA458801 QTV458801:QTW458801 RDR458801:RDS458801 RNN458801:RNO458801 RXJ458801:RXK458801 SHF458801:SHG458801 SRB458801:SRC458801 TAX458801:TAY458801 TKT458801:TKU458801 TUP458801:TUQ458801 UEL458801:UEM458801 UOH458801:UOI458801 UYD458801:UYE458801 VHZ458801:VIA458801 VRV458801:VRW458801 WBR458801:WBS458801 WLN458801:WLO458801 WVJ458801:WVK458801 OCX786495:OCY786515 IX524337:IY524337 ST524337:SU524337 ACP524337:ACQ524337 AML524337:AMM524337 AWH524337:AWI524337 BGD524337:BGE524337 BPZ524337:BQA524337 BZV524337:BZW524337 CJR524337:CJS524337 CTN524337:CTO524337 DDJ524337:DDK524337 DNF524337:DNG524337 DXB524337:DXC524337 EGX524337:EGY524337 EQT524337:EQU524337 FAP524337:FAQ524337 FKL524337:FKM524337 FUH524337:FUI524337 GED524337:GEE524337 GNZ524337:GOA524337 GXV524337:GXW524337 HHR524337:HHS524337 HRN524337:HRO524337 IBJ524337:IBK524337 ILF524337:ILG524337 IVB524337:IVC524337 JEX524337:JEY524337 JOT524337:JOU524337 JYP524337:JYQ524337 KIL524337:KIM524337 KSH524337:KSI524337 LCD524337:LCE524337 LLZ524337:LMA524337 LVV524337:LVW524337 MFR524337:MFS524337 MPN524337:MPO524337 MZJ524337:MZK524337 NJF524337:NJG524337 NTB524337:NTC524337 OCX524337:OCY524337 OMT524337:OMU524337 OWP524337:OWQ524337 PGL524337:PGM524337 PQH524337:PQI524337 QAD524337:QAE524337 QJZ524337:QKA524337 QTV524337:QTW524337 RDR524337:RDS524337 RNN524337:RNO524337 RXJ524337:RXK524337 SHF524337:SHG524337 SRB524337:SRC524337 TAX524337:TAY524337 TKT524337:TKU524337 TUP524337:TUQ524337 UEL524337:UEM524337 UOH524337:UOI524337 UYD524337:UYE524337 VHZ524337:VIA524337 VRV524337:VRW524337 WBR524337:WBS524337 WLN524337:WLO524337 WVJ524337:WVK524337 OMT786495:OMU786515 IX589873:IY589873 ST589873:SU589873 ACP589873:ACQ589873 AML589873:AMM589873 AWH589873:AWI589873 BGD589873:BGE589873 BPZ589873:BQA589873 BZV589873:BZW589873 CJR589873:CJS589873 CTN589873:CTO589873 DDJ589873:DDK589873 DNF589873:DNG589873 DXB589873:DXC589873 EGX589873:EGY589873 EQT589873:EQU589873 FAP589873:FAQ589873 FKL589873:FKM589873 FUH589873:FUI589873 GED589873:GEE589873 GNZ589873:GOA589873 GXV589873:GXW589873 HHR589873:HHS589873 HRN589873:HRO589873 IBJ589873:IBK589873 ILF589873:ILG589873 IVB589873:IVC589873 JEX589873:JEY589873 JOT589873:JOU589873 JYP589873:JYQ589873 KIL589873:KIM589873 KSH589873:KSI589873 LCD589873:LCE589873 LLZ589873:LMA589873 LVV589873:LVW589873 MFR589873:MFS589873 MPN589873:MPO589873 MZJ589873:MZK589873 NJF589873:NJG589873 NTB589873:NTC589873 OCX589873:OCY589873 OMT589873:OMU589873 OWP589873:OWQ589873 PGL589873:PGM589873 PQH589873:PQI589873 QAD589873:QAE589873 QJZ589873:QKA589873 QTV589873:QTW589873 RDR589873:RDS589873 RNN589873:RNO589873 RXJ589873:RXK589873 SHF589873:SHG589873 SRB589873:SRC589873 TAX589873:TAY589873 TKT589873:TKU589873 TUP589873:TUQ589873 UEL589873:UEM589873 UOH589873:UOI589873 UYD589873:UYE589873 VHZ589873:VIA589873 VRV589873:VRW589873 WBR589873:WBS589873 WLN589873:WLO589873 WVJ589873:WVK589873 OWP786495:OWQ786515 IX655409:IY655409 ST655409:SU655409 ACP655409:ACQ655409 AML655409:AMM655409 AWH655409:AWI655409 BGD655409:BGE655409 BPZ655409:BQA655409 BZV655409:BZW655409 CJR655409:CJS655409 CTN655409:CTO655409 DDJ655409:DDK655409 DNF655409:DNG655409 DXB655409:DXC655409 EGX655409:EGY655409 EQT655409:EQU655409 FAP655409:FAQ655409 FKL655409:FKM655409 FUH655409:FUI655409 GED655409:GEE655409 GNZ655409:GOA655409 GXV655409:GXW655409 HHR655409:HHS655409 HRN655409:HRO655409 IBJ655409:IBK655409 ILF655409:ILG655409 IVB655409:IVC655409 JEX655409:JEY655409 JOT655409:JOU655409 JYP655409:JYQ655409 KIL655409:KIM655409 KSH655409:KSI655409 LCD655409:LCE655409 LLZ655409:LMA655409 LVV655409:LVW655409 MFR655409:MFS655409 MPN655409:MPO655409 MZJ655409:MZK655409 NJF655409:NJG655409 NTB655409:NTC655409 OCX655409:OCY655409 OMT655409:OMU655409 OWP655409:OWQ655409 PGL655409:PGM655409 PQH655409:PQI655409 QAD655409:QAE655409 QJZ655409:QKA655409 QTV655409:QTW655409 RDR655409:RDS655409 RNN655409:RNO655409 RXJ655409:RXK655409 SHF655409:SHG655409 SRB655409:SRC655409 TAX655409:TAY655409 TKT655409:TKU655409 TUP655409:TUQ655409 UEL655409:UEM655409 UOH655409:UOI655409 UYD655409:UYE655409 VHZ655409:VIA655409 VRV655409:VRW655409 WBR655409:WBS655409 WLN655409:WLO655409 WVJ655409:WVK655409 PGL786495:PGM786515 IX720945:IY720945 ST720945:SU720945 ACP720945:ACQ720945 AML720945:AMM720945 AWH720945:AWI720945 BGD720945:BGE720945 BPZ720945:BQA720945 BZV720945:BZW720945 CJR720945:CJS720945 CTN720945:CTO720945 DDJ720945:DDK720945 DNF720945:DNG720945 DXB720945:DXC720945 EGX720945:EGY720945 EQT720945:EQU720945 FAP720945:FAQ720945 FKL720945:FKM720945 FUH720945:FUI720945 GED720945:GEE720945 GNZ720945:GOA720945 GXV720945:GXW720945 HHR720945:HHS720945 HRN720945:HRO720945 IBJ720945:IBK720945 ILF720945:ILG720945 IVB720945:IVC720945 JEX720945:JEY720945 JOT720945:JOU720945 JYP720945:JYQ720945 KIL720945:KIM720945 KSH720945:KSI720945 LCD720945:LCE720945 LLZ720945:LMA720945 LVV720945:LVW720945 MFR720945:MFS720945 MPN720945:MPO720945 MZJ720945:MZK720945 NJF720945:NJG720945 NTB720945:NTC720945 OCX720945:OCY720945 OMT720945:OMU720945 OWP720945:OWQ720945 PGL720945:PGM720945 PQH720945:PQI720945 QAD720945:QAE720945 QJZ720945:QKA720945 QTV720945:QTW720945 RDR720945:RDS720945 RNN720945:RNO720945 RXJ720945:RXK720945 SHF720945:SHG720945 SRB720945:SRC720945 TAX720945:TAY720945 TKT720945:TKU720945 TUP720945:TUQ720945 UEL720945:UEM720945 UOH720945:UOI720945 UYD720945:UYE720945 VHZ720945:VIA720945 VRV720945:VRW720945 WBR720945:WBS720945 WLN720945:WLO720945 WVJ720945:WVK720945 PQH786495:PQI786515 IX786481:IY786481 ST786481:SU786481 ACP786481:ACQ786481 AML786481:AMM786481 AWH786481:AWI786481 BGD786481:BGE786481 BPZ786481:BQA786481 BZV786481:BZW786481 CJR786481:CJS786481 CTN786481:CTO786481 DDJ786481:DDK786481 DNF786481:DNG786481 DXB786481:DXC786481 EGX786481:EGY786481 EQT786481:EQU786481 FAP786481:FAQ786481 FKL786481:FKM786481 FUH786481:FUI786481 GED786481:GEE786481 GNZ786481:GOA786481 GXV786481:GXW786481 HHR786481:HHS786481 HRN786481:HRO786481 IBJ786481:IBK786481 ILF786481:ILG786481 IVB786481:IVC786481 JEX786481:JEY786481 JOT786481:JOU786481 JYP786481:JYQ786481 KIL786481:KIM786481 KSH786481:KSI786481 LCD786481:LCE786481 LLZ786481:LMA786481 LVV786481:LVW786481 MFR786481:MFS786481 MPN786481:MPO786481 MZJ786481:MZK786481 NJF786481:NJG786481 NTB786481:NTC786481 OCX786481:OCY786481 OMT786481:OMU786481 OWP786481:OWQ786481 PGL786481:PGM786481 PQH786481:PQI786481 QAD786481:QAE786481 QJZ786481:QKA786481 QTV786481:QTW786481 RDR786481:RDS786481 RNN786481:RNO786481 RXJ786481:RXK786481 SHF786481:SHG786481 SRB786481:SRC786481 TAX786481:TAY786481 TKT786481:TKU786481 TUP786481:TUQ786481 UEL786481:UEM786481 UOH786481:UOI786481 UYD786481:UYE786481 VHZ786481:VIA786481 VRV786481:VRW786481 WBR786481:WBS786481 WLN786481:WLO786481 WVJ786481:WVK786481 QAD786495:QAE786515 IX852017:IY852017 ST852017:SU852017 ACP852017:ACQ852017 AML852017:AMM852017 AWH852017:AWI852017 BGD852017:BGE852017 BPZ852017:BQA852017 BZV852017:BZW852017 CJR852017:CJS852017 CTN852017:CTO852017 DDJ852017:DDK852017 DNF852017:DNG852017 DXB852017:DXC852017 EGX852017:EGY852017 EQT852017:EQU852017 FAP852017:FAQ852017 FKL852017:FKM852017 FUH852017:FUI852017 GED852017:GEE852017 GNZ852017:GOA852017 GXV852017:GXW852017 HHR852017:HHS852017 HRN852017:HRO852017 IBJ852017:IBK852017 ILF852017:ILG852017 IVB852017:IVC852017 JEX852017:JEY852017 JOT852017:JOU852017 JYP852017:JYQ852017 KIL852017:KIM852017 KSH852017:KSI852017 LCD852017:LCE852017 LLZ852017:LMA852017 LVV852017:LVW852017 MFR852017:MFS852017 MPN852017:MPO852017 MZJ852017:MZK852017 NJF852017:NJG852017 NTB852017:NTC852017 OCX852017:OCY852017 OMT852017:OMU852017 OWP852017:OWQ852017 PGL852017:PGM852017 PQH852017:PQI852017 QAD852017:QAE852017 QJZ852017:QKA852017 QTV852017:QTW852017 RDR852017:RDS852017 RNN852017:RNO852017 RXJ852017:RXK852017 SHF852017:SHG852017 SRB852017:SRC852017 TAX852017:TAY852017 TKT852017:TKU852017 TUP852017:TUQ852017 UEL852017:UEM852017 UOH852017:UOI852017 UYD852017:UYE852017 VHZ852017:VIA852017 VRV852017:VRW852017 WBR852017:WBS852017 WLN852017:WLO852017 WVJ852017:WVK852017 QJZ786495:QKA786515 IX917553:IY917553 ST917553:SU917553 ACP917553:ACQ917553 AML917553:AMM917553 AWH917553:AWI917553 BGD917553:BGE917553 BPZ917553:BQA917553 BZV917553:BZW917553 CJR917553:CJS917553 CTN917553:CTO917553 DDJ917553:DDK917553 DNF917553:DNG917553 DXB917553:DXC917553 EGX917553:EGY917553 EQT917553:EQU917553 FAP917553:FAQ917553 FKL917553:FKM917553 FUH917553:FUI917553 GED917553:GEE917553 GNZ917553:GOA917553 GXV917553:GXW917553 HHR917553:HHS917553 HRN917553:HRO917553 IBJ917553:IBK917553 ILF917553:ILG917553 IVB917553:IVC917553 JEX917553:JEY917553 JOT917553:JOU917553 JYP917553:JYQ917553 KIL917553:KIM917553 KSH917553:KSI917553 LCD917553:LCE917553 LLZ917553:LMA917553 LVV917553:LVW917553 MFR917553:MFS917553 MPN917553:MPO917553 MZJ917553:MZK917553 NJF917553:NJG917553 NTB917553:NTC917553 OCX917553:OCY917553 OMT917553:OMU917553 OWP917553:OWQ917553 PGL917553:PGM917553 PQH917553:PQI917553 QAD917553:QAE917553 QJZ917553:QKA917553 QTV917553:QTW917553 RDR917553:RDS917553 RNN917553:RNO917553 RXJ917553:RXK917553 SHF917553:SHG917553 SRB917553:SRC917553 TAX917553:TAY917553 TKT917553:TKU917553 TUP917553:TUQ917553 UEL917553:UEM917553 UOH917553:UOI917553 UYD917553:UYE917553 VHZ917553:VIA917553 VRV917553:VRW917553 WBR917553:WBS917553 WLN917553:WLO917553 WVJ917553:WVK917553 QTV786495:QTW786515 IX983089:IY983089 ST983089:SU983089 ACP983089:ACQ983089 AML983089:AMM983089 AWH983089:AWI983089 BGD983089:BGE983089 BPZ983089:BQA983089 BZV983089:BZW983089 CJR983089:CJS983089 CTN983089:CTO983089 DDJ983089:DDK983089 DNF983089:DNG983089 DXB983089:DXC983089 EGX983089:EGY983089 EQT983089:EQU983089 FAP983089:FAQ983089 FKL983089:FKM983089 FUH983089:FUI983089 GED983089:GEE983089 GNZ983089:GOA983089 GXV983089:GXW983089 HHR983089:HHS983089 HRN983089:HRO983089 IBJ983089:IBK983089 ILF983089:ILG983089 IVB983089:IVC983089 JEX983089:JEY983089 JOT983089:JOU983089 JYP983089:JYQ983089 KIL983089:KIM983089 KSH983089:KSI983089 LCD983089:LCE983089 LLZ983089:LMA983089 LVV983089:LVW983089 MFR983089:MFS983089 MPN983089:MPO983089 MZJ983089:MZK983089 NJF983089:NJG983089 NTB983089:NTC983089 OCX983089:OCY983089 OMT983089:OMU983089 OWP983089:OWQ983089 PGL983089:PGM983089 PQH983089:PQI983089 QAD983089:QAE983089 QJZ983089:QKA983089 QTV983089:QTW983089 RDR983089:RDS983089 RNN983089:RNO983089 RXJ983089:RXK983089 SHF983089:SHG983089 SRB983089:SRC983089 TAX983089:TAY983089 TKT983089:TKU983089 TUP983089:TUQ983089 UEL983089:UEM983089 UOH983089:UOI983089 UYD983089:UYE983089 VHZ983089:VIA983089 VRV983089:VRW983089 WBR983089:WBS983089 WLN983089:WLO983089 WVJ983089:WVK983089 RDR786495:RDS786515 IX55:IY56 ST55:SU56 ACP55:ACQ56 AML55:AMM56 AWH55:AWI56 BGD55:BGE56 BPZ55:BQA56 BZV55:BZW56 CJR55:CJS56 CTN55:CTO56 DDJ55:DDK56 DNF55:DNG56 DXB55:DXC56 EGX55:EGY56 EQT55:EQU56 FAP55:FAQ56 FKL55:FKM56 FUH55:FUI56 GED55:GEE56 GNZ55:GOA56 GXV55:GXW56 HHR55:HHS56 HRN55:HRO56 IBJ55:IBK56 ILF55:ILG56 IVB55:IVC56 JEX55:JEY56 JOT55:JOU56 JYP55:JYQ56 KIL55:KIM56 KSH55:KSI56 LCD55:LCE56 LLZ55:LMA56 LVV55:LVW56 MFR55:MFS56 MPN55:MPO56 MZJ55:MZK56 NJF55:NJG56 NTB55:NTC56 OCX55:OCY56 OMT55:OMU56 OWP55:OWQ56 PGL55:PGM56 PQH55:PQI56 QAD55:QAE56 QJZ55:QKA56 QTV55:QTW56 RDR55:RDS56 RNN55:RNO56 RXJ55:RXK56 SHF55:SHG56 SRB55:SRC56 TAX55:TAY56 TKT55:TKU56 TUP55:TUQ56 UEL55:UEM56 UOH55:UOI56 UYD55:UYE56 VHZ55:VIA56 VRV55:VRW56 WBR55:WBS56 WLN55:WLO56 WVJ55:WVK56 RNN786495:RNO786515 IX65591:IY65592 ST65591:SU65592 ACP65591:ACQ65592 AML65591:AMM65592 AWH65591:AWI65592 BGD65591:BGE65592 BPZ65591:BQA65592 BZV65591:BZW65592 CJR65591:CJS65592 CTN65591:CTO65592 DDJ65591:DDK65592 DNF65591:DNG65592 DXB65591:DXC65592 EGX65591:EGY65592 EQT65591:EQU65592 FAP65591:FAQ65592 FKL65591:FKM65592 FUH65591:FUI65592 GED65591:GEE65592 GNZ65591:GOA65592 GXV65591:GXW65592 HHR65591:HHS65592 HRN65591:HRO65592 IBJ65591:IBK65592 ILF65591:ILG65592 IVB65591:IVC65592 JEX65591:JEY65592 JOT65591:JOU65592 JYP65591:JYQ65592 KIL65591:KIM65592 KSH65591:KSI65592 LCD65591:LCE65592 LLZ65591:LMA65592 LVV65591:LVW65592 MFR65591:MFS65592 MPN65591:MPO65592 MZJ65591:MZK65592 NJF65591:NJG65592 NTB65591:NTC65592 OCX65591:OCY65592 OMT65591:OMU65592 OWP65591:OWQ65592 PGL65591:PGM65592 PQH65591:PQI65592 QAD65591:QAE65592 QJZ65591:QKA65592 QTV65591:QTW65592 RDR65591:RDS65592 RNN65591:RNO65592 RXJ65591:RXK65592 SHF65591:SHG65592 SRB65591:SRC65592 TAX65591:TAY65592 TKT65591:TKU65592 TUP65591:TUQ65592 UEL65591:UEM65592 UOH65591:UOI65592 UYD65591:UYE65592 VHZ65591:VIA65592 VRV65591:VRW65592 WBR65591:WBS65592 WLN65591:WLO65592 WVJ65591:WVK65592 RXJ786495:RXK786515 IX131127:IY131128 ST131127:SU131128 ACP131127:ACQ131128 AML131127:AMM131128 AWH131127:AWI131128 BGD131127:BGE131128 BPZ131127:BQA131128 BZV131127:BZW131128 CJR131127:CJS131128 CTN131127:CTO131128 DDJ131127:DDK131128 DNF131127:DNG131128 DXB131127:DXC131128 EGX131127:EGY131128 EQT131127:EQU131128 FAP131127:FAQ131128 FKL131127:FKM131128 FUH131127:FUI131128 GED131127:GEE131128 GNZ131127:GOA131128 GXV131127:GXW131128 HHR131127:HHS131128 HRN131127:HRO131128 IBJ131127:IBK131128 ILF131127:ILG131128 IVB131127:IVC131128 JEX131127:JEY131128 JOT131127:JOU131128 JYP131127:JYQ131128 KIL131127:KIM131128 KSH131127:KSI131128 LCD131127:LCE131128 LLZ131127:LMA131128 LVV131127:LVW131128 MFR131127:MFS131128 MPN131127:MPO131128 MZJ131127:MZK131128 NJF131127:NJG131128 NTB131127:NTC131128 OCX131127:OCY131128 OMT131127:OMU131128 OWP131127:OWQ131128 PGL131127:PGM131128 PQH131127:PQI131128 QAD131127:QAE131128 QJZ131127:QKA131128 QTV131127:QTW131128 RDR131127:RDS131128 RNN131127:RNO131128 RXJ131127:RXK131128 SHF131127:SHG131128 SRB131127:SRC131128 TAX131127:TAY131128 TKT131127:TKU131128 TUP131127:TUQ131128 UEL131127:UEM131128 UOH131127:UOI131128 UYD131127:UYE131128 VHZ131127:VIA131128 VRV131127:VRW131128 WBR131127:WBS131128 WLN131127:WLO131128 WVJ131127:WVK131128 SHF786495:SHG786515 IX196663:IY196664 ST196663:SU196664 ACP196663:ACQ196664 AML196663:AMM196664 AWH196663:AWI196664 BGD196663:BGE196664 BPZ196663:BQA196664 BZV196663:BZW196664 CJR196663:CJS196664 CTN196663:CTO196664 DDJ196663:DDK196664 DNF196663:DNG196664 DXB196663:DXC196664 EGX196663:EGY196664 EQT196663:EQU196664 FAP196663:FAQ196664 FKL196663:FKM196664 FUH196663:FUI196664 GED196663:GEE196664 GNZ196663:GOA196664 GXV196663:GXW196664 HHR196663:HHS196664 HRN196663:HRO196664 IBJ196663:IBK196664 ILF196663:ILG196664 IVB196663:IVC196664 JEX196663:JEY196664 JOT196663:JOU196664 JYP196663:JYQ196664 KIL196663:KIM196664 KSH196663:KSI196664 LCD196663:LCE196664 LLZ196663:LMA196664 LVV196663:LVW196664 MFR196663:MFS196664 MPN196663:MPO196664 MZJ196663:MZK196664 NJF196663:NJG196664 NTB196663:NTC196664 OCX196663:OCY196664 OMT196663:OMU196664 OWP196663:OWQ196664 PGL196663:PGM196664 PQH196663:PQI196664 QAD196663:QAE196664 QJZ196663:QKA196664 QTV196663:QTW196664 RDR196663:RDS196664 RNN196663:RNO196664 RXJ196663:RXK196664 SHF196663:SHG196664 SRB196663:SRC196664 TAX196663:TAY196664 TKT196663:TKU196664 TUP196663:TUQ196664 UEL196663:UEM196664 UOH196663:UOI196664 UYD196663:UYE196664 VHZ196663:VIA196664 VRV196663:VRW196664 WBR196663:WBS196664 WLN196663:WLO196664 WVJ196663:WVK196664 SRB786495:SRC786515 IX262199:IY262200 ST262199:SU262200 ACP262199:ACQ262200 AML262199:AMM262200 AWH262199:AWI262200 BGD262199:BGE262200 BPZ262199:BQA262200 BZV262199:BZW262200 CJR262199:CJS262200 CTN262199:CTO262200 DDJ262199:DDK262200 DNF262199:DNG262200 DXB262199:DXC262200 EGX262199:EGY262200 EQT262199:EQU262200 FAP262199:FAQ262200 FKL262199:FKM262200 FUH262199:FUI262200 GED262199:GEE262200 GNZ262199:GOA262200 GXV262199:GXW262200 HHR262199:HHS262200 HRN262199:HRO262200 IBJ262199:IBK262200 ILF262199:ILG262200 IVB262199:IVC262200 JEX262199:JEY262200 JOT262199:JOU262200 JYP262199:JYQ262200 KIL262199:KIM262200 KSH262199:KSI262200 LCD262199:LCE262200 LLZ262199:LMA262200 LVV262199:LVW262200 MFR262199:MFS262200 MPN262199:MPO262200 MZJ262199:MZK262200 NJF262199:NJG262200 NTB262199:NTC262200 OCX262199:OCY262200 OMT262199:OMU262200 OWP262199:OWQ262200 PGL262199:PGM262200 PQH262199:PQI262200 QAD262199:QAE262200 QJZ262199:QKA262200 QTV262199:QTW262200 RDR262199:RDS262200 RNN262199:RNO262200 RXJ262199:RXK262200 SHF262199:SHG262200 SRB262199:SRC262200 TAX262199:TAY262200 TKT262199:TKU262200 TUP262199:TUQ262200 UEL262199:UEM262200 UOH262199:UOI262200 UYD262199:UYE262200 VHZ262199:VIA262200 VRV262199:VRW262200 WBR262199:WBS262200 WLN262199:WLO262200 WVJ262199:WVK262200 TAX786495:TAY786515 IX327735:IY327736 ST327735:SU327736 ACP327735:ACQ327736 AML327735:AMM327736 AWH327735:AWI327736 BGD327735:BGE327736 BPZ327735:BQA327736 BZV327735:BZW327736 CJR327735:CJS327736 CTN327735:CTO327736 DDJ327735:DDK327736 DNF327735:DNG327736 DXB327735:DXC327736 EGX327735:EGY327736 EQT327735:EQU327736 FAP327735:FAQ327736 FKL327735:FKM327736 FUH327735:FUI327736 GED327735:GEE327736 GNZ327735:GOA327736 GXV327735:GXW327736 HHR327735:HHS327736 HRN327735:HRO327736 IBJ327735:IBK327736 ILF327735:ILG327736 IVB327735:IVC327736 JEX327735:JEY327736 JOT327735:JOU327736 JYP327735:JYQ327736 KIL327735:KIM327736 KSH327735:KSI327736 LCD327735:LCE327736 LLZ327735:LMA327736 LVV327735:LVW327736 MFR327735:MFS327736 MPN327735:MPO327736 MZJ327735:MZK327736 NJF327735:NJG327736 NTB327735:NTC327736 OCX327735:OCY327736 OMT327735:OMU327736 OWP327735:OWQ327736 PGL327735:PGM327736 PQH327735:PQI327736 QAD327735:QAE327736 QJZ327735:QKA327736 QTV327735:QTW327736 RDR327735:RDS327736 RNN327735:RNO327736 RXJ327735:RXK327736 SHF327735:SHG327736 SRB327735:SRC327736 TAX327735:TAY327736 TKT327735:TKU327736 TUP327735:TUQ327736 UEL327735:UEM327736 UOH327735:UOI327736 UYD327735:UYE327736 VHZ327735:VIA327736 VRV327735:VRW327736 WBR327735:WBS327736 WLN327735:WLO327736 WVJ327735:WVK327736 TKT786495:TKU786515 IX393271:IY393272 ST393271:SU393272 ACP393271:ACQ393272 AML393271:AMM393272 AWH393271:AWI393272 BGD393271:BGE393272 BPZ393271:BQA393272 BZV393271:BZW393272 CJR393271:CJS393272 CTN393271:CTO393272 DDJ393271:DDK393272 DNF393271:DNG393272 DXB393271:DXC393272 EGX393271:EGY393272 EQT393271:EQU393272 FAP393271:FAQ393272 FKL393271:FKM393272 FUH393271:FUI393272 GED393271:GEE393272 GNZ393271:GOA393272 GXV393271:GXW393272 HHR393271:HHS393272 HRN393271:HRO393272 IBJ393271:IBK393272 ILF393271:ILG393272 IVB393271:IVC393272 JEX393271:JEY393272 JOT393271:JOU393272 JYP393271:JYQ393272 KIL393271:KIM393272 KSH393271:KSI393272 LCD393271:LCE393272 LLZ393271:LMA393272 LVV393271:LVW393272 MFR393271:MFS393272 MPN393271:MPO393272 MZJ393271:MZK393272 NJF393271:NJG393272 NTB393271:NTC393272 OCX393271:OCY393272 OMT393271:OMU393272 OWP393271:OWQ393272 PGL393271:PGM393272 PQH393271:PQI393272 QAD393271:QAE393272 QJZ393271:QKA393272 QTV393271:QTW393272 RDR393271:RDS393272 RNN393271:RNO393272 RXJ393271:RXK393272 SHF393271:SHG393272 SRB393271:SRC393272 TAX393271:TAY393272 TKT393271:TKU393272 TUP393271:TUQ393272 UEL393271:UEM393272 UOH393271:UOI393272 UYD393271:UYE393272 VHZ393271:VIA393272 VRV393271:VRW393272 WBR393271:WBS393272 WLN393271:WLO393272 WVJ393271:WVK393272 TUP786495:TUQ786515 IX458807:IY458808 ST458807:SU458808 ACP458807:ACQ458808 AML458807:AMM458808 AWH458807:AWI458808 BGD458807:BGE458808 BPZ458807:BQA458808 BZV458807:BZW458808 CJR458807:CJS458808 CTN458807:CTO458808 DDJ458807:DDK458808 DNF458807:DNG458808 DXB458807:DXC458808 EGX458807:EGY458808 EQT458807:EQU458808 FAP458807:FAQ458808 FKL458807:FKM458808 FUH458807:FUI458808 GED458807:GEE458808 GNZ458807:GOA458808 GXV458807:GXW458808 HHR458807:HHS458808 HRN458807:HRO458808 IBJ458807:IBK458808 ILF458807:ILG458808 IVB458807:IVC458808 JEX458807:JEY458808 JOT458807:JOU458808 JYP458807:JYQ458808 KIL458807:KIM458808 KSH458807:KSI458808 LCD458807:LCE458808 LLZ458807:LMA458808 LVV458807:LVW458808 MFR458807:MFS458808 MPN458807:MPO458808 MZJ458807:MZK458808 NJF458807:NJG458808 NTB458807:NTC458808 OCX458807:OCY458808 OMT458807:OMU458808 OWP458807:OWQ458808 PGL458807:PGM458808 PQH458807:PQI458808 QAD458807:QAE458808 QJZ458807:QKA458808 QTV458807:QTW458808 RDR458807:RDS458808 RNN458807:RNO458808 RXJ458807:RXK458808 SHF458807:SHG458808 SRB458807:SRC458808 TAX458807:TAY458808 TKT458807:TKU458808 TUP458807:TUQ458808 UEL458807:UEM458808 UOH458807:UOI458808 UYD458807:UYE458808 VHZ458807:VIA458808 VRV458807:VRW458808 WBR458807:WBS458808 WLN458807:WLO458808 WVJ458807:WVK458808 UEL786495:UEM786515 IX524343:IY524344 ST524343:SU524344 ACP524343:ACQ524344 AML524343:AMM524344 AWH524343:AWI524344 BGD524343:BGE524344 BPZ524343:BQA524344 BZV524343:BZW524344 CJR524343:CJS524344 CTN524343:CTO524344 DDJ524343:DDK524344 DNF524343:DNG524344 DXB524343:DXC524344 EGX524343:EGY524344 EQT524343:EQU524344 FAP524343:FAQ524344 FKL524343:FKM524344 FUH524343:FUI524344 GED524343:GEE524344 GNZ524343:GOA524344 GXV524343:GXW524344 HHR524343:HHS524344 HRN524343:HRO524344 IBJ524343:IBK524344 ILF524343:ILG524344 IVB524343:IVC524344 JEX524343:JEY524344 JOT524343:JOU524344 JYP524343:JYQ524344 KIL524343:KIM524344 KSH524343:KSI524344 LCD524343:LCE524344 LLZ524343:LMA524344 LVV524343:LVW524344 MFR524343:MFS524344 MPN524343:MPO524344 MZJ524343:MZK524344 NJF524343:NJG524344 NTB524343:NTC524344 OCX524343:OCY524344 OMT524343:OMU524344 OWP524343:OWQ524344 PGL524343:PGM524344 PQH524343:PQI524344 QAD524343:QAE524344 QJZ524343:QKA524344 QTV524343:QTW524344 RDR524343:RDS524344 RNN524343:RNO524344 RXJ524343:RXK524344 SHF524343:SHG524344 SRB524343:SRC524344 TAX524343:TAY524344 TKT524343:TKU524344 TUP524343:TUQ524344 UEL524343:UEM524344 UOH524343:UOI524344 UYD524343:UYE524344 VHZ524343:VIA524344 VRV524343:VRW524344 WBR524343:WBS524344 WLN524343:WLO524344 WVJ524343:WVK524344 UOH786495:UOI786515 IX589879:IY589880 ST589879:SU589880 ACP589879:ACQ589880 AML589879:AMM589880 AWH589879:AWI589880 BGD589879:BGE589880 BPZ589879:BQA589880 BZV589879:BZW589880 CJR589879:CJS589880 CTN589879:CTO589880 DDJ589879:DDK589880 DNF589879:DNG589880 DXB589879:DXC589880 EGX589879:EGY589880 EQT589879:EQU589880 FAP589879:FAQ589880 FKL589879:FKM589880 FUH589879:FUI589880 GED589879:GEE589880 GNZ589879:GOA589880 GXV589879:GXW589880 HHR589879:HHS589880 HRN589879:HRO589880 IBJ589879:IBK589880 ILF589879:ILG589880 IVB589879:IVC589880 JEX589879:JEY589880 JOT589879:JOU589880 JYP589879:JYQ589880 KIL589879:KIM589880 KSH589879:KSI589880 LCD589879:LCE589880 LLZ589879:LMA589880 LVV589879:LVW589880 MFR589879:MFS589880 MPN589879:MPO589880 MZJ589879:MZK589880 NJF589879:NJG589880 NTB589879:NTC589880 OCX589879:OCY589880 OMT589879:OMU589880 OWP589879:OWQ589880 PGL589879:PGM589880 PQH589879:PQI589880 QAD589879:QAE589880 QJZ589879:QKA589880 QTV589879:QTW589880 RDR589879:RDS589880 RNN589879:RNO589880 RXJ589879:RXK589880 SHF589879:SHG589880 SRB589879:SRC589880 TAX589879:TAY589880 TKT589879:TKU589880 TUP589879:TUQ589880 UEL589879:UEM589880 UOH589879:UOI589880 UYD589879:UYE589880 VHZ589879:VIA589880 VRV589879:VRW589880 WBR589879:WBS589880 WLN589879:WLO589880 WVJ589879:WVK589880 UYD786495:UYE786515 IX655415:IY655416 ST655415:SU655416 ACP655415:ACQ655416 AML655415:AMM655416 AWH655415:AWI655416 BGD655415:BGE655416 BPZ655415:BQA655416 BZV655415:BZW655416 CJR655415:CJS655416 CTN655415:CTO655416 DDJ655415:DDK655416 DNF655415:DNG655416 DXB655415:DXC655416 EGX655415:EGY655416 EQT655415:EQU655416 FAP655415:FAQ655416 FKL655415:FKM655416 FUH655415:FUI655416 GED655415:GEE655416 GNZ655415:GOA655416 GXV655415:GXW655416 HHR655415:HHS655416 HRN655415:HRO655416 IBJ655415:IBK655416 ILF655415:ILG655416 IVB655415:IVC655416 JEX655415:JEY655416 JOT655415:JOU655416 JYP655415:JYQ655416 KIL655415:KIM655416 KSH655415:KSI655416 LCD655415:LCE655416 LLZ655415:LMA655416 LVV655415:LVW655416 MFR655415:MFS655416 MPN655415:MPO655416 MZJ655415:MZK655416 NJF655415:NJG655416 NTB655415:NTC655416 OCX655415:OCY655416 OMT655415:OMU655416 OWP655415:OWQ655416 PGL655415:PGM655416 PQH655415:PQI655416 QAD655415:QAE655416 QJZ655415:QKA655416 QTV655415:QTW655416 RDR655415:RDS655416 RNN655415:RNO655416 RXJ655415:RXK655416 SHF655415:SHG655416 SRB655415:SRC655416 TAX655415:TAY655416 TKT655415:TKU655416 TUP655415:TUQ655416 UEL655415:UEM655416 UOH655415:UOI655416 UYD655415:UYE655416 VHZ655415:VIA655416 VRV655415:VRW655416 WBR655415:WBS655416 WLN655415:WLO655416 WVJ655415:WVK655416 VHZ786495:VIA786515 IX720951:IY720952 ST720951:SU720952 ACP720951:ACQ720952 AML720951:AMM720952 AWH720951:AWI720952 BGD720951:BGE720952 BPZ720951:BQA720952 BZV720951:BZW720952 CJR720951:CJS720952 CTN720951:CTO720952 DDJ720951:DDK720952 DNF720951:DNG720952 DXB720951:DXC720952 EGX720951:EGY720952 EQT720951:EQU720952 FAP720951:FAQ720952 FKL720951:FKM720952 FUH720951:FUI720952 GED720951:GEE720952 GNZ720951:GOA720952 GXV720951:GXW720952 HHR720951:HHS720952 HRN720951:HRO720952 IBJ720951:IBK720952 ILF720951:ILG720952 IVB720951:IVC720952 JEX720951:JEY720952 JOT720951:JOU720952 JYP720951:JYQ720952 KIL720951:KIM720952 KSH720951:KSI720952 LCD720951:LCE720952 LLZ720951:LMA720952 LVV720951:LVW720952 MFR720951:MFS720952 MPN720951:MPO720952 MZJ720951:MZK720952 NJF720951:NJG720952 NTB720951:NTC720952 OCX720951:OCY720952 OMT720951:OMU720952 OWP720951:OWQ720952 PGL720951:PGM720952 PQH720951:PQI720952 QAD720951:QAE720952 QJZ720951:QKA720952 QTV720951:QTW720952 RDR720951:RDS720952 RNN720951:RNO720952 RXJ720951:RXK720952 SHF720951:SHG720952 SRB720951:SRC720952 TAX720951:TAY720952 TKT720951:TKU720952 TUP720951:TUQ720952 UEL720951:UEM720952 UOH720951:UOI720952 UYD720951:UYE720952 VHZ720951:VIA720952 VRV720951:VRW720952 WBR720951:WBS720952 WLN720951:WLO720952 WVJ720951:WVK720952 VRV786495:VRW786515 IX786487:IY786488 ST786487:SU786488 ACP786487:ACQ786488 AML786487:AMM786488 AWH786487:AWI786488 BGD786487:BGE786488 BPZ786487:BQA786488 BZV786487:BZW786488 CJR786487:CJS786488 CTN786487:CTO786488 DDJ786487:DDK786488 DNF786487:DNG786488 DXB786487:DXC786488 EGX786487:EGY786488 EQT786487:EQU786488 FAP786487:FAQ786488 FKL786487:FKM786488 FUH786487:FUI786488 GED786487:GEE786488 GNZ786487:GOA786488 GXV786487:GXW786488 HHR786487:HHS786488 HRN786487:HRO786488 IBJ786487:IBK786488 ILF786487:ILG786488 IVB786487:IVC786488 JEX786487:JEY786488 JOT786487:JOU786488 JYP786487:JYQ786488 KIL786487:KIM786488 KSH786487:KSI786488 LCD786487:LCE786488 LLZ786487:LMA786488 LVV786487:LVW786488 MFR786487:MFS786488 MPN786487:MPO786488 MZJ786487:MZK786488 NJF786487:NJG786488 NTB786487:NTC786488 OCX786487:OCY786488 OMT786487:OMU786488 OWP786487:OWQ786488 PGL786487:PGM786488 PQH786487:PQI786488 QAD786487:QAE786488 QJZ786487:QKA786488 QTV786487:QTW786488 RDR786487:RDS786488 RNN786487:RNO786488 RXJ786487:RXK786488 SHF786487:SHG786488 SRB786487:SRC786488 TAX786487:TAY786488 TKT786487:TKU786488 TUP786487:TUQ786488 UEL786487:UEM786488 UOH786487:UOI786488 UYD786487:UYE786488 VHZ786487:VIA786488 VRV786487:VRW786488 WBR786487:WBS786488 WLN786487:WLO786488 WVJ786487:WVK786488 WBR786495:WBS786515 IX852023:IY852024 ST852023:SU852024 ACP852023:ACQ852024 AML852023:AMM852024 AWH852023:AWI852024 BGD852023:BGE852024 BPZ852023:BQA852024 BZV852023:BZW852024 CJR852023:CJS852024 CTN852023:CTO852024 DDJ852023:DDK852024 DNF852023:DNG852024 DXB852023:DXC852024 EGX852023:EGY852024 EQT852023:EQU852024 FAP852023:FAQ852024 FKL852023:FKM852024 FUH852023:FUI852024 GED852023:GEE852024 GNZ852023:GOA852024 GXV852023:GXW852024 HHR852023:HHS852024 HRN852023:HRO852024 IBJ852023:IBK852024 ILF852023:ILG852024 IVB852023:IVC852024 JEX852023:JEY852024 JOT852023:JOU852024 JYP852023:JYQ852024 KIL852023:KIM852024 KSH852023:KSI852024 LCD852023:LCE852024 LLZ852023:LMA852024 LVV852023:LVW852024 MFR852023:MFS852024 MPN852023:MPO852024 MZJ852023:MZK852024 NJF852023:NJG852024 NTB852023:NTC852024 OCX852023:OCY852024 OMT852023:OMU852024 OWP852023:OWQ852024 PGL852023:PGM852024 PQH852023:PQI852024 QAD852023:QAE852024 QJZ852023:QKA852024 QTV852023:QTW852024 RDR852023:RDS852024 RNN852023:RNO852024 RXJ852023:RXK852024 SHF852023:SHG852024 SRB852023:SRC852024 TAX852023:TAY852024 TKT852023:TKU852024 TUP852023:TUQ852024 UEL852023:UEM852024 UOH852023:UOI852024 UYD852023:UYE852024 VHZ852023:VIA852024 VRV852023:VRW852024 WBR852023:WBS852024 WLN852023:WLO852024 WVJ852023:WVK852024 WLN786495:WLO786515 IX917559:IY917560 ST917559:SU917560 ACP917559:ACQ917560 AML917559:AMM917560 AWH917559:AWI917560 BGD917559:BGE917560 BPZ917559:BQA917560 BZV917559:BZW917560 CJR917559:CJS917560 CTN917559:CTO917560 DDJ917559:DDK917560 DNF917559:DNG917560 DXB917559:DXC917560 EGX917559:EGY917560 EQT917559:EQU917560 FAP917559:FAQ917560 FKL917559:FKM917560 FUH917559:FUI917560 GED917559:GEE917560 GNZ917559:GOA917560 GXV917559:GXW917560 HHR917559:HHS917560 HRN917559:HRO917560 IBJ917559:IBK917560 ILF917559:ILG917560 IVB917559:IVC917560 JEX917559:JEY917560 JOT917559:JOU917560 JYP917559:JYQ917560 KIL917559:KIM917560 KSH917559:KSI917560 LCD917559:LCE917560 LLZ917559:LMA917560 LVV917559:LVW917560 MFR917559:MFS917560 MPN917559:MPO917560 MZJ917559:MZK917560 NJF917559:NJG917560 NTB917559:NTC917560 OCX917559:OCY917560 OMT917559:OMU917560 OWP917559:OWQ917560 PGL917559:PGM917560 PQH917559:PQI917560 QAD917559:QAE917560 QJZ917559:QKA917560 QTV917559:QTW917560 RDR917559:RDS917560 RNN917559:RNO917560 RXJ917559:RXK917560 SHF917559:SHG917560 SRB917559:SRC917560 TAX917559:TAY917560 TKT917559:TKU917560 TUP917559:TUQ917560 UEL917559:UEM917560 UOH917559:UOI917560 UYD917559:UYE917560 VHZ917559:VIA917560 VRV917559:VRW917560 WBR917559:WBS917560 WLN917559:WLO917560 WVJ917559:WVK917560 WVJ786495:WVK786515 IX983095:IY983096 ST983095:SU983096 ACP983095:ACQ983096 AML983095:AMM983096 AWH983095:AWI983096 BGD983095:BGE983096 BPZ983095:BQA983096 BZV983095:BZW983096 CJR983095:CJS983096 CTN983095:CTO983096 DDJ983095:DDK983096 DNF983095:DNG983096 DXB983095:DXC983096 EGX983095:EGY983096 EQT983095:EQU983096 FAP983095:FAQ983096 FKL983095:FKM983096 FUH983095:FUI983096 GED983095:GEE983096 GNZ983095:GOA983096 GXV983095:GXW983096 HHR983095:HHS983096 HRN983095:HRO983096 IBJ983095:IBK983096 ILF983095:ILG983096 IVB983095:IVC983096 JEX983095:JEY983096 JOT983095:JOU983096 JYP983095:JYQ983096 KIL983095:KIM983096 KSH983095:KSI983096 LCD983095:LCE983096 LLZ983095:LMA983096 LVV983095:LVW983096 MFR983095:MFS983096 MPN983095:MPO983096 MZJ983095:MZK983096 NJF983095:NJG983096 NTB983095:NTC983096 OCX983095:OCY983096 OMT983095:OMU983096 OWP983095:OWQ983096 PGL983095:PGM983096 PQH983095:PQI983096 QAD983095:QAE983096 QJZ983095:QKA983096 QTV983095:QTW983096 RDR983095:RDS983096 RNN983095:RNO983096 RXJ983095:RXK983096 SHF983095:SHG983096 SRB983095:SRC983096 TAX983095:TAY983096 TKT983095:TKU983096 TUP983095:TUQ983096 UEL983095:UEM983096 UOH983095:UOI983096 UYD983095:UYE983096 VHZ983095:VIA983096 VRV983095:VRW983096 WBR983095:WBS983096 WLN983095:WLO983096 WVJ983095:WVK983096 RDR720959:RDS720979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RNN720959:RNO720979 JB65676 SX65676 ACT65676 AMP65676 AWL65676 BGH65676 BQD65676 BZZ65676 CJV65676 CTR65676 DDN65676 DNJ65676 DXF65676 EHB65676 EQX65676 FAT65676 FKP65676 FUL65676 GEH65676 GOD65676 GXZ65676 HHV65676 HRR65676 IBN65676 ILJ65676 IVF65676 JFB65676 JOX65676 JYT65676 KIP65676 KSL65676 LCH65676 LMD65676 LVZ65676 MFV65676 MPR65676 MZN65676 NJJ65676 NTF65676 ODB65676 OMX65676 OWT65676 PGP65676 PQL65676 QAH65676 QKD65676 QTZ65676 RDV65676 RNR65676 RXN65676 SHJ65676 SRF65676 TBB65676 TKX65676 TUT65676 UEP65676 UOL65676 UYH65676 VID65676 VRZ65676 WBV65676 WLR65676 WVN65676 RXJ720959:RXK720979 JB131212 SX131212 ACT131212 AMP131212 AWL131212 BGH131212 BQD131212 BZZ131212 CJV131212 CTR131212 DDN131212 DNJ131212 DXF131212 EHB131212 EQX131212 FAT131212 FKP131212 FUL131212 GEH131212 GOD131212 GXZ131212 HHV131212 HRR131212 IBN131212 ILJ131212 IVF131212 JFB131212 JOX131212 JYT131212 KIP131212 KSL131212 LCH131212 LMD131212 LVZ131212 MFV131212 MPR131212 MZN131212 NJJ131212 NTF131212 ODB131212 OMX131212 OWT131212 PGP131212 PQL131212 QAH131212 QKD131212 QTZ131212 RDV131212 RNR131212 RXN131212 SHJ131212 SRF131212 TBB131212 TKX131212 TUT131212 UEP131212 UOL131212 UYH131212 VID131212 VRZ131212 WBV131212 WLR131212 WVN131212 SHF720959:SHG720979 JB196748 SX196748 ACT196748 AMP196748 AWL196748 BGH196748 BQD196748 BZZ196748 CJV196748 CTR196748 DDN196748 DNJ196748 DXF196748 EHB196748 EQX196748 FAT196748 FKP196748 FUL196748 GEH196748 GOD196748 GXZ196748 HHV196748 HRR196748 IBN196748 ILJ196748 IVF196748 JFB196748 JOX196748 JYT196748 KIP196748 KSL196748 LCH196748 LMD196748 LVZ196748 MFV196748 MPR196748 MZN196748 NJJ196748 NTF196748 ODB196748 OMX196748 OWT196748 PGP196748 PQL196748 QAH196748 QKD196748 QTZ196748 RDV196748 RNR196748 RXN196748 SHJ196748 SRF196748 TBB196748 TKX196748 TUT196748 UEP196748 UOL196748 UYH196748 VID196748 VRZ196748 WBV196748 WLR196748 WVN196748 SRB720959:SRC720979 JB262284 SX262284 ACT262284 AMP262284 AWL262284 BGH262284 BQD262284 BZZ262284 CJV262284 CTR262284 DDN262284 DNJ262284 DXF262284 EHB262284 EQX262284 FAT262284 FKP262284 FUL262284 GEH262284 GOD262284 GXZ262284 HHV262284 HRR262284 IBN262284 ILJ262284 IVF262284 JFB262284 JOX262284 JYT262284 KIP262284 KSL262284 LCH262284 LMD262284 LVZ262284 MFV262284 MPR262284 MZN262284 NJJ262284 NTF262284 ODB262284 OMX262284 OWT262284 PGP262284 PQL262284 QAH262284 QKD262284 QTZ262284 RDV262284 RNR262284 RXN262284 SHJ262284 SRF262284 TBB262284 TKX262284 TUT262284 UEP262284 UOL262284 UYH262284 VID262284 VRZ262284 WBV262284 WLR262284 WVN262284 TAX720959:TAY720979 JB327820 SX327820 ACT327820 AMP327820 AWL327820 BGH327820 BQD327820 BZZ327820 CJV327820 CTR327820 DDN327820 DNJ327820 DXF327820 EHB327820 EQX327820 FAT327820 FKP327820 FUL327820 GEH327820 GOD327820 GXZ327820 HHV327820 HRR327820 IBN327820 ILJ327820 IVF327820 JFB327820 JOX327820 JYT327820 KIP327820 KSL327820 LCH327820 LMD327820 LVZ327820 MFV327820 MPR327820 MZN327820 NJJ327820 NTF327820 ODB327820 OMX327820 OWT327820 PGP327820 PQL327820 QAH327820 QKD327820 QTZ327820 RDV327820 RNR327820 RXN327820 SHJ327820 SRF327820 TBB327820 TKX327820 TUT327820 UEP327820 UOL327820 UYH327820 VID327820 VRZ327820 WBV327820 WLR327820 WVN327820 TKT720959:TKU720979 JB393356 SX393356 ACT393356 AMP393356 AWL393356 BGH393356 BQD393356 BZZ393356 CJV393356 CTR393356 DDN393356 DNJ393356 DXF393356 EHB393356 EQX393356 FAT393356 FKP393356 FUL393356 GEH393356 GOD393356 GXZ393356 HHV393356 HRR393356 IBN393356 ILJ393356 IVF393356 JFB393356 JOX393356 JYT393356 KIP393356 KSL393356 LCH393356 LMD393356 LVZ393356 MFV393356 MPR393356 MZN393356 NJJ393356 NTF393356 ODB393356 OMX393356 OWT393356 PGP393356 PQL393356 QAH393356 QKD393356 QTZ393356 RDV393356 RNR393356 RXN393356 SHJ393356 SRF393356 TBB393356 TKX393356 TUT393356 UEP393356 UOL393356 UYH393356 VID393356 VRZ393356 WBV393356 WLR393356 WVN393356 TUP720959:TUQ720979 JB458892 SX458892 ACT458892 AMP458892 AWL458892 BGH458892 BQD458892 BZZ458892 CJV458892 CTR458892 DDN458892 DNJ458892 DXF458892 EHB458892 EQX458892 FAT458892 FKP458892 FUL458892 GEH458892 GOD458892 GXZ458892 HHV458892 HRR458892 IBN458892 ILJ458892 IVF458892 JFB458892 JOX458892 JYT458892 KIP458892 KSL458892 LCH458892 LMD458892 LVZ458892 MFV458892 MPR458892 MZN458892 NJJ458892 NTF458892 ODB458892 OMX458892 OWT458892 PGP458892 PQL458892 QAH458892 QKD458892 QTZ458892 RDV458892 RNR458892 RXN458892 SHJ458892 SRF458892 TBB458892 TKX458892 TUT458892 UEP458892 UOL458892 UYH458892 VID458892 VRZ458892 WBV458892 WLR458892 WVN458892 UEL720959:UEM720979 JB524428 SX524428 ACT524428 AMP524428 AWL524428 BGH524428 BQD524428 BZZ524428 CJV524428 CTR524428 DDN524428 DNJ524428 DXF524428 EHB524428 EQX524428 FAT524428 FKP524428 FUL524428 GEH524428 GOD524428 GXZ524428 HHV524428 HRR524428 IBN524428 ILJ524428 IVF524428 JFB524428 JOX524428 JYT524428 KIP524428 KSL524428 LCH524428 LMD524428 LVZ524428 MFV524428 MPR524428 MZN524428 NJJ524428 NTF524428 ODB524428 OMX524428 OWT524428 PGP524428 PQL524428 QAH524428 QKD524428 QTZ524428 RDV524428 RNR524428 RXN524428 SHJ524428 SRF524428 TBB524428 TKX524428 TUT524428 UEP524428 UOL524428 UYH524428 VID524428 VRZ524428 WBV524428 WLR524428 WVN524428 UOH720959:UOI720979 JB589964 SX589964 ACT589964 AMP589964 AWL589964 BGH589964 BQD589964 BZZ589964 CJV589964 CTR589964 DDN589964 DNJ589964 DXF589964 EHB589964 EQX589964 FAT589964 FKP589964 FUL589964 GEH589964 GOD589964 GXZ589964 HHV589964 HRR589964 IBN589964 ILJ589964 IVF589964 JFB589964 JOX589964 JYT589964 KIP589964 KSL589964 LCH589964 LMD589964 LVZ589964 MFV589964 MPR589964 MZN589964 NJJ589964 NTF589964 ODB589964 OMX589964 OWT589964 PGP589964 PQL589964 QAH589964 QKD589964 QTZ589964 RDV589964 RNR589964 RXN589964 SHJ589964 SRF589964 TBB589964 TKX589964 TUT589964 UEP589964 UOL589964 UYH589964 VID589964 VRZ589964 WBV589964 WLR589964 WVN589964 UYD720959:UYE720979 JB655500 SX655500 ACT655500 AMP655500 AWL655500 BGH655500 BQD655500 BZZ655500 CJV655500 CTR655500 DDN655500 DNJ655500 DXF655500 EHB655500 EQX655500 FAT655500 FKP655500 FUL655500 GEH655500 GOD655500 GXZ655500 HHV655500 HRR655500 IBN655500 ILJ655500 IVF655500 JFB655500 JOX655500 JYT655500 KIP655500 KSL655500 LCH655500 LMD655500 LVZ655500 MFV655500 MPR655500 MZN655500 NJJ655500 NTF655500 ODB655500 OMX655500 OWT655500 PGP655500 PQL655500 QAH655500 QKD655500 QTZ655500 RDV655500 RNR655500 RXN655500 SHJ655500 SRF655500 TBB655500 TKX655500 TUT655500 UEP655500 UOL655500 UYH655500 VID655500 VRZ655500 WBV655500 WLR655500 WVN655500 VHZ720959:VIA720979 JB721036 SX721036 ACT721036 AMP721036 AWL721036 BGH721036 BQD721036 BZZ721036 CJV721036 CTR721036 DDN721036 DNJ721036 DXF721036 EHB721036 EQX721036 FAT721036 FKP721036 FUL721036 GEH721036 GOD721036 GXZ721036 HHV721036 HRR721036 IBN721036 ILJ721036 IVF721036 JFB721036 JOX721036 JYT721036 KIP721036 KSL721036 LCH721036 LMD721036 LVZ721036 MFV721036 MPR721036 MZN721036 NJJ721036 NTF721036 ODB721036 OMX721036 OWT721036 PGP721036 PQL721036 QAH721036 QKD721036 QTZ721036 RDV721036 RNR721036 RXN721036 SHJ721036 SRF721036 TBB721036 TKX721036 TUT721036 UEP721036 UOL721036 UYH721036 VID721036 VRZ721036 WBV721036 WLR721036 WVN721036 VRV720959:VRW720979 JB786572 SX786572 ACT786572 AMP786572 AWL786572 BGH786572 BQD786572 BZZ786572 CJV786572 CTR786572 DDN786572 DNJ786572 DXF786572 EHB786572 EQX786572 FAT786572 FKP786572 FUL786572 GEH786572 GOD786572 GXZ786572 HHV786572 HRR786572 IBN786572 ILJ786572 IVF786572 JFB786572 JOX786572 JYT786572 KIP786572 KSL786572 LCH786572 LMD786572 LVZ786572 MFV786572 MPR786572 MZN786572 NJJ786572 NTF786572 ODB786572 OMX786572 OWT786572 PGP786572 PQL786572 QAH786572 QKD786572 QTZ786572 RDV786572 RNR786572 RXN786572 SHJ786572 SRF786572 TBB786572 TKX786572 TUT786572 UEP786572 UOL786572 UYH786572 VID786572 VRZ786572 WBV786572 WLR786572 WVN786572 WBR720959:WBS720979 JB852108 SX852108 ACT852108 AMP852108 AWL852108 BGH852108 BQD852108 BZZ852108 CJV852108 CTR852108 DDN852108 DNJ852108 DXF852108 EHB852108 EQX852108 FAT852108 FKP852108 FUL852108 GEH852108 GOD852108 GXZ852108 HHV852108 HRR852108 IBN852108 ILJ852108 IVF852108 JFB852108 JOX852108 JYT852108 KIP852108 KSL852108 LCH852108 LMD852108 LVZ852108 MFV852108 MPR852108 MZN852108 NJJ852108 NTF852108 ODB852108 OMX852108 OWT852108 PGP852108 PQL852108 QAH852108 QKD852108 QTZ852108 RDV852108 RNR852108 RXN852108 SHJ852108 SRF852108 TBB852108 TKX852108 TUT852108 UEP852108 UOL852108 UYH852108 VID852108 VRZ852108 WBV852108 WLR852108 WVN852108 WLN720959:WLO720979 JB917644 SX917644 ACT917644 AMP917644 AWL917644 BGH917644 BQD917644 BZZ917644 CJV917644 CTR917644 DDN917644 DNJ917644 DXF917644 EHB917644 EQX917644 FAT917644 FKP917644 FUL917644 GEH917644 GOD917644 GXZ917644 HHV917644 HRR917644 IBN917644 ILJ917644 IVF917644 JFB917644 JOX917644 JYT917644 KIP917644 KSL917644 LCH917644 LMD917644 LVZ917644 MFV917644 MPR917644 MZN917644 NJJ917644 NTF917644 ODB917644 OMX917644 OWT917644 PGP917644 PQL917644 QAH917644 QKD917644 QTZ917644 RDV917644 RNR917644 RXN917644 SHJ917644 SRF917644 TBB917644 TKX917644 TUT917644 UEP917644 UOL917644 UYH917644 VID917644 VRZ917644 WBV917644 WLR917644 WVN917644 WVJ720959:WVK720979 JB983180 SX983180 ACT983180 AMP983180 AWL983180 BGH983180 BQD983180 BZZ983180 CJV983180 CTR983180 DDN983180 DNJ983180 DXF983180 EHB983180 EQX983180 FAT983180 FKP983180 FUL983180 GEH983180 GOD983180 GXZ983180 HHV983180 HRR983180 IBN983180 ILJ983180 IVF983180 JFB983180 JOX983180 JYT983180 KIP983180 KSL983180 LCH983180 LMD983180 LVZ983180 MFV983180 MPR983180 MZN983180 NJJ983180 NTF983180 ODB983180 OMX983180 OWT983180 PGP983180 PQL983180 QAH983180 QKD983180 QTZ983180 RDV983180 RNR983180 RXN983180 SHJ983180 SRF983180 TBB983180 TKX983180 TUT983180 UEP983180 UOL983180 UYH983180 VID983180 VRZ983180 WBV983180 WLR983180 WVN983180 VRV983103:VRW983123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IX786495:IY786515 JB65690 SX65690 ACT65690 AMP65690 AWL65690 BGH65690 BQD65690 BZZ65690 CJV65690 CTR65690 DDN65690 DNJ65690 DXF65690 EHB65690 EQX65690 FAT65690 FKP65690 FUL65690 GEH65690 GOD65690 GXZ65690 HHV65690 HRR65690 IBN65690 ILJ65690 IVF65690 JFB65690 JOX65690 JYT65690 KIP65690 KSL65690 LCH65690 LMD65690 LVZ65690 MFV65690 MPR65690 MZN65690 NJJ65690 NTF65690 ODB65690 OMX65690 OWT65690 PGP65690 PQL65690 QAH65690 QKD65690 QTZ65690 RDV65690 RNR65690 RXN65690 SHJ65690 SRF65690 TBB65690 TKX65690 TUT65690 UEP65690 UOL65690 UYH65690 VID65690 VRZ65690 WBV65690 WLR65690 WVN65690 ST786495:SU786515 JB131226 SX131226 ACT131226 AMP131226 AWL131226 BGH131226 BQD131226 BZZ131226 CJV131226 CTR131226 DDN131226 DNJ131226 DXF131226 EHB131226 EQX131226 FAT131226 FKP131226 FUL131226 GEH131226 GOD131226 GXZ131226 HHV131226 HRR131226 IBN131226 ILJ131226 IVF131226 JFB131226 JOX131226 JYT131226 KIP131226 KSL131226 LCH131226 LMD131226 LVZ131226 MFV131226 MPR131226 MZN131226 NJJ131226 NTF131226 ODB131226 OMX131226 OWT131226 PGP131226 PQL131226 QAH131226 QKD131226 QTZ131226 RDV131226 RNR131226 RXN131226 SHJ131226 SRF131226 TBB131226 TKX131226 TUT131226 UEP131226 UOL131226 UYH131226 VID131226 VRZ131226 WBV131226 WLR131226 WVN131226 ACP786495:ACQ786515 JB196762 SX196762 ACT196762 AMP196762 AWL196762 BGH196762 BQD196762 BZZ196762 CJV196762 CTR196762 DDN196762 DNJ196762 DXF196762 EHB196762 EQX196762 FAT196762 FKP196762 FUL196762 GEH196762 GOD196762 GXZ196762 HHV196762 HRR196762 IBN196762 ILJ196762 IVF196762 JFB196762 JOX196762 JYT196762 KIP196762 KSL196762 LCH196762 LMD196762 LVZ196762 MFV196762 MPR196762 MZN196762 NJJ196762 NTF196762 ODB196762 OMX196762 OWT196762 PGP196762 PQL196762 QAH196762 QKD196762 QTZ196762 RDV196762 RNR196762 RXN196762 SHJ196762 SRF196762 TBB196762 TKX196762 TUT196762 UEP196762 UOL196762 UYH196762 VID196762 VRZ196762 WBV196762 WLR196762 WVN196762 AML786495:AMM786515 JB262298 SX262298 ACT262298 AMP262298 AWL262298 BGH262298 BQD262298 BZZ262298 CJV262298 CTR262298 DDN262298 DNJ262298 DXF262298 EHB262298 EQX262298 FAT262298 FKP262298 FUL262298 GEH262298 GOD262298 GXZ262298 HHV262298 HRR262298 IBN262298 ILJ262298 IVF262298 JFB262298 JOX262298 JYT262298 KIP262298 KSL262298 LCH262298 LMD262298 LVZ262298 MFV262298 MPR262298 MZN262298 NJJ262298 NTF262298 ODB262298 OMX262298 OWT262298 PGP262298 PQL262298 QAH262298 QKD262298 QTZ262298 RDV262298 RNR262298 RXN262298 SHJ262298 SRF262298 TBB262298 TKX262298 TUT262298 UEP262298 UOL262298 UYH262298 VID262298 VRZ262298 WBV262298 WLR262298 WVN262298 AWH786495:AWI786515 JB327834 SX327834 ACT327834 AMP327834 AWL327834 BGH327834 BQD327834 BZZ327834 CJV327834 CTR327834 DDN327834 DNJ327834 DXF327834 EHB327834 EQX327834 FAT327834 FKP327834 FUL327834 GEH327834 GOD327834 GXZ327834 HHV327834 HRR327834 IBN327834 ILJ327834 IVF327834 JFB327834 JOX327834 JYT327834 KIP327834 KSL327834 LCH327834 LMD327834 LVZ327834 MFV327834 MPR327834 MZN327834 NJJ327834 NTF327834 ODB327834 OMX327834 OWT327834 PGP327834 PQL327834 QAH327834 QKD327834 QTZ327834 RDV327834 RNR327834 RXN327834 SHJ327834 SRF327834 TBB327834 TKX327834 TUT327834 UEP327834 UOL327834 UYH327834 VID327834 VRZ327834 WBV327834 WLR327834 WVN327834 BGD786495:BGE786515 JB393370 SX393370 ACT393370 AMP393370 AWL393370 BGH393370 BQD393370 BZZ393370 CJV393370 CTR393370 DDN393370 DNJ393370 DXF393370 EHB393370 EQX393370 FAT393370 FKP393370 FUL393370 GEH393370 GOD393370 GXZ393370 HHV393370 HRR393370 IBN393370 ILJ393370 IVF393370 JFB393370 JOX393370 JYT393370 KIP393370 KSL393370 LCH393370 LMD393370 LVZ393370 MFV393370 MPR393370 MZN393370 NJJ393370 NTF393370 ODB393370 OMX393370 OWT393370 PGP393370 PQL393370 QAH393370 QKD393370 QTZ393370 RDV393370 RNR393370 RXN393370 SHJ393370 SRF393370 TBB393370 TKX393370 TUT393370 UEP393370 UOL393370 UYH393370 VID393370 VRZ393370 WBV393370 WLR393370 WVN393370 BPZ786495:BQA786515 JB458906 SX458906 ACT458906 AMP458906 AWL458906 BGH458906 BQD458906 BZZ458906 CJV458906 CTR458906 DDN458906 DNJ458906 DXF458906 EHB458906 EQX458906 FAT458906 FKP458906 FUL458906 GEH458906 GOD458906 GXZ458906 HHV458906 HRR458906 IBN458906 ILJ458906 IVF458906 JFB458906 JOX458906 JYT458906 KIP458906 KSL458906 LCH458906 LMD458906 LVZ458906 MFV458906 MPR458906 MZN458906 NJJ458906 NTF458906 ODB458906 OMX458906 OWT458906 PGP458906 PQL458906 QAH458906 QKD458906 QTZ458906 RDV458906 RNR458906 RXN458906 SHJ458906 SRF458906 TBB458906 TKX458906 TUT458906 UEP458906 UOL458906 UYH458906 VID458906 VRZ458906 WBV458906 WLR458906 WVN458906 BZV786495:BZW786515 JB524442 SX524442 ACT524442 AMP524442 AWL524442 BGH524442 BQD524442 BZZ524442 CJV524442 CTR524442 DDN524442 DNJ524442 DXF524442 EHB524442 EQX524442 FAT524442 FKP524442 FUL524442 GEH524442 GOD524442 GXZ524442 HHV524442 HRR524442 IBN524442 ILJ524442 IVF524442 JFB524442 JOX524442 JYT524442 KIP524442 KSL524442 LCH524442 LMD524442 LVZ524442 MFV524442 MPR524442 MZN524442 NJJ524442 NTF524442 ODB524442 OMX524442 OWT524442 PGP524442 PQL524442 QAH524442 QKD524442 QTZ524442 RDV524442 RNR524442 RXN524442 SHJ524442 SRF524442 TBB524442 TKX524442 TUT524442 UEP524442 UOL524442 UYH524442 VID524442 VRZ524442 WBV524442 WLR524442 WVN524442 CJR786495:CJS786515 JB589978 SX589978 ACT589978 AMP589978 AWL589978 BGH589978 BQD589978 BZZ589978 CJV589978 CTR589978 DDN589978 DNJ589978 DXF589978 EHB589978 EQX589978 FAT589978 FKP589978 FUL589978 GEH589978 GOD589978 GXZ589978 HHV589978 HRR589978 IBN589978 ILJ589978 IVF589978 JFB589978 JOX589978 JYT589978 KIP589978 KSL589978 LCH589978 LMD589978 LVZ589978 MFV589978 MPR589978 MZN589978 NJJ589978 NTF589978 ODB589978 OMX589978 OWT589978 PGP589978 PQL589978 QAH589978 QKD589978 QTZ589978 RDV589978 RNR589978 RXN589978 SHJ589978 SRF589978 TBB589978 TKX589978 TUT589978 UEP589978 UOL589978 UYH589978 VID589978 VRZ589978 WBV589978 WLR589978 WVN589978 CTN786495:CTO786515 JB655514 SX655514 ACT655514 AMP655514 AWL655514 BGH655514 BQD655514 BZZ655514 CJV655514 CTR655514 DDN655514 DNJ655514 DXF655514 EHB655514 EQX655514 FAT655514 FKP655514 FUL655514 GEH655514 GOD655514 GXZ655514 HHV655514 HRR655514 IBN655514 ILJ655514 IVF655514 JFB655514 JOX655514 JYT655514 KIP655514 KSL655514 LCH655514 LMD655514 LVZ655514 MFV655514 MPR655514 MZN655514 NJJ655514 NTF655514 ODB655514 OMX655514 OWT655514 PGP655514 PQL655514 QAH655514 QKD655514 QTZ655514 RDV655514 RNR655514 RXN655514 SHJ655514 SRF655514 TBB655514 TKX655514 TUT655514 UEP655514 UOL655514 UYH655514 VID655514 VRZ655514 WBV655514 WLR655514 WVN655514 DDJ786495:DDK786515 JB721050 SX721050 ACT721050 AMP721050 AWL721050 BGH721050 BQD721050 BZZ721050 CJV721050 CTR721050 DDN721050 DNJ721050 DXF721050 EHB721050 EQX721050 FAT721050 FKP721050 FUL721050 GEH721050 GOD721050 GXZ721050 HHV721050 HRR721050 IBN721050 ILJ721050 IVF721050 JFB721050 JOX721050 JYT721050 KIP721050 KSL721050 LCH721050 LMD721050 LVZ721050 MFV721050 MPR721050 MZN721050 NJJ721050 NTF721050 ODB721050 OMX721050 OWT721050 PGP721050 PQL721050 QAH721050 QKD721050 QTZ721050 RDV721050 RNR721050 RXN721050 SHJ721050 SRF721050 TBB721050 TKX721050 TUT721050 UEP721050 UOL721050 UYH721050 VID721050 VRZ721050 WBV721050 WLR721050 WVN721050 DNF786495:DNG786515 JB786586 SX786586 ACT786586 AMP786586 AWL786586 BGH786586 BQD786586 BZZ786586 CJV786586 CTR786586 DDN786586 DNJ786586 DXF786586 EHB786586 EQX786586 FAT786586 FKP786586 FUL786586 GEH786586 GOD786586 GXZ786586 HHV786586 HRR786586 IBN786586 ILJ786586 IVF786586 JFB786586 JOX786586 JYT786586 KIP786586 KSL786586 LCH786586 LMD786586 LVZ786586 MFV786586 MPR786586 MZN786586 NJJ786586 NTF786586 ODB786586 OMX786586 OWT786586 PGP786586 PQL786586 QAH786586 QKD786586 QTZ786586 RDV786586 RNR786586 RXN786586 SHJ786586 SRF786586 TBB786586 TKX786586 TUT786586 UEP786586 UOL786586 UYH786586 VID786586 VRZ786586 WBV786586 WLR786586 WVN786586 DXB786495:DXC786515 JB852122 SX852122 ACT852122 AMP852122 AWL852122 BGH852122 BQD852122 BZZ852122 CJV852122 CTR852122 DDN852122 DNJ852122 DXF852122 EHB852122 EQX852122 FAT852122 FKP852122 FUL852122 GEH852122 GOD852122 GXZ852122 HHV852122 HRR852122 IBN852122 ILJ852122 IVF852122 JFB852122 JOX852122 JYT852122 KIP852122 KSL852122 LCH852122 LMD852122 LVZ852122 MFV852122 MPR852122 MZN852122 NJJ852122 NTF852122 ODB852122 OMX852122 OWT852122 PGP852122 PQL852122 QAH852122 QKD852122 QTZ852122 RDV852122 RNR852122 RXN852122 SHJ852122 SRF852122 TBB852122 TKX852122 TUT852122 UEP852122 UOL852122 UYH852122 VID852122 VRZ852122 WBV852122 WLR852122 WVN852122 EGX786495:EGY786515 JB917658 SX917658 ACT917658 AMP917658 AWL917658 BGH917658 BQD917658 BZZ917658 CJV917658 CTR917658 DDN917658 DNJ917658 DXF917658 EHB917658 EQX917658 FAT917658 FKP917658 FUL917658 GEH917658 GOD917658 GXZ917658 HHV917658 HRR917658 IBN917658 ILJ917658 IVF917658 JFB917658 JOX917658 JYT917658 KIP917658 KSL917658 LCH917658 LMD917658 LVZ917658 MFV917658 MPR917658 MZN917658 NJJ917658 NTF917658 ODB917658 OMX917658 OWT917658 PGP917658 PQL917658 QAH917658 QKD917658 QTZ917658 RDV917658 RNR917658 RXN917658 SHJ917658 SRF917658 TBB917658 TKX917658 TUT917658 UEP917658 UOL917658 UYH917658 VID917658 VRZ917658 WBV917658 WLR917658 WVN917658 EQT786495:EQU786515 JB983194 SX983194 ACT983194 AMP983194 AWL983194 BGH983194 BQD983194 BZZ983194 CJV983194 CTR983194 DDN983194 DNJ983194 DXF983194 EHB983194 EQX983194 FAT983194 FKP983194 FUL983194 GEH983194 GOD983194 GXZ983194 HHV983194 HRR983194 IBN983194 ILJ983194 IVF983194 JFB983194 JOX983194 JYT983194 KIP983194 KSL983194 LCH983194 LMD983194 LVZ983194 MFV983194 MPR983194 MZN983194 NJJ983194 NTF983194 ODB983194 OMX983194 OWT983194 PGP983194 PQL983194 QAH983194 QKD983194 QTZ983194 RDV983194 RNR983194 RXN983194 SHJ983194 SRF983194 TBB983194 TKX983194 TUT983194 UEP983194 UOL983194 UYH983194 VID983194 VRZ983194 WBV983194 WLR983194 WVN983194 FAP786495:FAQ786515 JB8:JC108 SX8:SY108 ACT8:ACU108 AMP8:AMQ108 AWL8:AWM108 BGH8:BGI108 BQD8:BQE108 BZZ8:CAA108 CJV8:CJW108 CTR8:CTS108 DDN8:DDO108 DNJ8:DNK108 DXF8:DXG108 EHB8:EHC108 EQX8:EQY108 FAT8:FAU108 FKP8:FKQ108 FUL8:FUM108 GEH8:GEI108 GOD8:GOE108 GXZ8:GYA108 HHV8:HHW108 HRR8:HRS108 IBN8:IBO108 ILJ8:ILK108 IVF8:IVG108 JFB8:JFC108 JOX8:JOY108 JYT8:JYU108 KIP8:KIQ108 KSL8:KSM108 LCH8:LCI108 LMD8:LME108 LVZ8:LWA108 MFV8:MFW108 MPR8:MPS108 MZN8:MZO108 NJJ8:NJK108 NTF8:NTG108 ODB8:ODC108 OMX8:OMY108 OWT8:OWU108 PGP8:PGQ108 PQL8:PQM108 QAH8:QAI108 QKD8:QKE108 QTZ8:QUA108 RDV8:RDW108 RNR8:RNS108 RXN8:RXO108 SHJ8:SHK108 SRF8:SRG108 TBB8:TBC108 TKX8:TKY108 TUT8:TUU108 UEP8:UEQ108 UOL8:UOM108 UYH8:UYI108 VID8:VIE108 VRZ8:VSA108 WBV8:WBW108 WLR8:WLS108 WVN8:WVO108 FKL786495:FKM786515 JB65544:JC65644 SX65544:SY65644 ACT65544:ACU65644 AMP65544:AMQ65644 AWL65544:AWM65644 BGH65544:BGI65644 BQD65544:BQE65644 BZZ65544:CAA65644 CJV65544:CJW65644 CTR65544:CTS65644 DDN65544:DDO65644 DNJ65544:DNK65644 DXF65544:DXG65644 EHB65544:EHC65644 EQX65544:EQY65644 FAT65544:FAU65644 FKP65544:FKQ65644 FUL65544:FUM65644 GEH65544:GEI65644 GOD65544:GOE65644 GXZ65544:GYA65644 HHV65544:HHW65644 HRR65544:HRS65644 IBN65544:IBO65644 ILJ65544:ILK65644 IVF65544:IVG65644 JFB65544:JFC65644 JOX65544:JOY65644 JYT65544:JYU65644 KIP65544:KIQ65644 KSL65544:KSM65644 LCH65544:LCI65644 LMD65544:LME65644 LVZ65544:LWA65644 MFV65544:MFW65644 MPR65544:MPS65644 MZN65544:MZO65644 NJJ65544:NJK65644 NTF65544:NTG65644 ODB65544:ODC65644 OMX65544:OMY65644 OWT65544:OWU65644 PGP65544:PGQ65644 PQL65544:PQM65644 QAH65544:QAI65644 QKD65544:QKE65644 QTZ65544:QUA65644 RDV65544:RDW65644 RNR65544:RNS65644 RXN65544:RXO65644 SHJ65544:SHK65644 SRF65544:SRG65644 TBB65544:TBC65644 TKX65544:TKY65644 TUT65544:TUU65644 UEP65544:UEQ65644 UOL65544:UOM65644 UYH65544:UYI65644 VID65544:VIE65644 VRZ65544:VSA65644 WBV65544:WBW65644 WLR65544:WLS65644 WVN65544:WVO65644 FUH786495:FUI786515 JB131080:JC131180 SX131080:SY131180 ACT131080:ACU131180 AMP131080:AMQ131180 AWL131080:AWM131180 BGH131080:BGI131180 BQD131080:BQE131180 BZZ131080:CAA131180 CJV131080:CJW131180 CTR131080:CTS131180 DDN131080:DDO131180 DNJ131080:DNK131180 DXF131080:DXG131180 EHB131080:EHC131180 EQX131080:EQY131180 FAT131080:FAU131180 FKP131080:FKQ131180 FUL131080:FUM131180 GEH131080:GEI131180 GOD131080:GOE131180 GXZ131080:GYA131180 HHV131080:HHW131180 HRR131080:HRS131180 IBN131080:IBO131180 ILJ131080:ILK131180 IVF131080:IVG131180 JFB131080:JFC131180 JOX131080:JOY131180 JYT131080:JYU131180 KIP131080:KIQ131180 KSL131080:KSM131180 LCH131080:LCI131180 LMD131080:LME131180 LVZ131080:LWA131180 MFV131080:MFW131180 MPR131080:MPS131180 MZN131080:MZO131180 NJJ131080:NJK131180 NTF131080:NTG131180 ODB131080:ODC131180 OMX131080:OMY131180 OWT131080:OWU131180 PGP131080:PGQ131180 PQL131080:PQM131180 QAH131080:QAI131180 QKD131080:QKE131180 QTZ131080:QUA131180 RDV131080:RDW131180 RNR131080:RNS131180 RXN131080:RXO131180 SHJ131080:SHK131180 SRF131080:SRG131180 TBB131080:TBC131180 TKX131080:TKY131180 TUT131080:TUU131180 UEP131080:UEQ131180 UOL131080:UOM131180 UYH131080:UYI131180 VID131080:VIE131180 VRZ131080:VSA131180 WBV131080:WBW131180 WLR131080:WLS131180 WVN131080:WVO131180 GED786495:GEE786515 JB196616:JC196716 SX196616:SY196716 ACT196616:ACU196716 AMP196616:AMQ196716 AWL196616:AWM196716 BGH196616:BGI196716 BQD196616:BQE196716 BZZ196616:CAA196716 CJV196616:CJW196716 CTR196616:CTS196716 DDN196616:DDO196716 DNJ196616:DNK196716 DXF196616:DXG196716 EHB196616:EHC196716 EQX196616:EQY196716 FAT196616:FAU196716 FKP196616:FKQ196716 FUL196616:FUM196716 GEH196616:GEI196716 GOD196616:GOE196716 GXZ196616:GYA196716 HHV196616:HHW196716 HRR196616:HRS196716 IBN196616:IBO196716 ILJ196616:ILK196716 IVF196616:IVG196716 JFB196616:JFC196716 JOX196616:JOY196716 JYT196616:JYU196716 KIP196616:KIQ196716 KSL196616:KSM196716 LCH196616:LCI196716 LMD196616:LME196716 LVZ196616:LWA196716 MFV196616:MFW196716 MPR196616:MPS196716 MZN196616:MZO196716 NJJ196616:NJK196716 NTF196616:NTG196716 ODB196616:ODC196716 OMX196616:OMY196716 OWT196616:OWU196716 PGP196616:PGQ196716 PQL196616:PQM196716 QAH196616:QAI196716 QKD196616:QKE196716 QTZ196616:QUA196716 RDV196616:RDW196716 RNR196616:RNS196716 RXN196616:RXO196716 SHJ196616:SHK196716 SRF196616:SRG196716 TBB196616:TBC196716 TKX196616:TKY196716 TUT196616:TUU196716 UEP196616:UEQ196716 UOL196616:UOM196716 UYH196616:UYI196716 VID196616:VIE196716 VRZ196616:VSA196716 WBV196616:WBW196716 WLR196616:WLS196716 WVN196616:WVO196716 GNZ786495:GOA786515 JB262152:JC262252 SX262152:SY262252 ACT262152:ACU262252 AMP262152:AMQ262252 AWL262152:AWM262252 BGH262152:BGI262252 BQD262152:BQE262252 BZZ262152:CAA262252 CJV262152:CJW262252 CTR262152:CTS262252 DDN262152:DDO262252 DNJ262152:DNK262252 DXF262152:DXG262252 EHB262152:EHC262252 EQX262152:EQY262252 FAT262152:FAU262252 FKP262152:FKQ262252 FUL262152:FUM262252 GEH262152:GEI262252 GOD262152:GOE262252 GXZ262152:GYA262252 HHV262152:HHW262252 HRR262152:HRS262252 IBN262152:IBO262252 ILJ262152:ILK262252 IVF262152:IVG262252 JFB262152:JFC262252 JOX262152:JOY262252 JYT262152:JYU262252 KIP262152:KIQ262252 KSL262152:KSM262252 LCH262152:LCI262252 LMD262152:LME262252 LVZ262152:LWA262252 MFV262152:MFW262252 MPR262152:MPS262252 MZN262152:MZO262252 NJJ262152:NJK262252 NTF262152:NTG262252 ODB262152:ODC262252 OMX262152:OMY262252 OWT262152:OWU262252 PGP262152:PGQ262252 PQL262152:PQM262252 QAH262152:QAI262252 QKD262152:QKE262252 QTZ262152:QUA262252 RDV262152:RDW262252 RNR262152:RNS262252 RXN262152:RXO262252 SHJ262152:SHK262252 SRF262152:SRG262252 TBB262152:TBC262252 TKX262152:TKY262252 TUT262152:TUU262252 UEP262152:UEQ262252 UOL262152:UOM262252 UYH262152:UYI262252 VID262152:VIE262252 VRZ262152:VSA262252 WBV262152:WBW262252 WLR262152:WLS262252 WVN262152:WVO262252 GXV786495:GXW786515 JB327688:JC327788 SX327688:SY327788 ACT327688:ACU327788 AMP327688:AMQ327788 AWL327688:AWM327788 BGH327688:BGI327788 BQD327688:BQE327788 BZZ327688:CAA327788 CJV327688:CJW327788 CTR327688:CTS327788 DDN327688:DDO327788 DNJ327688:DNK327788 DXF327688:DXG327788 EHB327688:EHC327788 EQX327688:EQY327788 FAT327688:FAU327788 FKP327688:FKQ327788 FUL327688:FUM327788 GEH327688:GEI327788 GOD327688:GOE327788 GXZ327688:GYA327788 HHV327688:HHW327788 HRR327688:HRS327788 IBN327688:IBO327788 ILJ327688:ILK327788 IVF327688:IVG327788 JFB327688:JFC327788 JOX327688:JOY327788 JYT327688:JYU327788 KIP327688:KIQ327788 KSL327688:KSM327788 LCH327688:LCI327788 LMD327688:LME327788 LVZ327688:LWA327788 MFV327688:MFW327788 MPR327688:MPS327788 MZN327688:MZO327788 NJJ327688:NJK327788 NTF327688:NTG327788 ODB327688:ODC327788 OMX327688:OMY327788 OWT327688:OWU327788 PGP327688:PGQ327788 PQL327688:PQM327788 QAH327688:QAI327788 QKD327688:QKE327788 QTZ327688:QUA327788 RDV327688:RDW327788 RNR327688:RNS327788 RXN327688:RXO327788 SHJ327688:SHK327788 SRF327688:SRG327788 TBB327688:TBC327788 TKX327688:TKY327788 TUT327688:TUU327788 UEP327688:UEQ327788 UOL327688:UOM327788 UYH327688:UYI327788 VID327688:VIE327788 VRZ327688:VSA327788 WBV327688:WBW327788 WLR327688:WLS327788 WVN327688:WVO327788 HHR786495:HHS786515 JB393224:JC393324 SX393224:SY393324 ACT393224:ACU393324 AMP393224:AMQ393324 AWL393224:AWM393324 BGH393224:BGI393324 BQD393224:BQE393324 BZZ393224:CAA393324 CJV393224:CJW393324 CTR393224:CTS393324 DDN393224:DDO393324 DNJ393224:DNK393324 DXF393224:DXG393324 EHB393224:EHC393324 EQX393224:EQY393324 FAT393224:FAU393324 FKP393224:FKQ393324 FUL393224:FUM393324 GEH393224:GEI393324 GOD393224:GOE393324 GXZ393224:GYA393324 HHV393224:HHW393324 HRR393224:HRS393324 IBN393224:IBO393324 ILJ393224:ILK393324 IVF393224:IVG393324 JFB393224:JFC393324 JOX393224:JOY393324 JYT393224:JYU393324 KIP393224:KIQ393324 KSL393224:KSM393324 LCH393224:LCI393324 LMD393224:LME393324 LVZ393224:LWA393324 MFV393224:MFW393324 MPR393224:MPS393324 MZN393224:MZO393324 NJJ393224:NJK393324 NTF393224:NTG393324 ODB393224:ODC393324 OMX393224:OMY393324 OWT393224:OWU393324 PGP393224:PGQ393324 PQL393224:PQM393324 QAH393224:QAI393324 QKD393224:QKE393324 QTZ393224:QUA393324 RDV393224:RDW393324 RNR393224:RNS393324 RXN393224:RXO393324 SHJ393224:SHK393324 SRF393224:SRG393324 TBB393224:TBC393324 TKX393224:TKY393324 TUT393224:TUU393324 UEP393224:UEQ393324 UOL393224:UOM393324 UYH393224:UYI393324 VID393224:VIE393324 VRZ393224:VSA393324 WBV393224:WBW393324 WLR393224:WLS393324 WVN393224:WVO393324 HRN786495:HRO786515 JB458760:JC458860 SX458760:SY458860 ACT458760:ACU458860 AMP458760:AMQ458860 AWL458760:AWM458860 BGH458760:BGI458860 BQD458760:BQE458860 BZZ458760:CAA458860 CJV458760:CJW458860 CTR458760:CTS458860 DDN458760:DDO458860 DNJ458760:DNK458860 DXF458760:DXG458860 EHB458760:EHC458860 EQX458760:EQY458860 FAT458760:FAU458860 FKP458760:FKQ458860 FUL458760:FUM458860 GEH458760:GEI458860 GOD458760:GOE458860 GXZ458760:GYA458860 HHV458760:HHW458860 HRR458760:HRS458860 IBN458760:IBO458860 ILJ458760:ILK458860 IVF458760:IVG458860 JFB458760:JFC458860 JOX458760:JOY458860 JYT458760:JYU458860 KIP458760:KIQ458860 KSL458760:KSM458860 LCH458760:LCI458860 LMD458760:LME458860 LVZ458760:LWA458860 MFV458760:MFW458860 MPR458760:MPS458860 MZN458760:MZO458860 NJJ458760:NJK458860 NTF458760:NTG458860 ODB458760:ODC458860 OMX458760:OMY458860 OWT458760:OWU458860 PGP458760:PGQ458860 PQL458760:PQM458860 QAH458760:QAI458860 QKD458760:QKE458860 QTZ458760:QUA458860 RDV458760:RDW458860 RNR458760:RNS458860 RXN458760:RXO458860 SHJ458760:SHK458860 SRF458760:SRG458860 TBB458760:TBC458860 TKX458760:TKY458860 TUT458760:TUU458860 UEP458760:UEQ458860 UOL458760:UOM458860 UYH458760:UYI458860 VID458760:VIE458860 VRZ458760:VSA458860 WBV458760:WBW458860 WLR458760:WLS458860 WVN458760:WVO458860 IBJ786495:IBK786515 JB524296:JC524396 SX524296:SY524396 ACT524296:ACU524396 AMP524296:AMQ524396 AWL524296:AWM524396 BGH524296:BGI524396 BQD524296:BQE524396 BZZ524296:CAA524396 CJV524296:CJW524396 CTR524296:CTS524396 DDN524296:DDO524396 DNJ524296:DNK524396 DXF524296:DXG524396 EHB524296:EHC524396 EQX524296:EQY524396 FAT524296:FAU524396 FKP524296:FKQ524396 FUL524296:FUM524396 GEH524296:GEI524396 GOD524296:GOE524396 GXZ524296:GYA524396 HHV524296:HHW524396 HRR524296:HRS524396 IBN524296:IBO524396 ILJ524296:ILK524396 IVF524296:IVG524396 JFB524296:JFC524396 JOX524296:JOY524396 JYT524296:JYU524396 KIP524296:KIQ524396 KSL524296:KSM524396 LCH524296:LCI524396 LMD524296:LME524396 LVZ524296:LWA524396 MFV524296:MFW524396 MPR524296:MPS524396 MZN524296:MZO524396 NJJ524296:NJK524396 NTF524296:NTG524396 ODB524296:ODC524396 OMX524296:OMY524396 OWT524296:OWU524396 PGP524296:PGQ524396 PQL524296:PQM524396 QAH524296:QAI524396 QKD524296:QKE524396 QTZ524296:QUA524396 RDV524296:RDW524396 RNR524296:RNS524396 RXN524296:RXO524396 SHJ524296:SHK524396 SRF524296:SRG524396 TBB524296:TBC524396 TKX524296:TKY524396 TUT524296:TUU524396 UEP524296:UEQ524396 UOL524296:UOM524396 UYH524296:UYI524396 VID524296:VIE524396 VRZ524296:VSA524396 WBV524296:WBW524396 WLR524296:WLS524396 WVN524296:WVO524396 ILF786495:ILG786515 JB589832:JC589932 SX589832:SY589932 ACT589832:ACU589932 AMP589832:AMQ589932 AWL589832:AWM589932 BGH589832:BGI589932 BQD589832:BQE589932 BZZ589832:CAA589932 CJV589832:CJW589932 CTR589832:CTS589932 DDN589832:DDO589932 DNJ589832:DNK589932 DXF589832:DXG589932 EHB589832:EHC589932 EQX589832:EQY589932 FAT589832:FAU589932 FKP589832:FKQ589932 FUL589832:FUM589932 GEH589832:GEI589932 GOD589832:GOE589932 GXZ589832:GYA589932 HHV589832:HHW589932 HRR589832:HRS589932 IBN589832:IBO589932 ILJ589832:ILK589932 IVF589832:IVG589932 JFB589832:JFC589932 JOX589832:JOY589932 JYT589832:JYU589932 KIP589832:KIQ589932 KSL589832:KSM589932 LCH589832:LCI589932 LMD589832:LME589932 LVZ589832:LWA589932 MFV589832:MFW589932 MPR589832:MPS589932 MZN589832:MZO589932 NJJ589832:NJK589932 NTF589832:NTG589932 ODB589832:ODC589932 OMX589832:OMY589932 OWT589832:OWU589932 PGP589832:PGQ589932 PQL589832:PQM589932 QAH589832:QAI589932 QKD589832:QKE589932 QTZ589832:QUA589932 RDV589832:RDW589932 RNR589832:RNS589932 RXN589832:RXO589932 SHJ589832:SHK589932 SRF589832:SRG589932 TBB589832:TBC589932 TKX589832:TKY589932 TUT589832:TUU589932 UEP589832:UEQ589932 UOL589832:UOM589932 UYH589832:UYI589932 VID589832:VIE589932 VRZ589832:VSA589932 WBV589832:WBW589932 WLR589832:WLS589932 WVN589832:WVO589932 IVB786495:IVC786515 JB655368:JC655468 SX655368:SY655468 ACT655368:ACU655468 AMP655368:AMQ655468 AWL655368:AWM655468 BGH655368:BGI655468 BQD655368:BQE655468 BZZ655368:CAA655468 CJV655368:CJW655468 CTR655368:CTS655468 DDN655368:DDO655468 DNJ655368:DNK655468 DXF655368:DXG655468 EHB655368:EHC655468 EQX655368:EQY655468 FAT655368:FAU655468 FKP655368:FKQ655468 FUL655368:FUM655468 GEH655368:GEI655468 GOD655368:GOE655468 GXZ655368:GYA655468 HHV655368:HHW655468 HRR655368:HRS655468 IBN655368:IBO655468 ILJ655368:ILK655468 IVF655368:IVG655468 JFB655368:JFC655468 JOX655368:JOY655468 JYT655368:JYU655468 KIP655368:KIQ655468 KSL655368:KSM655468 LCH655368:LCI655468 LMD655368:LME655468 LVZ655368:LWA655468 MFV655368:MFW655468 MPR655368:MPS655468 MZN655368:MZO655468 NJJ655368:NJK655468 NTF655368:NTG655468 ODB655368:ODC655468 OMX655368:OMY655468 OWT655368:OWU655468 PGP655368:PGQ655468 PQL655368:PQM655468 QAH655368:QAI655468 QKD655368:QKE655468 QTZ655368:QUA655468 RDV655368:RDW655468 RNR655368:RNS655468 RXN655368:RXO655468 SHJ655368:SHK655468 SRF655368:SRG655468 TBB655368:TBC655468 TKX655368:TKY655468 TUT655368:TUU655468 UEP655368:UEQ655468 UOL655368:UOM655468 UYH655368:UYI655468 VID655368:VIE655468 VRZ655368:VSA655468 WBV655368:WBW655468 WLR655368:WLS655468 WVN655368:WVO655468 JEX786495:JEY786515 JB720904:JC721004 SX720904:SY721004 ACT720904:ACU721004 AMP720904:AMQ721004 AWL720904:AWM721004 BGH720904:BGI721004 BQD720904:BQE721004 BZZ720904:CAA721004 CJV720904:CJW721004 CTR720904:CTS721004 DDN720904:DDO721004 DNJ720904:DNK721004 DXF720904:DXG721004 EHB720904:EHC721004 EQX720904:EQY721004 FAT720904:FAU721004 FKP720904:FKQ721004 FUL720904:FUM721004 GEH720904:GEI721004 GOD720904:GOE721004 GXZ720904:GYA721004 HHV720904:HHW721004 HRR720904:HRS721004 IBN720904:IBO721004 ILJ720904:ILK721004 IVF720904:IVG721004 JFB720904:JFC721004 JOX720904:JOY721004 JYT720904:JYU721004 KIP720904:KIQ721004 KSL720904:KSM721004 LCH720904:LCI721004 LMD720904:LME721004 LVZ720904:LWA721004 MFV720904:MFW721004 MPR720904:MPS721004 MZN720904:MZO721004 NJJ720904:NJK721004 NTF720904:NTG721004 ODB720904:ODC721004 OMX720904:OMY721004 OWT720904:OWU721004 PGP720904:PGQ721004 PQL720904:PQM721004 QAH720904:QAI721004 QKD720904:QKE721004 QTZ720904:QUA721004 RDV720904:RDW721004 RNR720904:RNS721004 RXN720904:RXO721004 SHJ720904:SHK721004 SRF720904:SRG721004 TBB720904:TBC721004 TKX720904:TKY721004 TUT720904:TUU721004 UEP720904:UEQ721004 UOL720904:UOM721004 UYH720904:UYI721004 VID720904:VIE721004 VRZ720904:VSA721004 WBV720904:WBW721004 WLR720904:WLS721004 WVN720904:WVO721004 JOT786495:JOU786515 JB786440:JC786540 SX786440:SY786540 ACT786440:ACU786540 AMP786440:AMQ786540 AWL786440:AWM786540 BGH786440:BGI786540 BQD786440:BQE786540 BZZ786440:CAA786540 CJV786440:CJW786540 CTR786440:CTS786540 DDN786440:DDO786540 DNJ786440:DNK786540 DXF786440:DXG786540 EHB786440:EHC786540 EQX786440:EQY786540 FAT786440:FAU786540 FKP786440:FKQ786540 FUL786440:FUM786540 GEH786440:GEI786540 GOD786440:GOE786540 GXZ786440:GYA786540 HHV786440:HHW786540 HRR786440:HRS786540 IBN786440:IBO786540 ILJ786440:ILK786540 IVF786440:IVG786540 JFB786440:JFC786540 JOX786440:JOY786540 JYT786440:JYU786540 KIP786440:KIQ786540 KSL786440:KSM786540 LCH786440:LCI786540 LMD786440:LME786540 LVZ786440:LWA786540 MFV786440:MFW786540 MPR786440:MPS786540 MZN786440:MZO786540 NJJ786440:NJK786540 NTF786440:NTG786540 ODB786440:ODC786540 OMX786440:OMY786540 OWT786440:OWU786540 PGP786440:PGQ786540 PQL786440:PQM786540 QAH786440:QAI786540 QKD786440:QKE786540 QTZ786440:QUA786540 RDV786440:RDW786540 RNR786440:RNS786540 RXN786440:RXO786540 SHJ786440:SHK786540 SRF786440:SRG786540 TBB786440:TBC786540 TKX786440:TKY786540 TUT786440:TUU786540 UEP786440:UEQ786540 UOL786440:UOM786540 UYH786440:UYI786540 VID786440:VIE786540 VRZ786440:VSA786540 WBV786440:WBW786540 WLR786440:WLS786540 WVN786440:WVO786540 JYP786495:JYQ786515 JB851976:JC852076 SX851976:SY852076 ACT851976:ACU852076 AMP851976:AMQ852076 AWL851976:AWM852076 BGH851976:BGI852076 BQD851976:BQE852076 BZZ851976:CAA852076 CJV851976:CJW852076 CTR851976:CTS852076 DDN851976:DDO852076 DNJ851976:DNK852076 DXF851976:DXG852076 EHB851976:EHC852076 EQX851976:EQY852076 FAT851976:FAU852076 FKP851976:FKQ852076 FUL851976:FUM852076 GEH851976:GEI852076 GOD851976:GOE852076 GXZ851976:GYA852076 HHV851976:HHW852076 HRR851976:HRS852076 IBN851976:IBO852076 ILJ851976:ILK852076 IVF851976:IVG852076 JFB851976:JFC852076 JOX851976:JOY852076 JYT851976:JYU852076 KIP851976:KIQ852076 KSL851976:KSM852076 LCH851976:LCI852076 LMD851976:LME852076 LVZ851976:LWA852076 MFV851976:MFW852076 MPR851976:MPS852076 MZN851976:MZO852076 NJJ851976:NJK852076 NTF851976:NTG852076 ODB851976:ODC852076 OMX851976:OMY852076 OWT851976:OWU852076 PGP851976:PGQ852076 PQL851976:PQM852076 QAH851976:QAI852076 QKD851976:QKE852076 QTZ851976:QUA852076 RDV851976:RDW852076 RNR851976:RNS852076 RXN851976:RXO852076 SHJ851976:SHK852076 SRF851976:SRG852076 TBB851976:TBC852076 TKX851976:TKY852076 TUT851976:TUU852076 UEP851976:UEQ852076 UOL851976:UOM852076 UYH851976:UYI852076 VID851976:VIE852076 VRZ851976:VSA852076 WBV851976:WBW852076 WLR851976:WLS852076 WVN851976:WVO852076 KIL786495:KIM786515 JB917512:JC917612 SX917512:SY917612 ACT917512:ACU917612 AMP917512:AMQ917612 AWL917512:AWM917612 BGH917512:BGI917612 BQD917512:BQE917612 BZZ917512:CAA917612 CJV917512:CJW917612 CTR917512:CTS917612 DDN917512:DDO917612 DNJ917512:DNK917612 DXF917512:DXG917612 EHB917512:EHC917612 EQX917512:EQY917612 FAT917512:FAU917612 FKP917512:FKQ917612 FUL917512:FUM917612 GEH917512:GEI917612 GOD917512:GOE917612 GXZ917512:GYA917612 HHV917512:HHW917612 HRR917512:HRS917612 IBN917512:IBO917612 ILJ917512:ILK917612 IVF917512:IVG917612 JFB917512:JFC917612 JOX917512:JOY917612 JYT917512:JYU917612 KIP917512:KIQ917612 KSL917512:KSM917612 LCH917512:LCI917612 LMD917512:LME917612 LVZ917512:LWA917612 MFV917512:MFW917612 MPR917512:MPS917612 MZN917512:MZO917612 NJJ917512:NJK917612 NTF917512:NTG917612 ODB917512:ODC917612 OMX917512:OMY917612 OWT917512:OWU917612 PGP917512:PGQ917612 PQL917512:PQM917612 QAH917512:QAI917612 QKD917512:QKE917612 QTZ917512:QUA917612 RDV917512:RDW917612 RNR917512:RNS917612 RXN917512:RXO917612 SHJ917512:SHK917612 SRF917512:SRG917612 TBB917512:TBC917612 TKX917512:TKY917612 TUT917512:TUU917612 UEP917512:UEQ917612 UOL917512:UOM917612 UYH917512:UYI917612 VID917512:VIE917612 VRZ917512:VSA917612 WBV917512:WBW917612 WLR917512:WLS917612 WVN917512:WVO917612 KSH786495:KSI786515 JB983048:JC983148 SX983048:SY983148 ACT983048:ACU983148 AMP983048:AMQ983148 AWL983048:AWM983148 BGH983048:BGI983148 BQD983048:BQE983148 BZZ983048:CAA983148 CJV983048:CJW983148 CTR983048:CTS983148 DDN983048:DDO983148 DNJ983048:DNK983148 DXF983048:DXG983148 EHB983048:EHC983148 EQX983048:EQY983148 FAT983048:FAU983148 FKP983048:FKQ983148 FUL983048:FUM983148 GEH983048:GEI983148 GOD983048:GOE983148 GXZ983048:GYA983148 HHV983048:HHW983148 HRR983048:HRS983148 IBN983048:IBO983148 ILJ983048:ILK983148 IVF983048:IVG983148 JFB983048:JFC983148 JOX983048:JOY983148 JYT983048:JYU983148 KIP983048:KIQ983148 KSL983048:KSM983148 LCH983048:LCI983148 LMD983048:LME983148 LVZ983048:LWA983148 MFV983048:MFW983148 MPR983048:MPS983148 MZN983048:MZO983148 NJJ983048:NJK983148 NTF983048:NTG983148 ODB983048:ODC983148 OMX983048:OMY983148 OWT983048:OWU983148 PGP983048:PGQ983148 PQL983048:PQM983148 QAH983048:QAI983148 QKD983048:QKE983148 QTZ983048:QUA983148 RDV983048:RDW983148 RNR983048:RNS983148 RXN983048:RXO983148 SHJ983048:SHK983148 SRF983048:SRG983148 TBB983048:TBC983148 TKX983048:TKY983148 TUT983048:TUU983148 UEP983048:UEQ983148 UOL983048:UOM983148 UYH983048:UYI983148 VID983048:VIE983148 VRZ983048:VSA983148 WBV983048:WBW983148 WLR983048:WLS983148 WVN983048:WVO983148 IY14:IY20 SU14:SU20 ACQ14:ACQ20 AMM14:AMM20 AWI14:AWI20 BGE14:BGE20 BQA14:BQA20 BZW14:BZW20 CJS14:CJS20 CTO14:CTO20 DDK14:DDK20 DNG14:DNG20 DXC14:DXC20 EGY14:EGY20 EQU14:EQU20 FAQ14:FAQ20 FKM14:FKM20 FUI14:FUI20 GEE14:GEE20 GOA14:GOA20 GXW14:GXW20 HHS14:HHS20 HRO14:HRO20 IBK14:IBK20 ILG14:ILG20 IVC14:IVC20 JEY14:JEY20 JOU14:JOU20 JYQ14:JYQ20 KIM14:KIM20 KSI14:KSI20 LCE14:LCE20 LMA14:LMA20 LVW14:LVW20 MFS14:MFS20 MPO14:MPO20 MZK14:MZK20 NJG14:NJG20 NTC14:NTC20 OCY14:OCY20 OMU14:OMU20 OWQ14:OWQ20 PGM14:PGM20 PQI14:PQI20 QAE14:QAE20 QKA14:QKA20 QTW14:QTW20 RDS14:RDS20 RNO14:RNO20 RXK14:RXK20 SHG14:SHG20 SRC14:SRC20 TAY14:TAY20 TKU14:TKU20 TUQ14:TUQ20 UEM14:UEM20 UOI14:UOI20 UYE14:UYE20 VIA14:VIA20 VRW14:VRW20 WBS14:WBS20 WLO14:WLO20 WVK14:WVK20 IY65550:IY65556 SU65550:SU65556 ACQ65550:ACQ65556 AMM65550:AMM65556 AWI65550:AWI65556 BGE65550:BGE65556 BQA65550:BQA65556 BZW65550:BZW65556 CJS65550:CJS65556 CTO65550:CTO65556 DDK65550:DDK65556 DNG65550:DNG65556 DXC65550:DXC65556 EGY65550:EGY65556 EQU65550:EQU65556 FAQ65550:FAQ65556 FKM65550:FKM65556 FUI65550:FUI65556 GEE65550:GEE65556 GOA65550:GOA65556 GXW65550:GXW65556 HHS65550:HHS65556 HRO65550:HRO65556 IBK65550:IBK65556 ILG65550:ILG65556 IVC65550:IVC65556 JEY65550:JEY65556 JOU65550:JOU65556 JYQ65550:JYQ65556 KIM65550:KIM65556 KSI65550:KSI65556 LCE65550:LCE65556 LMA65550:LMA65556 LVW65550:LVW65556 MFS65550:MFS65556 MPO65550:MPO65556 MZK65550:MZK65556 NJG65550:NJG65556 NTC65550:NTC65556 OCY65550:OCY65556 OMU65550:OMU65556 OWQ65550:OWQ65556 PGM65550:PGM65556 PQI65550:PQI65556 QAE65550:QAE65556 QKA65550:QKA65556 QTW65550:QTW65556 RDS65550:RDS65556 RNO65550:RNO65556 RXK65550:RXK65556 SHG65550:SHG65556 SRC65550:SRC65556 TAY65550:TAY65556 TKU65550:TKU65556 TUQ65550:TUQ65556 UEM65550:UEM65556 UOI65550:UOI65556 UYE65550:UYE65556 VIA65550:VIA65556 VRW65550:VRW65556 WBS65550:WBS65556 WLO65550:WLO65556 WVK65550:WVK65556 IY131086:IY131092 SU131086:SU131092 ACQ131086:ACQ131092 AMM131086:AMM131092 AWI131086:AWI131092 BGE131086:BGE131092 BQA131086:BQA131092 BZW131086:BZW131092 CJS131086:CJS131092 CTO131086:CTO131092 DDK131086:DDK131092 DNG131086:DNG131092 DXC131086:DXC131092 EGY131086:EGY131092 EQU131086:EQU131092 FAQ131086:FAQ131092 FKM131086:FKM131092 FUI131086:FUI131092 GEE131086:GEE131092 GOA131086:GOA131092 GXW131086:GXW131092 HHS131086:HHS131092 HRO131086:HRO131092 IBK131086:IBK131092 ILG131086:ILG131092 IVC131086:IVC131092 JEY131086:JEY131092 JOU131086:JOU131092 JYQ131086:JYQ131092 KIM131086:KIM131092 KSI131086:KSI131092 LCE131086:LCE131092 LMA131086:LMA131092 LVW131086:LVW131092 MFS131086:MFS131092 MPO131086:MPO131092 MZK131086:MZK131092 NJG131086:NJG131092 NTC131086:NTC131092 OCY131086:OCY131092 OMU131086:OMU131092 OWQ131086:OWQ131092 PGM131086:PGM131092 PQI131086:PQI131092 QAE131086:QAE131092 QKA131086:QKA131092 QTW131086:QTW131092 RDS131086:RDS131092 RNO131086:RNO131092 RXK131086:RXK131092 SHG131086:SHG131092 SRC131086:SRC131092 TAY131086:TAY131092 TKU131086:TKU131092 TUQ131086:TUQ131092 UEM131086:UEM131092 UOI131086:UOI131092 UYE131086:UYE131092 VIA131086:VIA131092 VRW131086:VRW131092 WBS131086:WBS131092 WLO131086:WLO131092 WVK131086:WVK131092 IY196622:IY196628 SU196622:SU196628 ACQ196622:ACQ196628 AMM196622:AMM196628 AWI196622:AWI196628 BGE196622:BGE196628 BQA196622:BQA196628 BZW196622:BZW196628 CJS196622:CJS196628 CTO196622:CTO196628 DDK196622:DDK196628 DNG196622:DNG196628 DXC196622:DXC196628 EGY196622:EGY196628 EQU196622:EQU196628 FAQ196622:FAQ196628 FKM196622:FKM196628 FUI196622:FUI196628 GEE196622:GEE196628 GOA196622:GOA196628 GXW196622:GXW196628 HHS196622:HHS196628 HRO196622:HRO196628 IBK196622:IBK196628 ILG196622:ILG196628 IVC196622:IVC196628 JEY196622:JEY196628 JOU196622:JOU196628 JYQ196622:JYQ196628 KIM196622:KIM196628 KSI196622:KSI196628 LCE196622:LCE196628 LMA196622:LMA196628 LVW196622:LVW196628 MFS196622:MFS196628 MPO196622:MPO196628 MZK196622:MZK196628 NJG196622:NJG196628 NTC196622:NTC196628 OCY196622:OCY196628 OMU196622:OMU196628 OWQ196622:OWQ196628 PGM196622:PGM196628 PQI196622:PQI196628 QAE196622:QAE196628 QKA196622:QKA196628 QTW196622:QTW196628 RDS196622:RDS196628 RNO196622:RNO196628 RXK196622:RXK196628 SHG196622:SHG196628 SRC196622:SRC196628 TAY196622:TAY196628 TKU196622:TKU196628 TUQ196622:TUQ196628 UEM196622:UEM196628 UOI196622:UOI196628 UYE196622:UYE196628 VIA196622:VIA196628 VRW196622:VRW196628 WBS196622:WBS196628 WLO196622:WLO196628 WVK196622:WVK196628 IY262158:IY262164 SU262158:SU262164 ACQ262158:ACQ262164 AMM262158:AMM262164 AWI262158:AWI262164 BGE262158:BGE262164 BQA262158:BQA262164 BZW262158:BZW262164 CJS262158:CJS262164 CTO262158:CTO262164 DDK262158:DDK262164 DNG262158:DNG262164 DXC262158:DXC262164 EGY262158:EGY262164 EQU262158:EQU262164 FAQ262158:FAQ262164 FKM262158:FKM262164 FUI262158:FUI262164 GEE262158:GEE262164 GOA262158:GOA262164 GXW262158:GXW262164 HHS262158:HHS262164 HRO262158:HRO262164 IBK262158:IBK262164 ILG262158:ILG262164 IVC262158:IVC262164 JEY262158:JEY262164 JOU262158:JOU262164 JYQ262158:JYQ262164 KIM262158:KIM262164 KSI262158:KSI262164 LCE262158:LCE262164 LMA262158:LMA262164 LVW262158:LVW262164 MFS262158:MFS262164 MPO262158:MPO262164 MZK262158:MZK262164 NJG262158:NJG262164 NTC262158:NTC262164 OCY262158:OCY262164 OMU262158:OMU262164 OWQ262158:OWQ262164 PGM262158:PGM262164 PQI262158:PQI262164 QAE262158:QAE262164 QKA262158:QKA262164 QTW262158:QTW262164 RDS262158:RDS262164 RNO262158:RNO262164 RXK262158:RXK262164 SHG262158:SHG262164 SRC262158:SRC262164 TAY262158:TAY262164 TKU262158:TKU262164 TUQ262158:TUQ262164 UEM262158:UEM262164 UOI262158:UOI262164 UYE262158:UYE262164 VIA262158:VIA262164 VRW262158:VRW262164 WBS262158:WBS262164 WLO262158:WLO262164 WVK262158:WVK262164 IY327694:IY327700 SU327694:SU327700 ACQ327694:ACQ327700 AMM327694:AMM327700 AWI327694:AWI327700 BGE327694:BGE327700 BQA327694:BQA327700 BZW327694:BZW327700 CJS327694:CJS327700 CTO327694:CTO327700 DDK327694:DDK327700 DNG327694:DNG327700 DXC327694:DXC327700 EGY327694:EGY327700 EQU327694:EQU327700 FAQ327694:FAQ327700 FKM327694:FKM327700 FUI327694:FUI327700 GEE327694:GEE327700 GOA327694:GOA327700 GXW327694:GXW327700 HHS327694:HHS327700 HRO327694:HRO327700 IBK327694:IBK327700 ILG327694:ILG327700 IVC327694:IVC327700 JEY327694:JEY327700 JOU327694:JOU327700 JYQ327694:JYQ327700 KIM327694:KIM327700 KSI327694:KSI327700 LCE327694:LCE327700 LMA327694:LMA327700 LVW327694:LVW327700 MFS327694:MFS327700 MPO327694:MPO327700 MZK327694:MZK327700 NJG327694:NJG327700 NTC327694:NTC327700 OCY327694:OCY327700 OMU327694:OMU327700 OWQ327694:OWQ327700 PGM327694:PGM327700 PQI327694:PQI327700 QAE327694:QAE327700 QKA327694:QKA327700 QTW327694:QTW327700 RDS327694:RDS327700 RNO327694:RNO327700 RXK327694:RXK327700 SHG327694:SHG327700 SRC327694:SRC327700 TAY327694:TAY327700 TKU327694:TKU327700 TUQ327694:TUQ327700 UEM327694:UEM327700 UOI327694:UOI327700 UYE327694:UYE327700 VIA327694:VIA327700 VRW327694:VRW327700 WBS327694:WBS327700 WLO327694:WLO327700 WVK327694:WVK327700 IY393230:IY393236 SU393230:SU393236 ACQ393230:ACQ393236 AMM393230:AMM393236 AWI393230:AWI393236 BGE393230:BGE393236 BQA393230:BQA393236 BZW393230:BZW393236 CJS393230:CJS393236 CTO393230:CTO393236 DDK393230:DDK393236 DNG393230:DNG393236 DXC393230:DXC393236 EGY393230:EGY393236 EQU393230:EQU393236 FAQ393230:FAQ393236 FKM393230:FKM393236 FUI393230:FUI393236 GEE393230:GEE393236 GOA393230:GOA393236 GXW393230:GXW393236 HHS393230:HHS393236 HRO393230:HRO393236 IBK393230:IBK393236 ILG393230:ILG393236 IVC393230:IVC393236 JEY393230:JEY393236 JOU393230:JOU393236 JYQ393230:JYQ393236 KIM393230:KIM393236 KSI393230:KSI393236 LCE393230:LCE393236 LMA393230:LMA393236 LVW393230:LVW393236 MFS393230:MFS393236 MPO393230:MPO393236 MZK393230:MZK393236 NJG393230:NJG393236 NTC393230:NTC393236 OCY393230:OCY393236 OMU393230:OMU393236 OWQ393230:OWQ393236 PGM393230:PGM393236 PQI393230:PQI393236 QAE393230:QAE393236 QKA393230:QKA393236 QTW393230:QTW393236 RDS393230:RDS393236 RNO393230:RNO393236 RXK393230:RXK393236 SHG393230:SHG393236 SRC393230:SRC393236 TAY393230:TAY393236 TKU393230:TKU393236 TUQ393230:TUQ393236 UEM393230:UEM393236 UOI393230:UOI393236 UYE393230:UYE393236 VIA393230:VIA393236 VRW393230:VRW393236 WBS393230:WBS393236 WLO393230:WLO393236 WVK393230:WVK393236 IY458766:IY458772 SU458766:SU458772 ACQ458766:ACQ458772 AMM458766:AMM458772 AWI458766:AWI458772 BGE458766:BGE458772 BQA458766:BQA458772 BZW458766:BZW458772 CJS458766:CJS458772 CTO458766:CTO458772 DDK458766:DDK458772 DNG458766:DNG458772 DXC458766:DXC458772 EGY458766:EGY458772 EQU458766:EQU458772 FAQ458766:FAQ458772 FKM458766:FKM458772 FUI458766:FUI458772 GEE458766:GEE458772 GOA458766:GOA458772 GXW458766:GXW458772 HHS458766:HHS458772 HRO458766:HRO458772 IBK458766:IBK458772 ILG458766:ILG458772 IVC458766:IVC458772 JEY458766:JEY458772 JOU458766:JOU458772 JYQ458766:JYQ458772 KIM458766:KIM458772 KSI458766:KSI458772 LCE458766:LCE458772 LMA458766:LMA458772 LVW458766:LVW458772 MFS458766:MFS458772 MPO458766:MPO458772 MZK458766:MZK458772 NJG458766:NJG458772 NTC458766:NTC458772 OCY458766:OCY458772 OMU458766:OMU458772 OWQ458766:OWQ458772 PGM458766:PGM458772 PQI458766:PQI458772 QAE458766:QAE458772 QKA458766:QKA458772 QTW458766:QTW458772 RDS458766:RDS458772 RNO458766:RNO458772 RXK458766:RXK458772 SHG458766:SHG458772 SRC458766:SRC458772 TAY458766:TAY458772 TKU458766:TKU458772 TUQ458766:TUQ458772 UEM458766:UEM458772 UOI458766:UOI458772 UYE458766:UYE458772 VIA458766:VIA458772 VRW458766:VRW458772 WBS458766:WBS458772 WLO458766:WLO458772 WVK458766:WVK458772 IY524302:IY524308 SU524302:SU524308 ACQ524302:ACQ524308 AMM524302:AMM524308 AWI524302:AWI524308 BGE524302:BGE524308 BQA524302:BQA524308 BZW524302:BZW524308 CJS524302:CJS524308 CTO524302:CTO524308 DDK524302:DDK524308 DNG524302:DNG524308 DXC524302:DXC524308 EGY524302:EGY524308 EQU524302:EQU524308 FAQ524302:FAQ524308 FKM524302:FKM524308 FUI524302:FUI524308 GEE524302:GEE524308 GOA524302:GOA524308 GXW524302:GXW524308 HHS524302:HHS524308 HRO524302:HRO524308 IBK524302:IBK524308 ILG524302:ILG524308 IVC524302:IVC524308 JEY524302:JEY524308 JOU524302:JOU524308 JYQ524302:JYQ524308 KIM524302:KIM524308 KSI524302:KSI524308 LCE524302:LCE524308 LMA524302:LMA524308 LVW524302:LVW524308 MFS524302:MFS524308 MPO524302:MPO524308 MZK524302:MZK524308 NJG524302:NJG524308 NTC524302:NTC524308 OCY524302:OCY524308 OMU524302:OMU524308 OWQ524302:OWQ524308 PGM524302:PGM524308 PQI524302:PQI524308 QAE524302:QAE524308 QKA524302:QKA524308 QTW524302:QTW524308 RDS524302:RDS524308 RNO524302:RNO524308 RXK524302:RXK524308 SHG524302:SHG524308 SRC524302:SRC524308 TAY524302:TAY524308 TKU524302:TKU524308 TUQ524302:TUQ524308 UEM524302:UEM524308 UOI524302:UOI524308 UYE524302:UYE524308 VIA524302:VIA524308 VRW524302:VRW524308 WBS524302:WBS524308 WLO524302:WLO524308 WVK524302:WVK524308 IY589838:IY589844 SU589838:SU589844 ACQ589838:ACQ589844 AMM589838:AMM589844 AWI589838:AWI589844 BGE589838:BGE589844 BQA589838:BQA589844 BZW589838:BZW589844 CJS589838:CJS589844 CTO589838:CTO589844 DDK589838:DDK589844 DNG589838:DNG589844 DXC589838:DXC589844 EGY589838:EGY589844 EQU589838:EQU589844 FAQ589838:FAQ589844 FKM589838:FKM589844 FUI589838:FUI589844 GEE589838:GEE589844 GOA589838:GOA589844 GXW589838:GXW589844 HHS589838:HHS589844 HRO589838:HRO589844 IBK589838:IBK589844 ILG589838:ILG589844 IVC589838:IVC589844 JEY589838:JEY589844 JOU589838:JOU589844 JYQ589838:JYQ589844 KIM589838:KIM589844 KSI589838:KSI589844 LCE589838:LCE589844 LMA589838:LMA589844 LVW589838:LVW589844 MFS589838:MFS589844 MPO589838:MPO589844 MZK589838:MZK589844 NJG589838:NJG589844 NTC589838:NTC589844 OCY589838:OCY589844 OMU589838:OMU589844 OWQ589838:OWQ589844 PGM589838:PGM589844 PQI589838:PQI589844 QAE589838:QAE589844 QKA589838:QKA589844 QTW589838:QTW589844 RDS589838:RDS589844 RNO589838:RNO589844 RXK589838:RXK589844 SHG589838:SHG589844 SRC589838:SRC589844 TAY589838:TAY589844 TKU589838:TKU589844 TUQ589838:TUQ589844 UEM589838:UEM589844 UOI589838:UOI589844 UYE589838:UYE589844 VIA589838:VIA589844 VRW589838:VRW589844 WBS589838:WBS589844 WLO589838:WLO589844 WVK589838:WVK589844 IY655374:IY655380 SU655374:SU655380 ACQ655374:ACQ655380 AMM655374:AMM655380 AWI655374:AWI655380 BGE655374:BGE655380 BQA655374:BQA655380 BZW655374:BZW655380 CJS655374:CJS655380 CTO655374:CTO655380 DDK655374:DDK655380 DNG655374:DNG655380 DXC655374:DXC655380 EGY655374:EGY655380 EQU655374:EQU655380 FAQ655374:FAQ655380 FKM655374:FKM655380 FUI655374:FUI655380 GEE655374:GEE655380 GOA655374:GOA655380 GXW655374:GXW655380 HHS655374:HHS655380 HRO655374:HRO655380 IBK655374:IBK655380 ILG655374:ILG655380 IVC655374:IVC655380 JEY655374:JEY655380 JOU655374:JOU655380 JYQ655374:JYQ655380 KIM655374:KIM655380 KSI655374:KSI655380 LCE655374:LCE655380 LMA655374:LMA655380 LVW655374:LVW655380 MFS655374:MFS655380 MPO655374:MPO655380 MZK655374:MZK655380 NJG655374:NJG655380 NTC655374:NTC655380 OCY655374:OCY655380 OMU655374:OMU655380 OWQ655374:OWQ655380 PGM655374:PGM655380 PQI655374:PQI655380 QAE655374:QAE655380 QKA655374:QKA655380 QTW655374:QTW655380 RDS655374:RDS655380 RNO655374:RNO655380 RXK655374:RXK655380 SHG655374:SHG655380 SRC655374:SRC655380 TAY655374:TAY655380 TKU655374:TKU655380 TUQ655374:TUQ655380 UEM655374:UEM655380 UOI655374:UOI655380 UYE655374:UYE655380 VIA655374:VIA655380 VRW655374:VRW655380 WBS655374:WBS655380 WLO655374:WLO655380 WVK655374:WVK655380 IY720910:IY720916 SU720910:SU720916 ACQ720910:ACQ720916 AMM720910:AMM720916 AWI720910:AWI720916 BGE720910:BGE720916 BQA720910:BQA720916 BZW720910:BZW720916 CJS720910:CJS720916 CTO720910:CTO720916 DDK720910:DDK720916 DNG720910:DNG720916 DXC720910:DXC720916 EGY720910:EGY720916 EQU720910:EQU720916 FAQ720910:FAQ720916 FKM720910:FKM720916 FUI720910:FUI720916 GEE720910:GEE720916 GOA720910:GOA720916 GXW720910:GXW720916 HHS720910:HHS720916 HRO720910:HRO720916 IBK720910:IBK720916 ILG720910:ILG720916 IVC720910:IVC720916 JEY720910:JEY720916 JOU720910:JOU720916 JYQ720910:JYQ720916 KIM720910:KIM720916 KSI720910:KSI720916 LCE720910:LCE720916 LMA720910:LMA720916 LVW720910:LVW720916 MFS720910:MFS720916 MPO720910:MPO720916 MZK720910:MZK720916 NJG720910:NJG720916 NTC720910:NTC720916 OCY720910:OCY720916 OMU720910:OMU720916 OWQ720910:OWQ720916 PGM720910:PGM720916 PQI720910:PQI720916 QAE720910:QAE720916 QKA720910:QKA720916 QTW720910:QTW720916 RDS720910:RDS720916 RNO720910:RNO720916 RXK720910:RXK720916 SHG720910:SHG720916 SRC720910:SRC720916 TAY720910:TAY720916 TKU720910:TKU720916 TUQ720910:TUQ720916 UEM720910:UEM720916 UOI720910:UOI720916 UYE720910:UYE720916 VIA720910:VIA720916 VRW720910:VRW720916 WBS720910:WBS720916 WLO720910:WLO720916 WVK720910:WVK720916 IY786446:IY786452 SU786446:SU786452 ACQ786446:ACQ786452 AMM786446:AMM786452 AWI786446:AWI786452 BGE786446:BGE786452 BQA786446:BQA786452 BZW786446:BZW786452 CJS786446:CJS786452 CTO786446:CTO786452 DDK786446:DDK786452 DNG786446:DNG786452 DXC786446:DXC786452 EGY786446:EGY786452 EQU786446:EQU786452 FAQ786446:FAQ786452 FKM786446:FKM786452 FUI786446:FUI786452 GEE786446:GEE786452 GOA786446:GOA786452 GXW786446:GXW786452 HHS786446:HHS786452 HRO786446:HRO786452 IBK786446:IBK786452 ILG786446:ILG786452 IVC786446:IVC786452 JEY786446:JEY786452 JOU786446:JOU786452 JYQ786446:JYQ786452 KIM786446:KIM786452 KSI786446:KSI786452 LCE786446:LCE786452 LMA786446:LMA786452 LVW786446:LVW786452 MFS786446:MFS786452 MPO786446:MPO786452 MZK786446:MZK786452 NJG786446:NJG786452 NTC786446:NTC786452 OCY786446:OCY786452 OMU786446:OMU786452 OWQ786446:OWQ786452 PGM786446:PGM786452 PQI786446:PQI786452 QAE786446:QAE786452 QKA786446:QKA786452 QTW786446:QTW786452 RDS786446:RDS786452 RNO786446:RNO786452 RXK786446:RXK786452 SHG786446:SHG786452 SRC786446:SRC786452 TAY786446:TAY786452 TKU786446:TKU786452 TUQ786446:TUQ786452 UEM786446:UEM786452 UOI786446:UOI786452 UYE786446:UYE786452 VIA786446:VIA786452 VRW786446:VRW786452 WBS786446:WBS786452 WLO786446:WLO786452 WVK786446:WVK786452 IY851982:IY851988 SU851982:SU851988 ACQ851982:ACQ851988 AMM851982:AMM851988 AWI851982:AWI851988 BGE851982:BGE851988 BQA851982:BQA851988 BZW851982:BZW851988 CJS851982:CJS851988 CTO851982:CTO851988 DDK851982:DDK851988 DNG851982:DNG851988 DXC851982:DXC851988 EGY851982:EGY851988 EQU851982:EQU851988 FAQ851982:FAQ851988 FKM851982:FKM851988 FUI851982:FUI851988 GEE851982:GEE851988 GOA851982:GOA851988 GXW851982:GXW851988 HHS851982:HHS851988 HRO851982:HRO851988 IBK851982:IBK851988 ILG851982:ILG851988 IVC851982:IVC851988 JEY851982:JEY851988 JOU851982:JOU851988 JYQ851982:JYQ851988 KIM851982:KIM851988 KSI851982:KSI851988 LCE851982:LCE851988 LMA851982:LMA851988 LVW851982:LVW851988 MFS851982:MFS851988 MPO851982:MPO851988 MZK851982:MZK851988 NJG851982:NJG851988 NTC851982:NTC851988 OCY851982:OCY851988 OMU851982:OMU851988 OWQ851982:OWQ851988 PGM851982:PGM851988 PQI851982:PQI851988 QAE851982:QAE851988 QKA851982:QKA851988 QTW851982:QTW851988 RDS851982:RDS851988 RNO851982:RNO851988 RXK851982:RXK851988 SHG851982:SHG851988 SRC851982:SRC851988 TAY851982:TAY851988 TKU851982:TKU851988 TUQ851982:TUQ851988 UEM851982:UEM851988 UOI851982:UOI851988 UYE851982:UYE851988 VIA851982:VIA851988 VRW851982:VRW851988 WBS851982:WBS851988 WLO851982:WLO851988 WVK851982:WVK851988 IY917518:IY917524 SU917518:SU917524 ACQ917518:ACQ917524 AMM917518:AMM917524 AWI917518:AWI917524 BGE917518:BGE917524 BQA917518:BQA917524 BZW917518:BZW917524 CJS917518:CJS917524 CTO917518:CTO917524 DDK917518:DDK917524 DNG917518:DNG917524 DXC917518:DXC917524 EGY917518:EGY917524 EQU917518:EQU917524 FAQ917518:FAQ917524 FKM917518:FKM917524 FUI917518:FUI917524 GEE917518:GEE917524 GOA917518:GOA917524 GXW917518:GXW917524 HHS917518:HHS917524 HRO917518:HRO917524 IBK917518:IBK917524 ILG917518:ILG917524 IVC917518:IVC917524 JEY917518:JEY917524 JOU917518:JOU917524 JYQ917518:JYQ917524 KIM917518:KIM917524 KSI917518:KSI917524 LCE917518:LCE917524 LMA917518:LMA917524 LVW917518:LVW917524 MFS917518:MFS917524 MPO917518:MPO917524 MZK917518:MZK917524 NJG917518:NJG917524 NTC917518:NTC917524 OCY917518:OCY917524 OMU917518:OMU917524 OWQ917518:OWQ917524 PGM917518:PGM917524 PQI917518:PQI917524 QAE917518:QAE917524 QKA917518:QKA917524 QTW917518:QTW917524 RDS917518:RDS917524 RNO917518:RNO917524 RXK917518:RXK917524 SHG917518:SHG917524 SRC917518:SRC917524 TAY917518:TAY917524 TKU917518:TKU917524 TUQ917518:TUQ917524 UEM917518:UEM917524 UOI917518:UOI917524 UYE917518:UYE917524 VIA917518:VIA917524 VRW917518:VRW917524 WBS917518:WBS917524 WLO917518:WLO917524 WVK917518:WVK917524 IY983054:IY983060 SU983054:SU983060 ACQ983054:ACQ983060 AMM983054:AMM983060 AWI983054:AWI983060 BGE983054:BGE983060 BQA983054:BQA983060 BZW983054:BZW983060 CJS983054:CJS983060 CTO983054:CTO983060 DDK983054:DDK983060 DNG983054:DNG983060 DXC983054:DXC983060 EGY983054:EGY983060 EQU983054:EQU983060 FAQ983054:FAQ983060 FKM983054:FKM983060 FUI983054:FUI983060 GEE983054:GEE983060 GOA983054:GOA983060 GXW983054:GXW983060 HHS983054:HHS983060 HRO983054:HRO983060 IBK983054:IBK983060 ILG983054:ILG983060 IVC983054:IVC983060 JEY983054:JEY983060 JOU983054:JOU983060 JYQ983054:JYQ983060 KIM983054:KIM983060 KSI983054:KSI983060 LCE983054:LCE983060 LMA983054:LMA983060 LVW983054:LVW983060 MFS983054:MFS983060 MPO983054:MPO983060 MZK983054:MZK983060 NJG983054:NJG983060 NTC983054:NTC983060 OCY983054:OCY983060 OMU983054:OMU983060 OWQ983054:OWQ983060 PGM983054:PGM983060 PQI983054:PQI983060 QAE983054:QAE983060 QKA983054:QKA983060 QTW983054:QTW983060 RDS983054:RDS983060 RNO983054:RNO983060 RXK983054:RXK983060 SHG983054:SHG983060 SRC983054:SRC983060 TAY983054:TAY983060 TKU983054:TKU983060 TUQ983054:TUQ983060 UEM983054:UEM983060 UOI983054:UOI983060 UYE983054:UYE983060 VIA983054:VIA983060 VRW983054:VRW983060 WBS983054:WBS983060 WLO983054:WLO983060 WVK983054:WVK983060 IY23:IY29 SU23:SU29 ACQ23:ACQ29 AMM23:AMM29 AWI23:AWI29 BGE23:BGE29 BQA23:BQA29 BZW23:BZW29 CJS23:CJS29 CTO23:CTO29 DDK23:DDK29 DNG23:DNG29 DXC23:DXC29 EGY23:EGY29 EQU23:EQU29 FAQ23:FAQ29 FKM23:FKM29 FUI23:FUI29 GEE23:GEE29 GOA23:GOA29 GXW23:GXW29 HHS23:HHS29 HRO23:HRO29 IBK23:IBK29 ILG23:ILG29 IVC23:IVC29 JEY23:JEY29 JOU23:JOU29 JYQ23:JYQ29 KIM23:KIM29 KSI23:KSI29 LCE23:LCE29 LMA23:LMA29 LVW23:LVW29 MFS23:MFS29 MPO23:MPO29 MZK23:MZK29 NJG23:NJG29 NTC23:NTC29 OCY23:OCY29 OMU23:OMU29 OWQ23:OWQ29 PGM23:PGM29 PQI23:PQI29 QAE23:QAE29 QKA23:QKA29 QTW23:QTW29 RDS23:RDS29 RNO23:RNO29 RXK23:RXK29 SHG23:SHG29 SRC23:SRC29 TAY23:TAY29 TKU23:TKU29 TUQ23:TUQ29 UEM23:UEM29 UOI23:UOI29 UYE23:UYE29 VIA23:VIA29 VRW23:VRW29 WBS23:WBS29 WLO23:WLO29 WVK23:WVK29 IY65559:IY65565 SU65559:SU65565 ACQ65559:ACQ65565 AMM65559:AMM65565 AWI65559:AWI65565 BGE65559:BGE65565 BQA65559:BQA65565 BZW65559:BZW65565 CJS65559:CJS65565 CTO65559:CTO65565 DDK65559:DDK65565 DNG65559:DNG65565 DXC65559:DXC65565 EGY65559:EGY65565 EQU65559:EQU65565 FAQ65559:FAQ65565 FKM65559:FKM65565 FUI65559:FUI65565 GEE65559:GEE65565 GOA65559:GOA65565 GXW65559:GXW65565 HHS65559:HHS65565 HRO65559:HRO65565 IBK65559:IBK65565 ILG65559:ILG65565 IVC65559:IVC65565 JEY65559:JEY65565 JOU65559:JOU65565 JYQ65559:JYQ65565 KIM65559:KIM65565 KSI65559:KSI65565 LCE65559:LCE65565 LMA65559:LMA65565 LVW65559:LVW65565 MFS65559:MFS65565 MPO65559:MPO65565 MZK65559:MZK65565 NJG65559:NJG65565 NTC65559:NTC65565 OCY65559:OCY65565 OMU65559:OMU65565 OWQ65559:OWQ65565 PGM65559:PGM65565 PQI65559:PQI65565 QAE65559:QAE65565 QKA65559:QKA65565 QTW65559:QTW65565 RDS65559:RDS65565 RNO65559:RNO65565 RXK65559:RXK65565 SHG65559:SHG65565 SRC65559:SRC65565 TAY65559:TAY65565 TKU65559:TKU65565 TUQ65559:TUQ65565 UEM65559:UEM65565 UOI65559:UOI65565 UYE65559:UYE65565 VIA65559:VIA65565 VRW65559:VRW65565 WBS65559:WBS65565 WLO65559:WLO65565 WVK65559:WVK65565 IY131095:IY131101 SU131095:SU131101 ACQ131095:ACQ131101 AMM131095:AMM131101 AWI131095:AWI131101 BGE131095:BGE131101 BQA131095:BQA131101 BZW131095:BZW131101 CJS131095:CJS131101 CTO131095:CTO131101 DDK131095:DDK131101 DNG131095:DNG131101 DXC131095:DXC131101 EGY131095:EGY131101 EQU131095:EQU131101 FAQ131095:FAQ131101 FKM131095:FKM131101 FUI131095:FUI131101 GEE131095:GEE131101 GOA131095:GOA131101 GXW131095:GXW131101 HHS131095:HHS131101 HRO131095:HRO131101 IBK131095:IBK131101 ILG131095:ILG131101 IVC131095:IVC131101 JEY131095:JEY131101 JOU131095:JOU131101 JYQ131095:JYQ131101 KIM131095:KIM131101 KSI131095:KSI131101 LCE131095:LCE131101 LMA131095:LMA131101 LVW131095:LVW131101 MFS131095:MFS131101 MPO131095:MPO131101 MZK131095:MZK131101 NJG131095:NJG131101 NTC131095:NTC131101 OCY131095:OCY131101 OMU131095:OMU131101 OWQ131095:OWQ131101 PGM131095:PGM131101 PQI131095:PQI131101 QAE131095:QAE131101 QKA131095:QKA131101 QTW131095:QTW131101 RDS131095:RDS131101 RNO131095:RNO131101 RXK131095:RXK131101 SHG131095:SHG131101 SRC131095:SRC131101 TAY131095:TAY131101 TKU131095:TKU131101 TUQ131095:TUQ131101 UEM131095:UEM131101 UOI131095:UOI131101 UYE131095:UYE131101 VIA131095:VIA131101 VRW131095:VRW131101 WBS131095:WBS131101 WLO131095:WLO131101 WVK131095:WVK131101 IY196631:IY196637 SU196631:SU196637 ACQ196631:ACQ196637 AMM196631:AMM196637 AWI196631:AWI196637 BGE196631:BGE196637 BQA196631:BQA196637 BZW196631:BZW196637 CJS196631:CJS196637 CTO196631:CTO196637 DDK196631:DDK196637 DNG196631:DNG196637 DXC196631:DXC196637 EGY196631:EGY196637 EQU196631:EQU196637 FAQ196631:FAQ196637 FKM196631:FKM196637 FUI196631:FUI196637 GEE196631:GEE196637 GOA196631:GOA196637 GXW196631:GXW196637 HHS196631:HHS196637 HRO196631:HRO196637 IBK196631:IBK196637 ILG196631:ILG196637 IVC196631:IVC196637 JEY196631:JEY196637 JOU196631:JOU196637 JYQ196631:JYQ196637 KIM196631:KIM196637 KSI196631:KSI196637 LCE196631:LCE196637 LMA196631:LMA196637 LVW196631:LVW196637 MFS196631:MFS196637 MPO196631:MPO196637 MZK196631:MZK196637 NJG196631:NJG196637 NTC196631:NTC196637 OCY196631:OCY196637 OMU196631:OMU196637 OWQ196631:OWQ196637 PGM196631:PGM196637 PQI196631:PQI196637 QAE196631:QAE196637 QKA196631:QKA196637 QTW196631:QTW196637 RDS196631:RDS196637 RNO196631:RNO196637 RXK196631:RXK196637 SHG196631:SHG196637 SRC196631:SRC196637 TAY196631:TAY196637 TKU196631:TKU196637 TUQ196631:TUQ196637 UEM196631:UEM196637 UOI196631:UOI196637 UYE196631:UYE196637 VIA196631:VIA196637 VRW196631:VRW196637 WBS196631:WBS196637 WLO196631:WLO196637 WVK196631:WVK196637 IY262167:IY262173 SU262167:SU262173 ACQ262167:ACQ262173 AMM262167:AMM262173 AWI262167:AWI262173 BGE262167:BGE262173 BQA262167:BQA262173 BZW262167:BZW262173 CJS262167:CJS262173 CTO262167:CTO262173 DDK262167:DDK262173 DNG262167:DNG262173 DXC262167:DXC262173 EGY262167:EGY262173 EQU262167:EQU262173 FAQ262167:FAQ262173 FKM262167:FKM262173 FUI262167:FUI262173 GEE262167:GEE262173 GOA262167:GOA262173 GXW262167:GXW262173 HHS262167:HHS262173 HRO262167:HRO262173 IBK262167:IBK262173 ILG262167:ILG262173 IVC262167:IVC262173 JEY262167:JEY262173 JOU262167:JOU262173 JYQ262167:JYQ262173 KIM262167:KIM262173 KSI262167:KSI262173 LCE262167:LCE262173 LMA262167:LMA262173 LVW262167:LVW262173 MFS262167:MFS262173 MPO262167:MPO262173 MZK262167:MZK262173 NJG262167:NJG262173 NTC262167:NTC262173 OCY262167:OCY262173 OMU262167:OMU262173 OWQ262167:OWQ262173 PGM262167:PGM262173 PQI262167:PQI262173 QAE262167:QAE262173 QKA262167:QKA262173 QTW262167:QTW262173 RDS262167:RDS262173 RNO262167:RNO262173 RXK262167:RXK262173 SHG262167:SHG262173 SRC262167:SRC262173 TAY262167:TAY262173 TKU262167:TKU262173 TUQ262167:TUQ262173 UEM262167:UEM262173 UOI262167:UOI262173 UYE262167:UYE262173 VIA262167:VIA262173 VRW262167:VRW262173 WBS262167:WBS262173 WLO262167:WLO262173 WVK262167:WVK262173 IY327703:IY327709 SU327703:SU327709 ACQ327703:ACQ327709 AMM327703:AMM327709 AWI327703:AWI327709 BGE327703:BGE327709 BQA327703:BQA327709 BZW327703:BZW327709 CJS327703:CJS327709 CTO327703:CTO327709 DDK327703:DDK327709 DNG327703:DNG327709 DXC327703:DXC327709 EGY327703:EGY327709 EQU327703:EQU327709 FAQ327703:FAQ327709 FKM327703:FKM327709 FUI327703:FUI327709 GEE327703:GEE327709 GOA327703:GOA327709 GXW327703:GXW327709 HHS327703:HHS327709 HRO327703:HRO327709 IBK327703:IBK327709 ILG327703:ILG327709 IVC327703:IVC327709 JEY327703:JEY327709 JOU327703:JOU327709 JYQ327703:JYQ327709 KIM327703:KIM327709 KSI327703:KSI327709 LCE327703:LCE327709 LMA327703:LMA327709 LVW327703:LVW327709 MFS327703:MFS327709 MPO327703:MPO327709 MZK327703:MZK327709 NJG327703:NJG327709 NTC327703:NTC327709 OCY327703:OCY327709 OMU327703:OMU327709 OWQ327703:OWQ327709 PGM327703:PGM327709 PQI327703:PQI327709 QAE327703:QAE327709 QKA327703:QKA327709 QTW327703:QTW327709 RDS327703:RDS327709 RNO327703:RNO327709 RXK327703:RXK327709 SHG327703:SHG327709 SRC327703:SRC327709 TAY327703:TAY327709 TKU327703:TKU327709 TUQ327703:TUQ327709 UEM327703:UEM327709 UOI327703:UOI327709 UYE327703:UYE327709 VIA327703:VIA327709 VRW327703:VRW327709 WBS327703:WBS327709 WLO327703:WLO327709 WVK327703:WVK327709 IY393239:IY393245 SU393239:SU393245 ACQ393239:ACQ393245 AMM393239:AMM393245 AWI393239:AWI393245 BGE393239:BGE393245 BQA393239:BQA393245 BZW393239:BZW393245 CJS393239:CJS393245 CTO393239:CTO393245 DDK393239:DDK393245 DNG393239:DNG393245 DXC393239:DXC393245 EGY393239:EGY393245 EQU393239:EQU393245 FAQ393239:FAQ393245 FKM393239:FKM393245 FUI393239:FUI393245 GEE393239:GEE393245 GOA393239:GOA393245 GXW393239:GXW393245 HHS393239:HHS393245 HRO393239:HRO393245 IBK393239:IBK393245 ILG393239:ILG393245 IVC393239:IVC393245 JEY393239:JEY393245 JOU393239:JOU393245 JYQ393239:JYQ393245 KIM393239:KIM393245 KSI393239:KSI393245 LCE393239:LCE393245 LMA393239:LMA393245 LVW393239:LVW393245 MFS393239:MFS393245 MPO393239:MPO393245 MZK393239:MZK393245 NJG393239:NJG393245 NTC393239:NTC393245 OCY393239:OCY393245 OMU393239:OMU393245 OWQ393239:OWQ393245 PGM393239:PGM393245 PQI393239:PQI393245 QAE393239:QAE393245 QKA393239:QKA393245 QTW393239:QTW393245 RDS393239:RDS393245 RNO393239:RNO393245 RXK393239:RXK393245 SHG393239:SHG393245 SRC393239:SRC393245 TAY393239:TAY393245 TKU393239:TKU393245 TUQ393239:TUQ393245 UEM393239:UEM393245 UOI393239:UOI393245 UYE393239:UYE393245 VIA393239:VIA393245 VRW393239:VRW393245 WBS393239:WBS393245 WLO393239:WLO393245 WVK393239:WVK393245 IY458775:IY458781 SU458775:SU458781 ACQ458775:ACQ458781 AMM458775:AMM458781 AWI458775:AWI458781 BGE458775:BGE458781 BQA458775:BQA458781 BZW458775:BZW458781 CJS458775:CJS458781 CTO458775:CTO458781 DDK458775:DDK458781 DNG458775:DNG458781 DXC458775:DXC458781 EGY458775:EGY458781 EQU458775:EQU458781 FAQ458775:FAQ458781 FKM458775:FKM458781 FUI458775:FUI458781 GEE458775:GEE458781 GOA458775:GOA458781 GXW458775:GXW458781 HHS458775:HHS458781 HRO458775:HRO458781 IBK458775:IBK458781 ILG458775:ILG458781 IVC458775:IVC458781 JEY458775:JEY458781 JOU458775:JOU458781 JYQ458775:JYQ458781 KIM458775:KIM458781 KSI458775:KSI458781 LCE458775:LCE458781 LMA458775:LMA458781 LVW458775:LVW458781 MFS458775:MFS458781 MPO458775:MPO458781 MZK458775:MZK458781 NJG458775:NJG458781 NTC458775:NTC458781 OCY458775:OCY458781 OMU458775:OMU458781 OWQ458775:OWQ458781 PGM458775:PGM458781 PQI458775:PQI458781 QAE458775:QAE458781 QKA458775:QKA458781 QTW458775:QTW458781 RDS458775:RDS458781 RNO458775:RNO458781 RXK458775:RXK458781 SHG458775:SHG458781 SRC458775:SRC458781 TAY458775:TAY458781 TKU458775:TKU458781 TUQ458775:TUQ458781 UEM458775:UEM458781 UOI458775:UOI458781 UYE458775:UYE458781 VIA458775:VIA458781 VRW458775:VRW458781 WBS458775:WBS458781 WLO458775:WLO458781 WVK458775:WVK458781 IY524311:IY524317 SU524311:SU524317 ACQ524311:ACQ524317 AMM524311:AMM524317 AWI524311:AWI524317 BGE524311:BGE524317 BQA524311:BQA524317 BZW524311:BZW524317 CJS524311:CJS524317 CTO524311:CTO524317 DDK524311:DDK524317 DNG524311:DNG524317 DXC524311:DXC524317 EGY524311:EGY524317 EQU524311:EQU524317 FAQ524311:FAQ524317 FKM524311:FKM524317 FUI524311:FUI524317 GEE524311:GEE524317 GOA524311:GOA524317 GXW524311:GXW524317 HHS524311:HHS524317 HRO524311:HRO524317 IBK524311:IBK524317 ILG524311:ILG524317 IVC524311:IVC524317 JEY524311:JEY524317 JOU524311:JOU524317 JYQ524311:JYQ524317 KIM524311:KIM524317 KSI524311:KSI524317 LCE524311:LCE524317 LMA524311:LMA524317 LVW524311:LVW524317 MFS524311:MFS524317 MPO524311:MPO524317 MZK524311:MZK524317 NJG524311:NJG524317 NTC524311:NTC524317 OCY524311:OCY524317 OMU524311:OMU524317 OWQ524311:OWQ524317 PGM524311:PGM524317 PQI524311:PQI524317 QAE524311:QAE524317 QKA524311:QKA524317 QTW524311:QTW524317 RDS524311:RDS524317 RNO524311:RNO524317 RXK524311:RXK524317 SHG524311:SHG524317 SRC524311:SRC524317 TAY524311:TAY524317 TKU524311:TKU524317 TUQ524311:TUQ524317 UEM524311:UEM524317 UOI524311:UOI524317 UYE524311:UYE524317 VIA524311:VIA524317 VRW524311:VRW524317 WBS524311:WBS524317 WLO524311:WLO524317 WVK524311:WVK524317 IY589847:IY589853 SU589847:SU589853 ACQ589847:ACQ589853 AMM589847:AMM589853 AWI589847:AWI589853 BGE589847:BGE589853 BQA589847:BQA589853 BZW589847:BZW589853 CJS589847:CJS589853 CTO589847:CTO589853 DDK589847:DDK589853 DNG589847:DNG589853 DXC589847:DXC589853 EGY589847:EGY589853 EQU589847:EQU589853 FAQ589847:FAQ589853 FKM589847:FKM589853 FUI589847:FUI589853 GEE589847:GEE589853 GOA589847:GOA589853 GXW589847:GXW589853 HHS589847:HHS589853 HRO589847:HRO589853 IBK589847:IBK589853 ILG589847:ILG589853 IVC589847:IVC589853 JEY589847:JEY589853 JOU589847:JOU589853 JYQ589847:JYQ589853 KIM589847:KIM589853 KSI589847:KSI589853 LCE589847:LCE589853 LMA589847:LMA589853 LVW589847:LVW589853 MFS589847:MFS589853 MPO589847:MPO589853 MZK589847:MZK589853 NJG589847:NJG589853 NTC589847:NTC589853 OCY589847:OCY589853 OMU589847:OMU589853 OWQ589847:OWQ589853 PGM589847:PGM589853 PQI589847:PQI589853 QAE589847:QAE589853 QKA589847:QKA589853 QTW589847:QTW589853 RDS589847:RDS589853 RNO589847:RNO589853 RXK589847:RXK589853 SHG589847:SHG589853 SRC589847:SRC589853 TAY589847:TAY589853 TKU589847:TKU589853 TUQ589847:TUQ589853 UEM589847:UEM589853 UOI589847:UOI589853 UYE589847:UYE589853 VIA589847:VIA589853 VRW589847:VRW589853 WBS589847:WBS589853 WLO589847:WLO589853 WVK589847:WVK589853 IY655383:IY655389 SU655383:SU655389 ACQ655383:ACQ655389 AMM655383:AMM655389 AWI655383:AWI655389 BGE655383:BGE655389 BQA655383:BQA655389 BZW655383:BZW655389 CJS655383:CJS655389 CTO655383:CTO655389 DDK655383:DDK655389 DNG655383:DNG655389 DXC655383:DXC655389 EGY655383:EGY655389 EQU655383:EQU655389 FAQ655383:FAQ655389 FKM655383:FKM655389 FUI655383:FUI655389 GEE655383:GEE655389 GOA655383:GOA655389 GXW655383:GXW655389 HHS655383:HHS655389 HRO655383:HRO655389 IBK655383:IBK655389 ILG655383:ILG655389 IVC655383:IVC655389 JEY655383:JEY655389 JOU655383:JOU655389 JYQ655383:JYQ655389 KIM655383:KIM655389 KSI655383:KSI655389 LCE655383:LCE655389 LMA655383:LMA655389 LVW655383:LVW655389 MFS655383:MFS655389 MPO655383:MPO655389 MZK655383:MZK655389 NJG655383:NJG655389 NTC655383:NTC655389 OCY655383:OCY655389 OMU655383:OMU655389 OWQ655383:OWQ655389 PGM655383:PGM655389 PQI655383:PQI655389 QAE655383:QAE655389 QKA655383:QKA655389 QTW655383:QTW655389 RDS655383:RDS655389 RNO655383:RNO655389 RXK655383:RXK655389 SHG655383:SHG655389 SRC655383:SRC655389 TAY655383:TAY655389 TKU655383:TKU655389 TUQ655383:TUQ655389 UEM655383:UEM655389 UOI655383:UOI655389 UYE655383:UYE655389 VIA655383:VIA655389 VRW655383:VRW655389 WBS655383:WBS655389 WLO655383:WLO655389 WVK655383:WVK655389 IY720919:IY720925 SU720919:SU720925 ACQ720919:ACQ720925 AMM720919:AMM720925 AWI720919:AWI720925 BGE720919:BGE720925 BQA720919:BQA720925 BZW720919:BZW720925 CJS720919:CJS720925 CTO720919:CTO720925 DDK720919:DDK720925 DNG720919:DNG720925 DXC720919:DXC720925 EGY720919:EGY720925 EQU720919:EQU720925 FAQ720919:FAQ720925 FKM720919:FKM720925 FUI720919:FUI720925 GEE720919:GEE720925 GOA720919:GOA720925 GXW720919:GXW720925 HHS720919:HHS720925 HRO720919:HRO720925 IBK720919:IBK720925 ILG720919:ILG720925 IVC720919:IVC720925 JEY720919:JEY720925 JOU720919:JOU720925 JYQ720919:JYQ720925 KIM720919:KIM720925 KSI720919:KSI720925 LCE720919:LCE720925 LMA720919:LMA720925 LVW720919:LVW720925 MFS720919:MFS720925 MPO720919:MPO720925 MZK720919:MZK720925 NJG720919:NJG720925 NTC720919:NTC720925 OCY720919:OCY720925 OMU720919:OMU720925 OWQ720919:OWQ720925 PGM720919:PGM720925 PQI720919:PQI720925 QAE720919:QAE720925 QKA720919:QKA720925 QTW720919:QTW720925 RDS720919:RDS720925 RNO720919:RNO720925 RXK720919:RXK720925 SHG720919:SHG720925 SRC720919:SRC720925 TAY720919:TAY720925 TKU720919:TKU720925 TUQ720919:TUQ720925 UEM720919:UEM720925 UOI720919:UOI720925 UYE720919:UYE720925 VIA720919:VIA720925 VRW720919:VRW720925 WBS720919:WBS720925 WLO720919:WLO720925 WVK720919:WVK720925 IY786455:IY786461 SU786455:SU786461 ACQ786455:ACQ786461 AMM786455:AMM786461 AWI786455:AWI786461 BGE786455:BGE786461 BQA786455:BQA786461 BZW786455:BZW786461 CJS786455:CJS786461 CTO786455:CTO786461 DDK786455:DDK786461 DNG786455:DNG786461 DXC786455:DXC786461 EGY786455:EGY786461 EQU786455:EQU786461 FAQ786455:FAQ786461 FKM786455:FKM786461 FUI786455:FUI786461 GEE786455:GEE786461 GOA786455:GOA786461 GXW786455:GXW786461 HHS786455:HHS786461 HRO786455:HRO786461 IBK786455:IBK786461 ILG786455:ILG786461 IVC786455:IVC786461 JEY786455:JEY786461 JOU786455:JOU786461 JYQ786455:JYQ786461 KIM786455:KIM786461 KSI786455:KSI786461 LCE786455:LCE786461 LMA786455:LMA786461 LVW786455:LVW786461 MFS786455:MFS786461 MPO786455:MPO786461 MZK786455:MZK786461 NJG786455:NJG786461 NTC786455:NTC786461 OCY786455:OCY786461 OMU786455:OMU786461 OWQ786455:OWQ786461 PGM786455:PGM786461 PQI786455:PQI786461 QAE786455:QAE786461 QKA786455:QKA786461 QTW786455:QTW786461 RDS786455:RDS786461 RNO786455:RNO786461 RXK786455:RXK786461 SHG786455:SHG786461 SRC786455:SRC786461 TAY786455:TAY786461 TKU786455:TKU786461 TUQ786455:TUQ786461 UEM786455:UEM786461 UOI786455:UOI786461 UYE786455:UYE786461 VIA786455:VIA786461 VRW786455:VRW786461 WBS786455:WBS786461 WLO786455:WLO786461 WVK786455:WVK786461 IY851991:IY851997 SU851991:SU851997 ACQ851991:ACQ851997 AMM851991:AMM851997 AWI851991:AWI851997 BGE851991:BGE851997 BQA851991:BQA851997 BZW851991:BZW851997 CJS851991:CJS851997 CTO851991:CTO851997 DDK851991:DDK851997 DNG851991:DNG851997 DXC851991:DXC851997 EGY851991:EGY851997 EQU851991:EQU851997 FAQ851991:FAQ851997 FKM851991:FKM851997 FUI851991:FUI851997 GEE851991:GEE851997 GOA851991:GOA851997 GXW851991:GXW851997 HHS851991:HHS851997 HRO851991:HRO851997 IBK851991:IBK851997 ILG851991:ILG851997 IVC851991:IVC851997 JEY851991:JEY851997 JOU851991:JOU851997 JYQ851991:JYQ851997 KIM851991:KIM851997 KSI851991:KSI851997 LCE851991:LCE851997 LMA851991:LMA851997 LVW851991:LVW851997 MFS851991:MFS851997 MPO851991:MPO851997 MZK851991:MZK851997 NJG851991:NJG851997 NTC851991:NTC851997 OCY851991:OCY851997 OMU851991:OMU851997 OWQ851991:OWQ851997 PGM851991:PGM851997 PQI851991:PQI851997 QAE851991:QAE851997 QKA851991:QKA851997 QTW851991:QTW851997 RDS851991:RDS851997 RNO851991:RNO851997 RXK851991:RXK851997 SHG851991:SHG851997 SRC851991:SRC851997 TAY851991:TAY851997 TKU851991:TKU851997 TUQ851991:TUQ851997 UEM851991:UEM851997 UOI851991:UOI851997 UYE851991:UYE851997 VIA851991:VIA851997 VRW851991:VRW851997 WBS851991:WBS851997 WLO851991:WLO851997 WVK851991:WVK851997 IY917527:IY917533 SU917527:SU917533 ACQ917527:ACQ917533 AMM917527:AMM917533 AWI917527:AWI917533 BGE917527:BGE917533 BQA917527:BQA917533 BZW917527:BZW917533 CJS917527:CJS917533 CTO917527:CTO917533 DDK917527:DDK917533 DNG917527:DNG917533 DXC917527:DXC917533 EGY917527:EGY917533 EQU917527:EQU917533 FAQ917527:FAQ917533 FKM917527:FKM917533 FUI917527:FUI917533 GEE917527:GEE917533 GOA917527:GOA917533 GXW917527:GXW917533 HHS917527:HHS917533 HRO917527:HRO917533 IBK917527:IBK917533 ILG917527:ILG917533 IVC917527:IVC917533 JEY917527:JEY917533 JOU917527:JOU917533 JYQ917527:JYQ917533 KIM917527:KIM917533 KSI917527:KSI917533 LCE917527:LCE917533 LMA917527:LMA917533 LVW917527:LVW917533 MFS917527:MFS917533 MPO917527:MPO917533 MZK917527:MZK917533 NJG917527:NJG917533 NTC917527:NTC917533 OCY917527:OCY917533 OMU917527:OMU917533 OWQ917527:OWQ917533 PGM917527:PGM917533 PQI917527:PQI917533 QAE917527:QAE917533 QKA917527:QKA917533 QTW917527:QTW917533 RDS917527:RDS917533 RNO917527:RNO917533 RXK917527:RXK917533 SHG917527:SHG917533 SRC917527:SRC917533 TAY917527:TAY917533 TKU917527:TKU917533 TUQ917527:TUQ917533 UEM917527:UEM917533 UOI917527:UOI917533 UYE917527:UYE917533 VIA917527:VIA917533 VRW917527:VRW917533 WBS917527:WBS917533 WLO917527:WLO917533 WVK917527:WVK917533 IY983063:IY983069 SU983063:SU983069 ACQ983063:ACQ983069 AMM983063:AMM983069 AWI983063:AWI983069 BGE983063:BGE983069 BQA983063:BQA983069 BZW983063:BZW983069 CJS983063:CJS983069 CTO983063:CTO983069 DDK983063:DDK983069 DNG983063:DNG983069 DXC983063:DXC983069 EGY983063:EGY983069 EQU983063:EQU983069 FAQ983063:FAQ983069 FKM983063:FKM983069 FUI983063:FUI983069 GEE983063:GEE983069 GOA983063:GOA983069 GXW983063:GXW983069 HHS983063:HHS983069 HRO983063:HRO983069 IBK983063:IBK983069 ILG983063:ILG983069 IVC983063:IVC983069 JEY983063:JEY983069 JOU983063:JOU983069 JYQ983063:JYQ983069 KIM983063:KIM983069 KSI983063:KSI983069 LCE983063:LCE983069 LMA983063:LMA983069 LVW983063:LVW983069 MFS983063:MFS983069 MPO983063:MPO983069 MZK983063:MZK983069 NJG983063:NJG983069 NTC983063:NTC983069 OCY983063:OCY983069 OMU983063:OMU983069 OWQ983063:OWQ983069 PGM983063:PGM983069 PQI983063:PQI983069 QAE983063:QAE983069 QKA983063:QKA983069 QTW983063:QTW983069 RDS983063:RDS983069 RNO983063:RNO983069 RXK983063:RXK983069 SHG983063:SHG983069 SRC983063:SRC983069 TAY983063:TAY983069 TKU983063:TKU983069 TUQ983063:TUQ983069 UEM983063:UEM983069 UOI983063:UOI983069 UYE983063:UYE983069 VIA983063:VIA983069 VRW983063:VRW983069 WBS983063:WBS983069 WLO983063:WLO983069 WVK983063:WVK983069 IY31:IY35 SU31:SU35 ACQ31:ACQ35 AMM31:AMM35 AWI31:AWI35 BGE31:BGE35 BQA31:BQA35 BZW31:BZW35 CJS31:CJS35 CTO31:CTO35 DDK31:DDK35 DNG31:DNG35 DXC31:DXC35 EGY31:EGY35 EQU31:EQU35 FAQ31:FAQ35 FKM31:FKM35 FUI31:FUI35 GEE31:GEE35 GOA31:GOA35 GXW31:GXW35 HHS31:HHS35 HRO31:HRO35 IBK31:IBK35 ILG31:ILG35 IVC31:IVC35 JEY31:JEY35 JOU31:JOU35 JYQ31:JYQ35 KIM31:KIM35 KSI31:KSI35 LCE31:LCE35 LMA31:LMA35 LVW31:LVW35 MFS31:MFS35 MPO31:MPO35 MZK31:MZK35 NJG31:NJG35 NTC31:NTC35 OCY31:OCY35 OMU31:OMU35 OWQ31:OWQ35 PGM31:PGM35 PQI31:PQI35 QAE31:QAE35 QKA31:QKA35 QTW31:QTW35 RDS31:RDS35 RNO31:RNO35 RXK31:RXK35 SHG31:SHG35 SRC31:SRC35 TAY31:TAY35 TKU31:TKU35 TUQ31:TUQ35 UEM31:UEM35 UOI31:UOI35 UYE31:UYE35 VIA31:VIA35 VRW31:VRW35 WBS31:WBS35 WLO31:WLO35 WVK31:WVK35 IY65567:IY65571 SU65567:SU65571 ACQ65567:ACQ65571 AMM65567:AMM65571 AWI65567:AWI65571 BGE65567:BGE65571 BQA65567:BQA65571 BZW65567:BZW65571 CJS65567:CJS65571 CTO65567:CTO65571 DDK65567:DDK65571 DNG65567:DNG65571 DXC65567:DXC65571 EGY65567:EGY65571 EQU65567:EQU65571 FAQ65567:FAQ65571 FKM65567:FKM65571 FUI65567:FUI65571 GEE65567:GEE65571 GOA65567:GOA65571 GXW65567:GXW65571 HHS65567:HHS65571 HRO65567:HRO65571 IBK65567:IBK65571 ILG65567:ILG65571 IVC65567:IVC65571 JEY65567:JEY65571 JOU65567:JOU65571 JYQ65567:JYQ65571 KIM65567:KIM65571 KSI65567:KSI65571 LCE65567:LCE65571 LMA65567:LMA65571 LVW65567:LVW65571 MFS65567:MFS65571 MPO65567:MPO65571 MZK65567:MZK65571 NJG65567:NJG65571 NTC65567:NTC65571 OCY65567:OCY65571 OMU65567:OMU65571 OWQ65567:OWQ65571 PGM65567:PGM65571 PQI65567:PQI65571 QAE65567:QAE65571 QKA65567:QKA65571 QTW65567:QTW65571 RDS65567:RDS65571 RNO65567:RNO65571 RXK65567:RXK65571 SHG65567:SHG65571 SRC65567:SRC65571 TAY65567:TAY65571 TKU65567:TKU65571 TUQ65567:TUQ65571 UEM65567:UEM65571 UOI65567:UOI65571 UYE65567:UYE65571 VIA65567:VIA65571 VRW65567:VRW65571 WBS65567:WBS65571 WLO65567:WLO65571 WVK65567:WVK65571 IY131103:IY131107 SU131103:SU131107 ACQ131103:ACQ131107 AMM131103:AMM131107 AWI131103:AWI131107 BGE131103:BGE131107 BQA131103:BQA131107 BZW131103:BZW131107 CJS131103:CJS131107 CTO131103:CTO131107 DDK131103:DDK131107 DNG131103:DNG131107 DXC131103:DXC131107 EGY131103:EGY131107 EQU131103:EQU131107 FAQ131103:FAQ131107 FKM131103:FKM131107 FUI131103:FUI131107 GEE131103:GEE131107 GOA131103:GOA131107 GXW131103:GXW131107 HHS131103:HHS131107 HRO131103:HRO131107 IBK131103:IBK131107 ILG131103:ILG131107 IVC131103:IVC131107 JEY131103:JEY131107 JOU131103:JOU131107 JYQ131103:JYQ131107 KIM131103:KIM131107 KSI131103:KSI131107 LCE131103:LCE131107 LMA131103:LMA131107 LVW131103:LVW131107 MFS131103:MFS131107 MPO131103:MPO131107 MZK131103:MZK131107 NJG131103:NJG131107 NTC131103:NTC131107 OCY131103:OCY131107 OMU131103:OMU131107 OWQ131103:OWQ131107 PGM131103:PGM131107 PQI131103:PQI131107 QAE131103:QAE131107 QKA131103:QKA131107 QTW131103:QTW131107 RDS131103:RDS131107 RNO131103:RNO131107 RXK131103:RXK131107 SHG131103:SHG131107 SRC131103:SRC131107 TAY131103:TAY131107 TKU131103:TKU131107 TUQ131103:TUQ131107 UEM131103:UEM131107 UOI131103:UOI131107 UYE131103:UYE131107 VIA131103:VIA131107 VRW131103:VRW131107 WBS131103:WBS131107 WLO131103:WLO131107 WVK131103:WVK131107 IY196639:IY196643 SU196639:SU196643 ACQ196639:ACQ196643 AMM196639:AMM196643 AWI196639:AWI196643 BGE196639:BGE196643 BQA196639:BQA196643 BZW196639:BZW196643 CJS196639:CJS196643 CTO196639:CTO196643 DDK196639:DDK196643 DNG196639:DNG196643 DXC196639:DXC196643 EGY196639:EGY196643 EQU196639:EQU196643 FAQ196639:FAQ196643 FKM196639:FKM196643 FUI196639:FUI196643 GEE196639:GEE196643 GOA196639:GOA196643 GXW196639:GXW196643 HHS196639:HHS196643 HRO196639:HRO196643 IBK196639:IBK196643 ILG196639:ILG196643 IVC196639:IVC196643 JEY196639:JEY196643 JOU196639:JOU196643 JYQ196639:JYQ196643 KIM196639:KIM196643 KSI196639:KSI196643 LCE196639:LCE196643 LMA196639:LMA196643 LVW196639:LVW196643 MFS196639:MFS196643 MPO196639:MPO196643 MZK196639:MZK196643 NJG196639:NJG196643 NTC196639:NTC196643 OCY196639:OCY196643 OMU196639:OMU196643 OWQ196639:OWQ196643 PGM196639:PGM196643 PQI196639:PQI196643 QAE196639:QAE196643 QKA196639:QKA196643 QTW196639:QTW196643 RDS196639:RDS196643 RNO196639:RNO196643 RXK196639:RXK196643 SHG196639:SHG196643 SRC196639:SRC196643 TAY196639:TAY196643 TKU196639:TKU196643 TUQ196639:TUQ196643 UEM196639:UEM196643 UOI196639:UOI196643 UYE196639:UYE196643 VIA196639:VIA196643 VRW196639:VRW196643 WBS196639:WBS196643 WLO196639:WLO196643 WVK196639:WVK196643 IY262175:IY262179 SU262175:SU262179 ACQ262175:ACQ262179 AMM262175:AMM262179 AWI262175:AWI262179 BGE262175:BGE262179 BQA262175:BQA262179 BZW262175:BZW262179 CJS262175:CJS262179 CTO262175:CTO262179 DDK262175:DDK262179 DNG262175:DNG262179 DXC262175:DXC262179 EGY262175:EGY262179 EQU262175:EQU262179 FAQ262175:FAQ262179 FKM262175:FKM262179 FUI262175:FUI262179 GEE262175:GEE262179 GOA262175:GOA262179 GXW262175:GXW262179 HHS262175:HHS262179 HRO262175:HRO262179 IBK262175:IBK262179 ILG262175:ILG262179 IVC262175:IVC262179 JEY262175:JEY262179 JOU262175:JOU262179 JYQ262175:JYQ262179 KIM262175:KIM262179 KSI262175:KSI262179 LCE262175:LCE262179 LMA262175:LMA262179 LVW262175:LVW262179 MFS262175:MFS262179 MPO262175:MPO262179 MZK262175:MZK262179 NJG262175:NJG262179 NTC262175:NTC262179 OCY262175:OCY262179 OMU262175:OMU262179 OWQ262175:OWQ262179 PGM262175:PGM262179 PQI262175:PQI262179 QAE262175:QAE262179 QKA262175:QKA262179 QTW262175:QTW262179 RDS262175:RDS262179 RNO262175:RNO262179 RXK262175:RXK262179 SHG262175:SHG262179 SRC262175:SRC262179 TAY262175:TAY262179 TKU262175:TKU262179 TUQ262175:TUQ262179 UEM262175:UEM262179 UOI262175:UOI262179 UYE262175:UYE262179 VIA262175:VIA262179 VRW262175:VRW262179 WBS262175:WBS262179 WLO262175:WLO262179 WVK262175:WVK262179 IY327711:IY327715 SU327711:SU327715 ACQ327711:ACQ327715 AMM327711:AMM327715 AWI327711:AWI327715 BGE327711:BGE327715 BQA327711:BQA327715 BZW327711:BZW327715 CJS327711:CJS327715 CTO327711:CTO327715 DDK327711:DDK327715 DNG327711:DNG327715 DXC327711:DXC327715 EGY327711:EGY327715 EQU327711:EQU327715 FAQ327711:FAQ327715 FKM327711:FKM327715 FUI327711:FUI327715 GEE327711:GEE327715 GOA327711:GOA327715 GXW327711:GXW327715 HHS327711:HHS327715 HRO327711:HRO327715 IBK327711:IBK327715 ILG327711:ILG327715 IVC327711:IVC327715 JEY327711:JEY327715 JOU327711:JOU327715 JYQ327711:JYQ327715 KIM327711:KIM327715 KSI327711:KSI327715 LCE327711:LCE327715 LMA327711:LMA327715 LVW327711:LVW327715 MFS327711:MFS327715 MPO327711:MPO327715 MZK327711:MZK327715 NJG327711:NJG327715 NTC327711:NTC327715 OCY327711:OCY327715 OMU327711:OMU327715 OWQ327711:OWQ327715 PGM327711:PGM327715 PQI327711:PQI327715 QAE327711:QAE327715 QKA327711:QKA327715 QTW327711:QTW327715 RDS327711:RDS327715 RNO327711:RNO327715 RXK327711:RXK327715 SHG327711:SHG327715 SRC327711:SRC327715 TAY327711:TAY327715 TKU327711:TKU327715 TUQ327711:TUQ327715 UEM327711:UEM327715 UOI327711:UOI327715 UYE327711:UYE327715 VIA327711:VIA327715 VRW327711:VRW327715 WBS327711:WBS327715 WLO327711:WLO327715 WVK327711:WVK327715 IY393247:IY393251 SU393247:SU393251 ACQ393247:ACQ393251 AMM393247:AMM393251 AWI393247:AWI393251 BGE393247:BGE393251 BQA393247:BQA393251 BZW393247:BZW393251 CJS393247:CJS393251 CTO393247:CTO393251 DDK393247:DDK393251 DNG393247:DNG393251 DXC393247:DXC393251 EGY393247:EGY393251 EQU393247:EQU393251 FAQ393247:FAQ393251 FKM393247:FKM393251 FUI393247:FUI393251 GEE393247:GEE393251 GOA393247:GOA393251 GXW393247:GXW393251 HHS393247:HHS393251 HRO393247:HRO393251 IBK393247:IBK393251 ILG393247:ILG393251 IVC393247:IVC393251 JEY393247:JEY393251 JOU393247:JOU393251 JYQ393247:JYQ393251 KIM393247:KIM393251 KSI393247:KSI393251 LCE393247:LCE393251 LMA393247:LMA393251 LVW393247:LVW393251 MFS393247:MFS393251 MPO393247:MPO393251 MZK393247:MZK393251 NJG393247:NJG393251 NTC393247:NTC393251 OCY393247:OCY393251 OMU393247:OMU393251 OWQ393247:OWQ393251 PGM393247:PGM393251 PQI393247:PQI393251 QAE393247:QAE393251 QKA393247:QKA393251 QTW393247:QTW393251 RDS393247:RDS393251 RNO393247:RNO393251 RXK393247:RXK393251 SHG393247:SHG393251 SRC393247:SRC393251 TAY393247:TAY393251 TKU393247:TKU393251 TUQ393247:TUQ393251 UEM393247:UEM393251 UOI393247:UOI393251 UYE393247:UYE393251 VIA393247:VIA393251 VRW393247:VRW393251 WBS393247:WBS393251 WLO393247:WLO393251 WVK393247:WVK393251 IY458783:IY458787 SU458783:SU458787 ACQ458783:ACQ458787 AMM458783:AMM458787 AWI458783:AWI458787 BGE458783:BGE458787 BQA458783:BQA458787 BZW458783:BZW458787 CJS458783:CJS458787 CTO458783:CTO458787 DDK458783:DDK458787 DNG458783:DNG458787 DXC458783:DXC458787 EGY458783:EGY458787 EQU458783:EQU458787 FAQ458783:FAQ458787 FKM458783:FKM458787 FUI458783:FUI458787 GEE458783:GEE458787 GOA458783:GOA458787 GXW458783:GXW458787 HHS458783:HHS458787 HRO458783:HRO458787 IBK458783:IBK458787 ILG458783:ILG458787 IVC458783:IVC458787 JEY458783:JEY458787 JOU458783:JOU458787 JYQ458783:JYQ458787 KIM458783:KIM458787 KSI458783:KSI458787 LCE458783:LCE458787 LMA458783:LMA458787 LVW458783:LVW458787 MFS458783:MFS458787 MPO458783:MPO458787 MZK458783:MZK458787 NJG458783:NJG458787 NTC458783:NTC458787 OCY458783:OCY458787 OMU458783:OMU458787 OWQ458783:OWQ458787 PGM458783:PGM458787 PQI458783:PQI458787 QAE458783:QAE458787 QKA458783:QKA458787 QTW458783:QTW458787 RDS458783:RDS458787 RNO458783:RNO458787 RXK458783:RXK458787 SHG458783:SHG458787 SRC458783:SRC458787 TAY458783:TAY458787 TKU458783:TKU458787 TUQ458783:TUQ458787 UEM458783:UEM458787 UOI458783:UOI458787 UYE458783:UYE458787 VIA458783:VIA458787 VRW458783:VRW458787 WBS458783:WBS458787 WLO458783:WLO458787 WVK458783:WVK458787 IY524319:IY524323 SU524319:SU524323 ACQ524319:ACQ524323 AMM524319:AMM524323 AWI524319:AWI524323 BGE524319:BGE524323 BQA524319:BQA524323 BZW524319:BZW524323 CJS524319:CJS524323 CTO524319:CTO524323 DDK524319:DDK524323 DNG524319:DNG524323 DXC524319:DXC524323 EGY524319:EGY524323 EQU524319:EQU524323 FAQ524319:FAQ524323 FKM524319:FKM524323 FUI524319:FUI524323 GEE524319:GEE524323 GOA524319:GOA524323 GXW524319:GXW524323 HHS524319:HHS524323 HRO524319:HRO524323 IBK524319:IBK524323 ILG524319:ILG524323 IVC524319:IVC524323 JEY524319:JEY524323 JOU524319:JOU524323 JYQ524319:JYQ524323 KIM524319:KIM524323 KSI524319:KSI524323 LCE524319:LCE524323 LMA524319:LMA524323 LVW524319:LVW524323 MFS524319:MFS524323 MPO524319:MPO524323 MZK524319:MZK524323 NJG524319:NJG524323 NTC524319:NTC524323 OCY524319:OCY524323 OMU524319:OMU524323 OWQ524319:OWQ524323 PGM524319:PGM524323 PQI524319:PQI524323 QAE524319:QAE524323 QKA524319:QKA524323 QTW524319:QTW524323 RDS524319:RDS524323 RNO524319:RNO524323 RXK524319:RXK524323 SHG524319:SHG524323 SRC524319:SRC524323 TAY524319:TAY524323 TKU524319:TKU524323 TUQ524319:TUQ524323 UEM524319:UEM524323 UOI524319:UOI524323 UYE524319:UYE524323 VIA524319:VIA524323 VRW524319:VRW524323 WBS524319:WBS524323 WLO524319:WLO524323 WVK524319:WVK524323 IY589855:IY589859 SU589855:SU589859 ACQ589855:ACQ589859 AMM589855:AMM589859 AWI589855:AWI589859 BGE589855:BGE589859 BQA589855:BQA589859 BZW589855:BZW589859 CJS589855:CJS589859 CTO589855:CTO589859 DDK589855:DDK589859 DNG589855:DNG589859 DXC589855:DXC589859 EGY589855:EGY589859 EQU589855:EQU589859 FAQ589855:FAQ589859 FKM589855:FKM589859 FUI589855:FUI589859 GEE589855:GEE589859 GOA589855:GOA589859 GXW589855:GXW589859 HHS589855:HHS589859 HRO589855:HRO589859 IBK589855:IBK589859 ILG589855:ILG589859 IVC589855:IVC589859 JEY589855:JEY589859 JOU589855:JOU589859 JYQ589855:JYQ589859 KIM589855:KIM589859 KSI589855:KSI589859 LCE589855:LCE589859 LMA589855:LMA589859 LVW589855:LVW589859 MFS589855:MFS589859 MPO589855:MPO589859 MZK589855:MZK589859 NJG589855:NJG589859 NTC589855:NTC589859 OCY589855:OCY589859 OMU589855:OMU589859 OWQ589855:OWQ589859 PGM589855:PGM589859 PQI589855:PQI589859 QAE589855:QAE589859 QKA589855:QKA589859 QTW589855:QTW589859 RDS589855:RDS589859 RNO589855:RNO589859 RXK589855:RXK589859 SHG589855:SHG589859 SRC589855:SRC589859 TAY589855:TAY589859 TKU589855:TKU589859 TUQ589855:TUQ589859 UEM589855:UEM589859 UOI589855:UOI589859 UYE589855:UYE589859 VIA589855:VIA589859 VRW589855:VRW589859 WBS589855:WBS589859 WLO589855:WLO589859 WVK589855:WVK589859 IY655391:IY655395 SU655391:SU655395 ACQ655391:ACQ655395 AMM655391:AMM655395 AWI655391:AWI655395 BGE655391:BGE655395 BQA655391:BQA655395 BZW655391:BZW655395 CJS655391:CJS655395 CTO655391:CTO655395 DDK655391:DDK655395 DNG655391:DNG655395 DXC655391:DXC655395 EGY655391:EGY655395 EQU655391:EQU655395 FAQ655391:FAQ655395 FKM655391:FKM655395 FUI655391:FUI655395 GEE655391:GEE655395 GOA655391:GOA655395 GXW655391:GXW655395 HHS655391:HHS655395 HRO655391:HRO655395 IBK655391:IBK655395 ILG655391:ILG655395 IVC655391:IVC655395 JEY655391:JEY655395 JOU655391:JOU655395 JYQ655391:JYQ655395 KIM655391:KIM655395 KSI655391:KSI655395 LCE655391:LCE655395 LMA655391:LMA655395 LVW655391:LVW655395 MFS655391:MFS655395 MPO655391:MPO655395 MZK655391:MZK655395 NJG655391:NJG655395 NTC655391:NTC655395 OCY655391:OCY655395 OMU655391:OMU655395 OWQ655391:OWQ655395 PGM655391:PGM655395 PQI655391:PQI655395 QAE655391:QAE655395 QKA655391:QKA655395 QTW655391:QTW655395 RDS655391:RDS655395 RNO655391:RNO655395 RXK655391:RXK655395 SHG655391:SHG655395 SRC655391:SRC655395 TAY655391:TAY655395 TKU655391:TKU655395 TUQ655391:TUQ655395 UEM655391:UEM655395 UOI655391:UOI655395 UYE655391:UYE655395 VIA655391:VIA655395 VRW655391:VRW655395 WBS655391:WBS655395 WLO655391:WLO655395 WVK655391:WVK655395 IY720927:IY720931 SU720927:SU720931 ACQ720927:ACQ720931 AMM720927:AMM720931 AWI720927:AWI720931 BGE720927:BGE720931 BQA720927:BQA720931 BZW720927:BZW720931 CJS720927:CJS720931 CTO720927:CTO720931 DDK720927:DDK720931 DNG720927:DNG720931 DXC720927:DXC720931 EGY720927:EGY720931 EQU720927:EQU720931 FAQ720927:FAQ720931 FKM720927:FKM720931 FUI720927:FUI720931 GEE720927:GEE720931 GOA720927:GOA720931 GXW720927:GXW720931 HHS720927:HHS720931 HRO720927:HRO720931 IBK720927:IBK720931 ILG720927:ILG720931 IVC720927:IVC720931 JEY720927:JEY720931 JOU720927:JOU720931 JYQ720927:JYQ720931 KIM720927:KIM720931 KSI720927:KSI720931 LCE720927:LCE720931 LMA720927:LMA720931 LVW720927:LVW720931 MFS720927:MFS720931 MPO720927:MPO720931 MZK720927:MZK720931 NJG720927:NJG720931 NTC720927:NTC720931 OCY720927:OCY720931 OMU720927:OMU720931 OWQ720927:OWQ720931 PGM720927:PGM720931 PQI720927:PQI720931 QAE720927:QAE720931 QKA720927:QKA720931 QTW720927:QTW720931 RDS720927:RDS720931 RNO720927:RNO720931 RXK720927:RXK720931 SHG720927:SHG720931 SRC720927:SRC720931 TAY720927:TAY720931 TKU720927:TKU720931 TUQ720927:TUQ720931 UEM720927:UEM720931 UOI720927:UOI720931 UYE720927:UYE720931 VIA720927:VIA720931 VRW720927:VRW720931 WBS720927:WBS720931 WLO720927:WLO720931 WVK720927:WVK720931 IY786463:IY786467 SU786463:SU786467 ACQ786463:ACQ786467 AMM786463:AMM786467 AWI786463:AWI786467 BGE786463:BGE786467 BQA786463:BQA786467 BZW786463:BZW786467 CJS786463:CJS786467 CTO786463:CTO786467 DDK786463:DDK786467 DNG786463:DNG786467 DXC786463:DXC786467 EGY786463:EGY786467 EQU786463:EQU786467 FAQ786463:FAQ786467 FKM786463:FKM786467 FUI786463:FUI786467 GEE786463:GEE786467 GOA786463:GOA786467 GXW786463:GXW786467 HHS786463:HHS786467 HRO786463:HRO786467 IBK786463:IBK786467 ILG786463:ILG786467 IVC786463:IVC786467 JEY786463:JEY786467 JOU786463:JOU786467 JYQ786463:JYQ786467 KIM786463:KIM786467 KSI786463:KSI786467 LCE786463:LCE786467 LMA786463:LMA786467 LVW786463:LVW786467 MFS786463:MFS786467 MPO786463:MPO786467 MZK786463:MZK786467 NJG786463:NJG786467 NTC786463:NTC786467 OCY786463:OCY786467 OMU786463:OMU786467 OWQ786463:OWQ786467 PGM786463:PGM786467 PQI786463:PQI786467 QAE786463:QAE786467 QKA786463:QKA786467 QTW786463:QTW786467 RDS786463:RDS786467 RNO786463:RNO786467 RXK786463:RXK786467 SHG786463:SHG786467 SRC786463:SRC786467 TAY786463:TAY786467 TKU786463:TKU786467 TUQ786463:TUQ786467 UEM786463:UEM786467 UOI786463:UOI786467 UYE786463:UYE786467 VIA786463:VIA786467 VRW786463:VRW786467 WBS786463:WBS786467 WLO786463:WLO786467 WVK786463:WVK786467 IY851999:IY852003 SU851999:SU852003 ACQ851999:ACQ852003 AMM851999:AMM852003 AWI851999:AWI852003 BGE851999:BGE852003 BQA851999:BQA852003 BZW851999:BZW852003 CJS851999:CJS852003 CTO851999:CTO852003 DDK851999:DDK852003 DNG851999:DNG852003 DXC851999:DXC852003 EGY851999:EGY852003 EQU851999:EQU852003 FAQ851999:FAQ852003 FKM851999:FKM852003 FUI851999:FUI852003 GEE851999:GEE852003 GOA851999:GOA852003 GXW851999:GXW852003 HHS851999:HHS852003 HRO851999:HRO852003 IBK851999:IBK852003 ILG851999:ILG852003 IVC851999:IVC852003 JEY851999:JEY852003 JOU851999:JOU852003 JYQ851999:JYQ852003 KIM851999:KIM852003 KSI851999:KSI852003 LCE851999:LCE852003 LMA851999:LMA852003 LVW851999:LVW852003 MFS851999:MFS852003 MPO851999:MPO852003 MZK851999:MZK852003 NJG851999:NJG852003 NTC851999:NTC852003 OCY851999:OCY852003 OMU851999:OMU852003 OWQ851999:OWQ852003 PGM851999:PGM852003 PQI851999:PQI852003 QAE851999:QAE852003 QKA851999:QKA852003 QTW851999:QTW852003 RDS851999:RDS852003 RNO851999:RNO852003 RXK851999:RXK852003 SHG851999:SHG852003 SRC851999:SRC852003 TAY851999:TAY852003 TKU851999:TKU852003 TUQ851999:TUQ852003 UEM851999:UEM852003 UOI851999:UOI852003 UYE851999:UYE852003 VIA851999:VIA852003 VRW851999:VRW852003 WBS851999:WBS852003 WLO851999:WLO852003 WVK851999:WVK852003 IY917535:IY917539 SU917535:SU917539 ACQ917535:ACQ917539 AMM917535:AMM917539 AWI917535:AWI917539 BGE917535:BGE917539 BQA917535:BQA917539 BZW917535:BZW917539 CJS917535:CJS917539 CTO917535:CTO917539 DDK917535:DDK917539 DNG917535:DNG917539 DXC917535:DXC917539 EGY917535:EGY917539 EQU917535:EQU917539 FAQ917535:FAQ917539 FKM917535:FKM917539 FUI917535:FUI917539 GEE917535:GEE917539 GOA917535:GOA917539 GXW917535:GXW917539 HHS917535:HHS917539 HRO917535:HRO917539 IBK917535:IBK917539 ILG917535:ILG917539 IVC917535:IVC917539 JEY917535:JEY917539 JOU917535:JOU917539 JYQ917535:JYQ917539 KIM917535:KIM917539 KSI917535:KSI917539 LCE917535:LCE917539 LMA917535:LMA917539 LVW917535:LVW917539 MFS917535:MFS917539 MPO917535:MPO917539 MZK917535:MZK917539 NJG917535:NJG917539 NTC917535:NTC917539 OCY917535:OCY917539 OMU917535:OMU917539 OWQ917535:OWQ917539 PGM917535:PGM917539 PQI917535:PQI917539 QAE917535:QAE917539 QKA917535:QKA917539 QTW917535:QTW917539 RDS917535:RDS917539 RNO917535:RNO917539 RXK917535:RXK917539 SHG917535:SHG917539 SRC917535:SRC917539 TAY917535:TAY917539 TKU917535:TKU917539 TUQ917535:TUQ917539 UEM917535:UEM917539 UOI917535:UOI917539 UYE917535:UYE917539 VIA917535:VIA917539 VRW917535:VRW917539 WBS917535:WBS917539 WLO917535:WLO917539 WVK917535:WVK917539 IY983071:IY983075 SU983071:SU983075 ACQ983071:ACQ983075 AMM983071:AMM983075 AWI983071:AWI983075 BGE983071:BGE983075 BQA983071:BQA983075 BZW983071:BZW983075 CJS983071:CJS983075 CTO983071:CTO983075 DDK983071:DDK983075 DNG983071:DNG983075 DXC983071:DXC983075 EGY983071:EGY983075 EQU983071:EQU983075 FAQ983071:FAQ983075 FKM983071:FKM983075 FUI983071:FUI983075 GEE983071:GEE983075 GOA983071:GOA983075 GXW983071:GXW983075 HHS983071:HHS983075 HRO983071:HRO983075 IBK983071:IBK983075 ILG983071:ILG983075 IVC983071:IVC983075 JEY983071:JEY983075 JOU983071:JOU983075 JYQ983071:JYQ983075 KIM983071:KIM983075 KSI983071:KSI983075 LCE983071:LCE983075 LMA983071:LMA983075 LVW983071:LVW983075 MFS983071:MFS983075 MPO983071:MPO983075 MZK983071:MZK983075 NJG983071:NJG983075 NTC983071:NTC983075 OCY983071:OCY983075 OMU983071:OMU983075 OWQ983071:OWQ983075 PGM983071:PGM983075 PQI983071:PQI983075 QAE983071:QAE983075 QKA983071:QKA983075 QTW983071:QTW983075 RDS983071:RDS983075 RNO983071:RNO983075 RXK983071:RXK983075 SHG983071:SHG983075 SRC983071:SRC983075 TAY983071:TAY983075 TKU983071:TKU983075 TUQ983071:TUQ983075 UEM983071:UEM983075 UOI983071:UOI983075 UYE983071:UYE983075 VIA983071:VIA983075 VRW983071:VRW983075 WBS983071:WBS983075 WLO983071:WLO983075 WVK983071:WVK983075 IY37:IY47 SU37:SU47 ACQ37:ACQ47 AMM37:AMM47 AWI37:AWI47 BGE37:BGE47 BQA37:BQA47 BZW37:BZW47 CJS37:CJS47 CTO37:CTO47 DDK37:DDK47 DNG37:DNG47 DXC37:DXC47 EGY37:EGY47 EQU37:EQU47 FAQ37:FAQ47 FKM37:FKM47 FUI37:FUI47 GEE37:GEE47 GOA37:GOA47 GXW37:GXW47 HHS37:HHS47 HRO37:HRO47 IBK37:IBK47 ILG37:ILG47 IVC37:IVC47 JEY37:JEY47 JOU37:JOU47 JYQ37:JYQ47 KIM37:KIM47 KSI37:KSI47 LCE37:LCE47 LMA37:LMA47 LVW37:LVW47 MFS37:MFS47 MPO37:MPO47 MZK37:MZK47 NJG37:NJG47 NTC37:NTC47 OCY37:OCY47 OMU37:OMU47 OWQ37:OWQ47 PGM37:PGM47 PQI37:PQI47 QAE37:QAE47 QKA37:QKA47 QTW37:QTW47 RDS37:RDS47 RNO37:RNO47 RXK37:RXK47 SHG37:SHG47 SRC37:SRC47 TAY37:TAY47 TKU37:TKU47 TUQ37:TUQ47 UEM37:UEM47 UOI37:UOI47 UYE37:UYE47 VIA37:VIA47 VRW37:VRW47 WBS37:WBS47 WLO37:WLO47 WVK37:WVK47 IY65573:IY65583 SU65573:SU65583 ACQ65573:ACQ65583 AMM65573:AMM65583 AWI65573:AWI65583 BGE65573:BGE65583 BQA65573:BQA65583 BZW65573:BZW65583 CJS65573:CJS65583 CTO65573:CTO65583 DDK65573:DDK65583 DNG65573:DNG65583 DXC65573:DXC65583 EGY65573:EGY65583 EQU65573:EQU65583 FAQ65573:FAQ65583 FKM65573:FKM65583 FUI65573:FUI65583 GEE65573:GEE65583 GOA65573:GOA65583 GXW65573:GXW65583 HHS65573:HHS65583 HRO65573:HRO65583 IBK65573:IBK65583 ILG65573:ILG65583 IVC65573:IVC65583 JEY65573:JEY65583 JOU65573:JOU65583 JYQ65573:JYQ65583 KIM65573:KIM65583 KSI65573:KSI65583 LCE65573:LCE65583 LMA65573:LMA65583 LVW65573:LVW65583 MFS65573:MFS65583 MPO65573:MPO65583 MZK65573:MZK65583 NJG65573:NJG65583 NTC65573:NTC65583 OCY65573:OCY65583 OMU65573:OMU65583 OWQ65573:OWQ65583 PGM65573:PGM65583 PQI65573:PQI65583 QAE65573:QAE65583 QKA65573:QKA65583 QTW65573:QTW65583 RDS65573:RDS65583 RNO65573:RNO65583 RXK65573:RXK65583 SHG65573:SHG65583 SRC65573:SRC65583 TAY65573:TAY65583 TKU65573:TKU65583 TUQ65573:TUQ65583 UEM65573:UEM65583 UOI65573:UOI65583 UYE65573:UYE65583 VIA65573:VIA65583 VRW65573:VRW65583 WBS65573:WBS65583 WLO65573:WLO65583 WVK65573:WVK65583 IY131109:IY131119 SU131109:SU131119 ACQ131109:ACQ131119 AMM131109:AMM131119 AWI131109:AWI131119 BGE131109:BGE131119 BQA131109:BQA131119 BZW131109:BZW131119 CJS131109:CJS131119 CTO131109:CTO131119 DDK131109:DDK131119 DNG131109:DNG131119 DXC131109:DXC131119 EGY131109:EGY131119 EQU131109:EQU131119 FAQ131109:FAQ131119 FKM131109:FKM131119 FUI131109:FUI131119 GEE131109:GEE131119 GOA131109:GOA131119 GXW131109:GXW131119 HHS131109:HHS131119 HRO131109:HRO131119 IBK131109:IBK131119 ILG131109:ILG131119 IVC131109:IVC131119 JEY131109:JEY131119 JOU131109:JOU131119 JYQ131109:JYQ131119 KIM131109:KIM131119 KSI131109:KSI131119 LCE131109:LCE131119 LMA131109:LMA131119 LVW131109:LVW131119 MFS131109:MFS131119 MPO131109:MPO131119 MZK131109:MZK131119 NJG131109:NJG131119 NTC131109:NTC131119 OCY131109:OCY131119 OMU131109:OMU131119 OWQ131109:OWQ131119 PGM131109:PGM131119 PQI131109:PQI131119 QAE131109:QAE131119 QKA131109:QKA131119 QTW131109:QTW131119 RDS131109:RDS131119 RNO131109:RNO131119 RXK131109:RXK131119 SHG131109:SHG131119 SRC131109:SRC131119 TAY131109:TAY131119 TKU131109:TKU131119 TUQ131109:TUQ131119 UEM131109:UEM131119 UOI131109:UOI131119 UYE131109:UYE131119 VIA131109:VIA131119 VRW131109:VRW131119 WBS131109:WBS131119 WLO131109:WLO131119 WVK131109:WVK131119 IY196645:IY196655 SU196645:SU196655 ACQ196645:ACQ196655 AMM196645:AMM196655 AWI196645:AWI196655 BGE196645:BGE196655 BQA196645:BQA196655 BZW196645:BZW196655 CJS196645:CJS196655 CTO196645:CTO196655 DDK196645:DDK196655 DNG196645:DNG196655 DXC196645:DXC196655 EGY196645:EGY196655 EQU196645:EQU196655 FAQ196645:FAQ196655 FKM196645:FKM196655 FUI196645:FUI196655 GEE196645:GEE196655 GOA196645:GOA196655 GXW196645:GXW196655 HHS196645:HHS196655 HRO196645:HRO196655 IBK196645:IBK196655 ILG196645:ILG196655 IVC196645:IVC196655 JEY196645:JEY196655 JOU196645:JOU196655 JYQ196645:JYQ196655 KIM196645:KIM196655 KSI196645:KSI196655 LCE196645:LCE196655 LMA196645:LMA196655 LVW196645:LVW196655 MFS196645:MFS196655 MPO196645:MPO196655 MZK196645:MZK196655 NJG196645:NJG196655 NTC196645:NTC196655 OCY196645:OCY196655 OMU196645:OMU196655 OWQ196645:OWQ196655 PGM196645:PGM196655 PQI196645:PQI196655 QAE196645:QAE196655 QKA196645:QKA196655 QTW196645:QTW196655 RDS196645:RDS196655 RNO196645:RNO196655 RXK196645:RXK196655 SHG196645:SHG196655 SRC196645:SRC196655 TAY196645:TAY196655 TKU196645:TKU196655 TUQ196645:TUQ196655 UEM196645:UEM196655 UOI196645:UOI196655 UYE196645:UYE196655 VIA196645:VIA196655 VRW196645:VRW196655 WBS196645:WBS196655 WLO196645:WLO196655 WVK196645:WVK196655 IY262181:IY262191 SU262181:SU262191 ACQ262181:ACQ262191 AMM262181:AMM262191 AWI262181:AWI262191 BGE262181:BGE262191 BQA262181:BQA262191 BZW262181:BZW262191 CJS262181:CJS262191 CTO262181:CTO262191 DDK262181:DDK262191 DNG262181:DNG262191 DXC262181:DXC262191 EGY262181:EGY262191 EQU262181:EQU262191 FAQ262181:FAQ262191 FKM262181:FKM262191 FUI262181:FUI262191 GEE262181:GEE262191 GOA262181:GOA262191 GXW262181:GXW262191 HHS262181:HHS262191 HRO262181:HRO262191 IBK262181:IBK262191 ILG262181:ILG262191 IVC262181:IVC262191 JEY262181:JEY262191 JOU262181:JOU262191 JYQ262181:JYQ262191 KIM262181:KIM262191 KSI262181:KSI262191 LCE262181:LCE262191 LMA262181:LMA262191 LVW262181:LVW262191 MFS262181:MFS262191 MPO262181:MPO262191 MZK262181:MZK262191 NJG262181:NJG262191 NTC262181:NTC262191 OCY262181:OCY262191 OMU262181:OMU262191 OWQ262181:OWQ262191 PGM262181:PGM262191 PQI262181:PQI262191 QAE262181:QAE262191 QKA262181:QKA262191 QTW262181:QTW262191 RDS262181:RDS262191 RNO262181:RNO262191 RXK262181:RXK262191 SHG262181:SHG262191 SRC262181:SRC262191 TAY262181:TAY262191 TKU262181:TKU262191 TUQ262181:TUQ262191 UEM262181:UEM262191 UOI262181:UOI262191 UYE262181:UYE262191 VIA262181:VIA262191 VRW262181:VRW262191 WBS262181:WBS262191 WLO262181:WLO262191 WVK262181:WVK262191 IY327717:IY327727 SU327717:SU327727 ACQ327717:ACQ327727 AMM327717:AMM327727 AWI327717:AWI327727 BGE327717:BGE327727 BQA327717:BQA327727 BZW327717:BZW327727 CJS327717:CJS327727 CTO327717:CTO327727 DDK327717:DDK327727 DNG327717:DNG327727 DXC327717:DXC327727 EGY327717:EGY327727 EQU327717:EQU327727 FAQ327717:FAQ327727 FKM327717:FKM327727 FUI327717:FUI327727 GEE327717:GEE327727 GOA327717:GOA327727 GXW327717:GXW327727 HHS327717:HHS327727 HRO327717:HRO327727 IBK327717:IBK327727 ILG327717:ILG327727 IVC327717:IVC327727 JEY327717:JEY327727 JOU327717:JOU327727 JYQ327717:JYQ327727 KIM327717:KIM327727 KSI327717:KSI327727 LCE327717:LCE327727 LMA327717:LMA327727 LVW327717:LVW327727 MFS327717:MFS327727 MPO327717:MPO327727 MZK327717:MZK327727 NJG327717:NJG327727 NTC327717:NTC327727 OCY327717:OCY327727 OMU327717:OMU327727 OWQ327717:OWQ327727 PGM327717:PGM327727 PQI327717:PQI327727 QAE327717:QAE327727 QKA327717:QKA327727 QTW327717:QTW327727 RDS327717:RDS327727 RNO327717:RNO327727 RXK327717:RXK327727 SHG327717:SHG327727 SRC327717:SRC327727 TAY327717:TAY327727 TKU327717:TKU327727 TUQ327717:TUQ327727 UEM327717:UEM327727 UOI327717:UOI327727 UYE327717:UYE327727 VIA327717:VIA327727 VRW327717:VRW327727 WBS327717:WBS327727 WLO327717:WLO327727 WVK327717:WVK327727 IY393253:IY393263 SU393253:SU393263 ACQ393253:ACQ393263 AMM393253:AMM393263 AWI393253:AWI393263 BGE393253:BGE393263 BQA393253:BQA393263 BZW393253:BZW393263 CJS393253:CJS393263 CTO393253:CTO393263 DDK393253:DDK393263 DNG393253:DNG393263 DXC393253:DXC393263 EGY393253:EGY393263 EQU393253:EQU393263 FAQ393253:FAQ393263 FKM393253:FKM393263 FUI393253:FUI393263 GEE393253:GEE393263 GOA393253:GOA393263 GXW393253:GXW393263 HHS393253:HHS393263 HRO393253:HRO393263 IBK393253:IBK393263 ILG393253:ILG393263 IVC393253:IVC393263 JEY393253:JEY393263 JOU393253:JOU393263 JYQ393253:JYQ393263 KIM393253:KIM393263 KSI393253:KSI393263 LCE393253:LCE393263 LMA393253:LMA393263 LVW393253:LVW393263 MFS393253:MFS393263 MPO393253:MPO393263 MZK393253:MZK393263 NJG393253:NJG393263 NTC393253:NTC393263 OCY393253:OCY393263 OMU393253:OMU393263 OWQ393253:OWQ393263 PGM393253:PGM393263 PQI393253:PQI393263 QAE393253:QAE393263 QKA393253:QKA393263 QTW393253:QTW393263 RDS393253:RDS393263 RNO393253:RNO393263 RXK393253:RXK393263 SHG393253:SHG393263 SRC393253:SRC393263 TAY393253:TAY393263 TKU393253:TKU393263 TUQ393253:TUQ393263 UEM393253:UEM393263 UOI393253:UOI393263 UYE393253:UYE393263 VIA393253:VIA393263 VRW393253:VRW393263 WBS393253:WBS393263 WLO393253:WLO393263 WVK393253:WVK393263 IY458789:IY458799 SU458789:SU458799 ACQ458789:ACQ458799 AMM458789:AMM458799 AWI458789:AWI458799 BGE458789:BGE458799 BQA458789:BQA458799 BZW458789:BZW458799 CJS458789:CJS458799 CTO458789:CTO458799 DDK458789:DDK458799 DNG458789:DNG458799 DXC458789:DXC458799 EGY458789:EGY458799 EQU458789:EQU458799 FAQ458789:FAQ458799 FKM458789:FKM458799 FUI458789:FUI458799 GEE458789:GEE458799 GOA458789:GOA458799 GXW458789:GXW458799 HHS458789:HHS458799 HRO458789:HRO458799 IBK458789:IBK458799 ILG458789:ILG458799 IVC458789:IVC458799 JEY458789:JEY458799 JOU458789:JOU458799 JYQ458789:JYQ458799 KIM458789:KIM458799 KSI458789:KSI458799 LCE458789:LCE458799 LMA458789:LMA458799 LVW458789:LVW458799 MFS458789:MFS458799 MPO458789:MPO458799 MZK458789:MZK458799 NJG458789:NJG458799 NTC458789:NTC458799 OCY458789:OCY458799 OMU458789:OMU458799 OWQ458789:OWQ458799 PGM458789:PGM458799 PQI458789:PQI458799 QAE458789:QAE458799 QKA458789:QKA458799 QTW458789:QTW458799 RDS458789:RDS458799 RNO458789:RNO458799 RXK458789:RXK458799 SHG458789:SHG458799 SRC458789:SRC458799 TAY458789:TAY458799 TKU458789:TKU458799 TUQ458789:TUQ458799 UEM458789:UEM458799 UOI458789:UOI458799 UYE458789:UYE458799 VIA458789:VIA458799 VRW458789:VRW458799 WBS458789:WBS458799 WLO458789:WLO458799 WVK458789:WVK458799 IY524325:IY524335 SU524325:SU524335 ACQ524325:ACQ524335 AMM524325:AMM524335 AWI524325:AWI524335 BGE524325:BGE524335 BQA524325:BQA524335 BZW524325:BZW524335 CJS524325:CJS524335 CTO524325:CTO524335 DDK524325:DDK524335 DNG524325:DNG524335 DXC524325:DXC524335 EGY524325:EGY524335 EQU524325:EQU524335 FAQ524325:FAQ524335 FKM524325:FKM524335 FUI524325:FUI524335 GEE524325:GEE524335 GOA524325:GOA524335 GXW524325:GXW524335 HHS524325:HHS524335 HRO524325:HRO524335 IBK524325:IBK524335 ILG524325:ILG524335 IVC524325:IVC524335 JEY524325:JEY524335 JOU524325:JOU524335 JYQ524325:JYQ524335 KIM524325:KIM524335 KSI524325:KSI524335 LCE524325:LCE524335 LMA524325:LMA524335 LVW524325:LVW524335 MFS524325:MFS524335 MPO524325:MPO524335 MZK524325:MZK524335 NJG524325:NJG524335 NTC524325:NTC524335 OCY524325:OCY524335 OMU524325:OMU524335 OWQ524325:OWQ524335 PGM524325:PGM524335 PQI524325:PQI524335 QAE524325:QAE524335 QKA524325:QKA524335 QTW524325:QTW524335 RDS524325:RDS524335 RNO524325:RNO524335 RXK524325:RXK524335 SHG524325:SHG524335 SRC524325:SRC524335 TAY524325:TAY524335 TKU524325:TKU524335 TUQ524325:TUQ524335 UEM524325:UEM524335 UOI524325:UOI524335 UYE524325:UYE524335 VIA524325:VIA524335 VRW524325:VRW524335 WBS524325:WBS524335 WLO524325:WLO524335 WVK524325:WVK524335 IY589861:IY589871 SU589861:SU589871 ACQ589861:ACQ589871 AMM589861:AMM589871 AWI589861:AWI589871 BGE589861:BGE589871 BQA589861:BQA589871 BZW589861:BZW589871 CJS589861:CJS589871 CTO589861:CTO589871 DDK589861:DDK589871 DNG589861:DNG589871 DXC589861:DXC589871 EGY589861:EGY589871 EQU589861:EQU589871 FAQ589861:FAQ589871 FKM589861:FKM589871 FUI589861:FUI589871 GEE589861:GEE589871 GOA589861:GOA589871 GXW589861:GXW589871 HHS589861:HHS589871 HRO589861:HRO589871 IBK589861:IBK589871 ILG589861:ILG589871 IVC589861:IVC589871 JEY589861:JEY589871 JOU589861:JOU589871 JYQ589861:JYQ589871 KIM589861:KIM589871 KSI589861:KSI589871 LCE589861:LCE589871 LMA589861:LMA589871 LVW589861:LVW589871 MFS589861:MFS589871 MPO589861:MPO589871 MZK589861:MZK589871 NJG589861:NJG589871 NTC589861:NTC589871 OCY589861:OCY589871 OMU589861:OMU589871 OWQ589861:OWQ589871 PGM589861:PGM589871 PQI589861:PQI589871 QAE589861:QAE589871 QKA589861:QKA589871 QTW589861:QTW589871 RDS589861:RDS589871 RNO589861:RNO589871 RXK589861:RXK589871 SHG589861:SHG589871 SRC589861:SRC589871 TAY589861:TAY589871 TKU589861:TKU589871 TUQ589861:TUQ589871 UEM589861:UEM589871 UOI589861:UOI589871 UYE589861:UYE589871 VIA589861:VIA589871 VRW589861:VRW589871 WBS589861:WBS589871 WLO589861:WLO589871 WVK589861:WVK589871 IY655397:IY655407 SU655397:SU655407 ACQ655397:ACQ655407 AMM655397:AMM655407 AWI655397:AWI655407 BGE655397:BGE655407 BQA655397:BQA655407 BZW655397:BZW655407 CJS655397:CJS655407 CTO655397:CTO655407 DDK655397:DDK655407 DNG655397:DNG655407 DXC655397:DXC655407 EGY655397:EGY655407 EQU655397:EQU655407 FAQ655397:FAQ655407 FKM655397:FKM655407 FUI655397:FUI655407 GEE655397:GEE655407 GOA655397:GOA655407 GXW655397:GXW655407 HHS655397:HHS655407 HRO655397:HRO655407 IBK655397:IBK655407 ILG655397:ILG655407 IVC655397:IVC655407 JEY655397:JEY655407 JOU655397:JOU655407 JYQ655397:JYQ655407 KIM655397:KIM655407 KSI655397:KSI655407 LCE655397:LCE655407 LMA655397:LMA655407 LVW655397:LVW655407 MFS655397:MFS655407 MPO655397:MPO655407 MZK655397:MZK655407 NJG655397:NJG655407 NTC655397:NTC655407 OCY655397:OCY655407 OMU655397:OMU655407 OWQ655397:OWQ655407 PGM655397:PGM655407 PQI655397:PQI655407 QAE655397:QAE655407 QKA655397:QKA655407 QTW655397:QTW655407 RDS655397:RDS655407 RNO655397:RNO655407 RXK655397:RXK655407 SHG655397:SHG655407 SRC655397:SRC655407 TAY655397:TAY655407 TKU655397:TKU655407 TUQ655397:TUQ655407 UEM655397:UEM655407 UOI655397:UOI655407 UYE655397:UYE655407 VIA655397:VIA655407 VRW655397:VRW655407 WBS655397:WBS655407 WLO655397:WLO655407 WVK655397:WVK655407 IY720933:IY720943 SU720933:SU720943 ACQ720933:ACQ720943 AMM720933:AMM720943 AWI720933:AWI720943 BGE720933:BGE720943 BQA720933:BQA720943 BZW720933:BZW720943 CJS720933:CJS720943 CTO720933:CTO720943 DDK720933:DDK720943 DNG720933:DNG720943 DXC720933:DXC720943 EGY720933:EGY720943 EQU720933:EQU720943 FAQ720933:FAQ720943 FKM720933:FKM720943 FUI720933:FUI720943 GEE720933:GEE720943 GOA720933:GOA720943 GXW720933:GXW720943 HHS720933:HHS720943 HRO720933:HRO720943 IBK720933:IBK720943 ILG720933:ILG720943 IVC720933:IVC720943 JEY720933:JEY720943 JOU720933:JOU720943 JYQ720933:JYQ720943 KIM720933:KIM720943 KSI720933:KSI720943 LCE720933:LCE720943 LMA720933:LMA720943 LVW720933:LVW720943 MFS720933:MFS720943 MPO720933:MPO720943 MZK720933:MZK720943 NJG720933:NJG720943 NTC720933:NTC720943 OCY720933:OCY720943 OMU720933:OMU720943 OWQ720933:OWQ720943 PGM720933:PGM720943 PQI720933:PQI720943 QAE720933:QAE720943 QKA720933:QKA720943 QTW720933:QTW720943 RDS720933:RDS720943 RNO720933:RNO720943 RXK720933:RXK720943 SHG720933:SHG720943 SRC720933:SRC720943 TAY720933:TAY720943 TKU720933:TKU720943 TUQ720933:TUQ720943 UEM720933:UEM720943 UOI720933:UOI720943 UYE720933:UYE720943 VIA720933:VIA720943 VRW720933:VRW720943 WBS720933:WBS720943 WLO720933:WLO720943 WVK720933:WVK720943 IY786469:IY786479 SU786469:SU786479 ACQ786469:ACQ786479 AMM786469:AMM786479 AWI786469:AWI786479 BGE786469:BGE786479 BQA786469:BQA786479 BZW786469:BZW786479 CJS786469:CJS786479 CTO786469:CTO786479 DDK786469:DDK786479 DNG786469:DNG786479 DXC786469:DXC786479 EGY786469:EGY786479 EQU786469:EQU786479 FAQ786469:FAQ786479 FKM786469:FKM786479 FUI786469:FUI786479 GEE786469:GEE786479 GOA786469:GOA786479 GXW786469:GXW786479 HHS786469:HHS786479 HRO786469:HRO786479 IBK786469:IBK786479 ILG786469:ILG786479 IVC786469:IVC786479 JEY786469:JEY786479 JOU786469:JOU786479 JYQ786469:JYQ786479 KIM786469:KIM786479 KSI786469:KSI786479 LCE786469:LCE786479 LMA786469:LMA786479 LVW786469:LVW786479 MFS786469:MFS786479 MPO786469:MPO786479 MZK786469:MZK786479 NJG786469:NJG786479 NTC786469:NTC786479 OCY786469:OCY786479 OMU786469:OMU786479 OWQ786469:OWQ786479 PGM786469:PGM786479 PQI786469:PQI786479 QAE786469:QAE786479 QKA786469:QKA786479 QTW786469:QTW786479 RDS786469:RDS786479 RNO786469:RNO786479 RXK786469:RXK786479 SHG786469:SHG786479 SRC786469:SRC786479 TAY786469:TAY786479 TKU786469:TKU786479 TUQ786469:TUQ786479 UEM786469:UEM786479 UOI786469:UOI786479 UYE786469:UYE786479 VIA786469:VIA786479 VRW786469:VRW786479 WBS786469:WBS786479 WLO786469:WLO786479 WVK786469:WVK786479 IY852005:IY852015 SU852005:SU852015 ACQ852005:ACQ852015 AMM852005:AMM852015 AWI852005:AWI852015 BGE852005:BGE852015 BQA852005:BQA852015 BZW852005:BZW852015 CJS852005:CJS852015 CTO852005:CTO852015 DDK852005:DDK852015 DNG852005:DNG852015 DXC852005:DXC852015 EGY852005:EGY852015 EQU852005:EQU852015 FAQ852005:FAQ852015 FKM852005:FKM852015 FUI852005:FUI852015 GEE852005:GEE852015 GOA852005:GOA852015 GXW852005:GXW852015 HHS852005:HHS852015 HRO852005:HRO852015 IBK852005:IBK852015 ILG852005:ILG852015 IVC852005:IVC852015 JEY852005:JEY852015 JOU852005:JOU852015 JYQ852005:JYQ852015 KIM852005:KIM852015 KSI852005:KSI852015 LCE852005:LCE852015 LMA852005:LMA852015 LVW852005:LVW852015 MFS852005:MFS852015 MPO852005:MPO852015 MZK852005:MZK852015 NJG852005:NJG852015 NTC852005:NTC852015 OCY852005:OCY852015 OMU852005:OMU852015 OWQ852005:OWQ852015 PGM852005:PGM852015 PQI852005:PQI852015 QAE852005:QAE852015 QKA852005:QKA852015 QTW852005:QTW852015 RDS852005:RDS852015 RNO852005:RNO852015 RXK852005:RXK852015 SHG852005:SHG852015 SRC852005:SRC852015 TAY852005:TAY852015 TKU852005:TKU852015 TUQ852005:TUQ852015 UEM852005:UEM852015 UOI852005:UOI852015 UYE852005:UYE852015 VIA852005:VIA852015 VRW852005:VRW852015 WBS852005:WBS852015 WLO852005:WLO852015 WVK852005:WVK852015 IY917541:IY917551 SU917541:SU917551 ACQ917541:ACQ917551 AMM917541:AMM917551 AWI917541:AWI917551 BGE917541:BGE917551 BQA917541:BQA917551 BZW917541:BZW917551 CJS917541:CJS917551 CTO917541:CTO917551 DDK917541:DDK917551 DNG917541:DNG917551 DXC917541:DXC917551 EGY917541:EGY917551 EQU917541:EQU917551 FAQ917541:FAQ917551 FKM917541:FKM917551 FUI917541:FUI917551 GEE917541:GEE917551 GOA917541:GOA917551 GXW917541:GXW917551 HHS917541:HHS917551 HRO917541:HRO917551 IBK917541:IBK917551 ILG917541:ILG917551 IVC917541:IVC917551 JEY917541:JEY917551 JOU917541:JOU917551 JYQ917541:JYQ917551 KIM917541:KIM917551 KSI917541:KSI917551 LCE917541:LCE917551 LMA917541:LMA917551 LVW917541:LVW917551 MFS917541:MFS917551 MPO917541:MPO917551 MZK917541:MZK917551 NJG917541:NJG917551 NTC917541:NTC917551 OCY917541:OCY917551 OMU917541:OMU917551 OWQ917541:OWQ917551 PGM917541:PGM917551 PQI917541:PQI917551 QAE917541:QAE917551 QKA917541:QKA917551 QTW917541:QTW917551 RDS917541:RDS917551 RNO917541:RNO917551 RXK917541:RXK917551 SHG917541:SHG917551 SRC917541:SRC917551 TAY917541:TAY917551 TKU917541:TKU917551 TUQ917541:TUQ917551 UEM917541:UEM917551 UOI917541:UOI917551 UYE917541:UYE917551 VIA917541:VIA917551 VRW917541:VRW917551 WBS917541:WBS917551 WLO917541:WLO917551 WVK917541:WVK917551 IY983077:IY983087 SU983077:SU983087 ACQ983077:ACQ983087 AMM983077:AMM983087 AWI983077:AWI983087 BGE983077:BGE983087 BQA983077:BQA983087 BZW983077:BZW983087 CJS983077:CJS983087 CTO983077:CTO983087 DDK983077:DDK983087 DNG983077:DNG983087 DXC983077:DXC983087 EGY983077:EGY983087 EQU983077:EQU983087 FAQ983077:FAQ983087 FKM983077:FKM983087 FUI983077:FUI983087 GEE983077:GEE983087 GOA983077:GOA983087 GXW983077:GXW983087 HHS983077:HHS983087 HRO983077:HRO983087 IBK983077:IBK983087 ILG983077:ILG983087 IVC983077:IVC983087 JEY983077:JEY983087 JOU983077:JOU983087 JYQ983077:JYQ983087 KIM983077:KIM983087 KSI983077:KSI983087 LCE983077:LCE983087 LMA983077:LMA983087 LVW983077:LVW983087 MFS983077:MFS983087 MPO983077:MPO983087 MZK983077:MZK983087 NJG983077:NJG983087 NTC983077:NTC983087 OCY983077:OCY983087 OMU983077:OMU983087 OWQ983077:OWQ983087 PGM983077:PGM983087 PQI983077:PQI983087 QAE983077:QAE983087 QKA983077:QKA983087 QTW983077:QTW983087 RDS983077:RDS983087 RNO983077:RNO983087 RXK983077:RXK983087 SHG983077:SHG983087 SRC983077:SRC983087 TAY983077:TAY983087 TKU983077:TKU983087 TUQ983077:TUQ983087 UEM983077:UEM983087 UOI983077:UOI983087 UYE983077:UYE983087 VIA983077:VIA983087 VRW983077:VRW983087 WBS983077:WBS983087 WLO983077:WLO983087 WVK983077:WVK983087 WBR983103:WBS983123 IX114 ST114 ACP114 AML114 AWH114 BGD114 BPZ114 BZV114 CJR114 CTN114 DDJ114 DNF114 DXB114 EGX114 EQT114 FAP114 FKL114 FUH114 GED114 GNZ114 GXV114 HHR114 HRN114 IBJ114 ILF114 IVB114 JEX114 JOT114 JYP114 KIL114 KSH114 LCD114 LLZ114 LVV114 MFR114 MPN114 MZJ114 NJF114 NTB114 OCX114 OMT114 OWP114 PGL114 PQH114 QAD114 QJZ114 QTV114 RDR114 RNN114 RXJ114 SHF114 SRB114 TAX114 TKT114 TUP114 UEL114 UOH114 UYD114 VHZ114 VRV114 WBR114 WLN114 WVJ114 IX852031:IY852051 IX65650 ST65650 ACP65650 AML65650 AWH65650 BGD65650 BPZ65650 BZV65650 CJR65650 CTN65650 DDJ65650 DNF65650 DXB65650 EGX65650 EQT65650 FAP65650 FKL65650 FUH65650 GED65650 GNZ65650 GXV65650 HHR65650 HRN65650 IBJ65650 ILF65650 IVB65650 JEX65650 JOT65650 JYP65650 KIL65650 KSH65650 LCD65650 LLZ65650 LVV65650 MFR65650 MPN65650 MZJ65650 NJF65650 NTB65650 OCX65650 OMT65650 OWP65650 PGL65650 PQH65650 QAD65650 QJZ65650 QTV65650 RDR65650 RNN65650 RXJ65650 SHF65650 SRB65650 TAX65650 TKT65650 TUP65650 UEL65650 UOH65650 UYD65650 VHZ65650 VRV65650 WBR65650 WLN65650 WVJ65650 ST852031:SU852051 IX131186 ST131186 ACP131186 AML131186 AWH131186 BGD131186 BPZ131186 BZV131186 CJR131186 CTN131186 DDJ131186 DNF131186 DXB131186 EGX131186 EQT131186 FAP131186 FKL131186 FUH131186 GED131186 GNZ131186 GXV131186 HHR131186 HRN131186 IBJ131186 ILF131186 IVB131186 JEX131186 JOT131186 JYP131186 KIL131186 KSH131186 LCD131186 LLZ131186 LVV131186 MFR131186 MPN131186 MZJ131186 NJF131186 NTB131186 OCX131186 OMT131186 OWP131186 PGL131186 PQH131186 QAD131186 QJZ131186 QTV131186 RDR131186 RNN131186 RXJ131186 SHF131186 SRB131186 TAX131186 TKT131186 TUP131186 UEL131186 UOH131186 UYD131186 VHZ131186 VRV131186 WBR131186 WLN131186 WVJ131186 ACP852031:ACQ852051 IX196722 ST196722 ACP196722 AML196722 AWH196722 BGD196722 BPZ196722 BZV196722 CJR196722 CTN196722 DDJ196722 DNF196722 DXB196722 EGX196722 EQT196722 FAP196722 FKL196722 FUH196722 GED196722 GNZ196722 GXV196722 HHR196722 HRN196722 IBJ196722 ILF196722 IVB196722 JEX196722 JOT196722 JYP196722 KIL196722 KSH196722 LCD196722 LLZ196722 LVV196722 MFR196722 MPN196722 MZJ196722 NJF196722 NTB196722 OCX196722 OMT196722 OWP196722 PGL196722 PQH196722 QAD196722 QJZ196722 QTV196722 RDR196722 RNN196722 RXJ196722 SHF196722 SRB196722 TAX196722 TKT196722 TUP196722 UEL196722 UOH196722 UYD196722 VHZ196722 VRV196722 WBR196722 WLN196722 WVJ196722 AML852031:AMM852051 IX262258 ST262258 ACP262258 AML262258 AWH262258 BGD262258 BPZ262258 BZV262258 CJR262258 CTN262258 DDJ262258 DNF262258 DXB262258 EGX262258 EQT262258 FAP262258 FKL262258 FUH262258 GED262258 GNZ262258 GXV262258 HHR262258 HRN262258 IBJ262258 ILF262258 IVB262258 JEX262258 JOT262258 JYP262258 KIL262258 KSH262258 LCD262258 LLZ262258 LVV262258 MFR262258 MPN262258 MZJ262258 NJF262258 NTB262258 OCX262258 OMT262258 OWP262258 PGL262258 PQH262258 QAD262258 QJZ262258 QTV262258 RDR262258 RNN262258 RXJ262258 SHF262258 SRB262258 TAX262258 TKT262258 TUP262258 UEL262258 UOH262258 UYD262258 VHZ262258 VRV262258 WBR262258 WLN262258 WVJ262258 AWH852031:AWI852051 IX327794 ST327794 ACP327794 AML327794 AWH327794 BGD327794 BPZ327794 BZV327794 CJR327794 CTN327794 DDJ327794 DNF327794 DXB327794 EGX327794 EQT327794 FAP327794 FKL327794 FUH327794 GED327794 GNZ327794 GXV327794 HHR327794 HRN327794 IBJ327794 ILF327794 IVB327794 JEX327794 JOT327794 JYP327794 KIL327794 KSH327794 LCD327794 LLZ327794 LVV327794 MFR327794 MPN327794 MZJ327794 NJF327794 NTB327794 OCX327794 OMT327794 OWP327794 PGL327794 PQH327794 QAD327794 QJZ327794 QTV327794 RDR327794 RNN327794 RXJ327794 SHF327794 SRB327794 TAX327794 TKT327794 TUP327794 UEL327794 UOH327794 UYD327794 VHZ327794 VRV327794 WBR327794 WLN327794 WVJ327794 BGD852031:BGE852051 IX393330 ST393330 ACP393330 AML393330 AWH393330 BGD393330 BPZ393330 BZV393330 CJR393330 CTN393330 DDJ393330 DNF393330 DXB393330 EGX393330 EQT393330 FAP393330 FKL393330 FUH393330 GED393330 GNZ393330 GXV393330 HHR393330 HRN393330 IBJ393330 ILF393330 IVB393330 JEX393330 JOT393330 JYP393330 KIL393330 KSH393330 LCD393330 LLZ393330 LVV393330 MFR393330 MPN393330 MZJ393330 NJF393330 NTB393330 OCX393330 OMT393330 OWP393330 PGL393330 PQH393330 QAD393330 QJZ393330 QTV393330 RDR393330 RNN393330 RXJ393330 SHF393330 SRB393330 TAX393330 TKT393330 TUP393330 UEL393330 UOH393330 UYD393330 VHZ393330 VRV393330 WBR393330 WLN393330 WVJ393330 BPZ852031:BQA852051 IX458866 ST458866 ACP458866 AML458866 AWH458866 BGD458866 BPZ458866 BZV458866 CJR458866 CTN458866 DDJ458866 DNF458866 DXB458866 EGX458866 EQT458866 FAP458866 FKL458866 FUH458866 GED458866 GNZ458866 GXV458866 HHR458866 HRN458866 IBJ458866 ILF458866 IVB458866 JEX458866 JOT458866 JYP458866 KIL458866 KSH458866 LCD458866 LLZ458866 LVV458866 MFR458866 MPN458866 MZJ458866 NJF458866 NTB458866 OCX458866 OMT458866 OWP458866 PGL458866 PQH458866 QAD458866 QJZ458866 QTV458866 RDR458866 RNN458866 RXJ458866 SHF458866 SRB458866 TAX458866 TKT458866 TUP458866 UEL458866 UOH458866 UYD458866 VHZ458866 VRV458866 WBR458866 WLN458866 WVJ458866 BZV852031:BZW852051 IX524402 ST524402 ACP524402 AML524402 AWH524402 BGD524402 BPZ524402 BZV524402 CJR524402 CTN524402 DDJ524402 DNF524402 DXB524402 EGX524402 EQT524402 FAP524402 FKL524402 FUH524402 GED524402 GNZ524402 GXV524402 HHR524402 HRN524402 IBJ524402 ILF524402 IVB524402 JEX524402 JOT524402 JYP524402 KIL524402 KSH524402 LCD524402 LLZ524402 LVV524402 MFR524402 MPN524402 MZJ524402 NJF524402 NTB524402 OCX524402 OMT524402 OWP524402 PGL524402 PQH524402 QAD524402 QJZ524402 QTV524402 RDR524402 RNN524402 RXJ524402 SHF524402 SRB524402 TAX524402 TKT524402 TUP524402 UEL524402 UOH524402 UYD524402 VHZ524402 VRV524402 WBR524402 WLN524402 WVJ524402 CJR852031:CJS852051 IX589938 ST589938 ACP589938 AML589938 AWH589938 BGD589938 BPZ589938 BZV589938 CJR589938 CTN589938 DDJ589938 DNF589938 DXB589938 EGX589938 EQT589938 FAP589938 FKL589938 FUH589938 GED589938 GNZ589938 GXV589938 HHR589938 HRN589938 IBJ589938 ILF589938 IVB589938 JEX589938 JOT589938 JYP589938 KIL589938 KSH589938 LCD589938 LLZ589938 LVV589938 MFR589938 MPN589938 MZJ589938 NJF589938 NTB589938 OCX589938 OMT589938 OWP589938 PGL589938 PQH589938 QAD589938 QJZ589938 QTV589938 RDR589938 RNN589938 RXJ589938 SHF589938 SRB589938 TAX589938 TKT589938 TUP589938 UEL589938 UOH589938 UYD589938 VHZ589938 VRV589938 WBR589938 WLN589938 WVJ589938 CTN852031:CTO852051 IX655474 ST655474 ACP655474 AML655474 AWH655474 BGD655474 BPZ655474 BZV655474 CJR655474 CTN655474 DDJ655474 DNF655474 DXB655474 EGX655474 EQT655474 FAP655474 FKL655474 FUH655474 GED655474 GNZ655474 GXV655474 HHR655474 HRN655474 IBJ655474 ILF655474 IVB655474 JEX655474 JOT655474 JYP655474 KIL655474 KSH655474 LCD655474 LLZ655474 LVV655474 MFR655474 MPN655474 MZJ655474 NJF655474 NTB655474 OCX655474 OMT655474 OWP655474 PGL655474 PQH655474 QAD655474 QJZ655474 QTV655474 RDR655474 RNN655474 RXJ655474 SHF655474 SRB655474 TAX655474 TKT655474 TUP655474 UEL655474 UOH655474 UYD655474 VHZ655474 VRV655474 WBR655474 WLN655474 WVJ655474 DDJ852031:DDK852051 IX721010 ST721010 ACP721010 AML721010 AWH721010 BGD721010 BPZ721010 BZV721010 CJR721010 CTN721010 DDJ721010 DNF721010 DXB721010 EGX721010 EQT721010 FAP721010 FKL721010 FUH721010 GED721010 GNZ721010 GXV721010 HHR721010 HRN721010 IBJ721010 ILF721010 IVB721010 JEX721010 JOT721010 JYP721010 KIL721010 KSH721010 LCD721010 LLZ721010 LVV721010 MFR721010 MPN721010 MZJ721010 NJF721010 NTB721010 OCX721010 OMT721010 OWP721010 PGL721010 PQH721010 QAD721010 QJZ721010 QTV721010 RDR721010 RNN721010 RXJ721010 SHF721010 SRB721010 TAX721010 TKT721010 TUP721010 UEL721010 UOH721010 UYD721010 VHZ721010 VRV721010 WBR721010 WLN721010 WVJ721010 DNF852031:DNG852051 IX786546 ST786546 ACP786546 AML786546 AWH786546 BGD786546 BPZ786546 BZV786546 CJR786546 CTN786546 DDJ786546 DNF786546 DXB786546 EGX786546 EQT786546 FAP786546 FKL786546 FUH786546 GED786546 GNZ786546 GXV786546 HHR786546 HRN786546 IBJ786546 ILF786546 IVB786546 JEX786546 JOT786546 JYP786546 KIL786546 KSH786546 LCD786546 LLZ786546 LVV786546 MFR786546 MPN786546 MZJ786546 NJF786546 NTB786546 OCX786546 OMT786546 OWP786546 PGL786546 PQH786546 QAD786546 QJZ786546 QTV786546 RDR786546 RNN786546 RXJ786546 SHF786546 SRB786546 TAX786546 TKT786546 TUP786546 UEL786546 UOH786546 UYD786546 VHZ786546 VRV786546 WBR786546 WLN786546 WVJ786546 DXB852031:DXC852051 IX852082 ST852082 ACP852082 AML852082 AWH852082 BGD852082 BPZ852082 BZV852082 CJR852082 CTN852082 DDJ852082 DNF852082 DXB852082 EGX852082 EQT852082 FAP852082 FKL852082 FUH852082 GED852082 GNZ852082 GXV852082 HHR852082 HRN852082 IBJ852082 ILF852082 IVB852082 JEX852082 JOT852082 JYP852082 KIL852082 KSH852082 LCD852082 LLZ852082 LVV852082 MFR852082 MPN852082 MZJ852082 NJF852082 NTB852082 OCX852082 OMT852082 OWP852082 PGL852082 PQH852082 QAD852082 QJZ852082 QTV852082 RDR852082 RNN852082 RXJ852082 SHF852082 SRB852082 TAX852082 TKT852082 TUP852082 UEL852082 UOH852082 UYD852082 VHZ852082 VRV852082 WBR852082 WLN852082 WVJ852082 EGX852031:EGY852051 IX917618 ST917618 ACP917618 AML917618 AWH917618 BGD917618 BPZ917618 BZV917618 CJR917618 CTN917618 DDJ917618 DNF917618 DXB917618 EGX917618 EQT917618 FAP917618 FKL917618 FUH917618 GED917618 GNZ917618 GXV917618 HHR917618 HRN917618 IBJ917618 ILF917618 IVB917618 JEX917618 JOT917618 JYP917618 KIL917618 KSH917618 LCD917618 LLZ917618 LVV917618 MFR917618 MPN917618 MZJ917618 NJF917618 NTB917618 OCX917618 OMT917618 OWP917618 PGL917618 PQH917618 QAD917618 QJZ917618 QTV917618 RDR917618 RNN917618 RXJ917618 SHF917618 SRB917618 TAX917618 TKT917618 TUP917618 UEL917618 UOH917618 UYD917618 VHZ917618 VRV917618 WBR917618 WLN917618 WVJ917618 EQT852031:EQU852051 IX983154 ST983154 ACP983154 AML983154 AWH983154 BGD983154 BPZ983154 BZV983154 CJR983154 CTN983154 DDJ983154 DNF983154 DXB983154 EGX983154 EQT983154 FAP983154 FKL983154 FUH983154 GED983154 GNZ983154 GXV983154 HHR983154 HRN983154 IBJ983154 ILF983154 IVB983154 JEX983154 JOT983154 JYP983154 KIL983154 KSH983154 LCD983154 LLZ983154 LVV983154 MFR983154 MPN983154 MZJ983154 NJF983154 NTB983154 OCX983154 OMT983154 OWP983154 PGL983154 PQH983154 QAD983154 QJZ983154 QTV983154 RDR983154 RNN983154 RXJ983154 SHF983154 SRB983154 TAX983154 TKT983154 TUP983154 UEL983154 UOH983154 UYD983154 VHZ983154 VRV983154 WBR983154 WLN983154 WVJ983154 FAP852031:FAQ852051 IX124 ST124 ACP124 AML124 AWH124 BGD124 BPZ124 BZV124 CJR124 CTN124 DDJ124 DNF124 DXB124 EGX124 EQT124 FAP124 FKL124 FUH124 GED124 GNZ124 GXV124 HHR124 HRN124 IBJ124 ILF124 IVB124 JEX124 JOT124 JYP124 KIL124 KSH124 LCD124 LLZ124 LVV124 MFR124 MPN124 MZJ124 NJF124 NTB124 OCX124 OMT124 OWP124 PGL124 PQH124 QAD124 QJZ124 QTV124 RDR124 RNN124 RXJ124 SHF124 SRB124 TAX124 TKT124 TUP124 UEL124 UOH124 UYD124 VHZ124 VRV124 WBR124 WLN124 WVJ124 FKL852031:FKM852051 IX65660 ST65660 ACP65660 AML65660 AWH65660 BGD65660 BPZ65660 BZV65660 CJR65660 CTN65660 DDJ65660 DNF65660 DXB65660 EGX65660 EQT65660 FAP65660 FKL65660 FUH65660 GED65660 GNZ65660 GXV65660 HHR65660 HRN65660 IBJ65660 ILF65660 IVB65660 JEX65660 JOT65660 JYP65660 KIL65660 KSH65660 LCD65660 LLZ65660 LVV65660 MFR65660 MPN65660 MZJ65660 NJF65660 NTB65660 OCX65660 OMT65660 OWP65660 PGL65660 PQH65660 QAD65660 QJZ65660 QTV65660 RDR65660 RNN65660 RXJ65660 SHF65660 SRB65660 TAX65660 TKT65660 TUP65660 UEL65660 UOH65660 UYD65660 VHZ65660 VRV65660 WBR65660 WLN65660 WVJ65660 FUH852031:FUI852051 IX131196 ST131196 ACP131196 AML131196 AWH131196 BGD131196 BPZ131196 BZV131196 CJR131196 CTN131196 DDJ131196 DNF131196 DXB131196 EGX131196 EQT131196 FAP131196 FKL131196 FUH131196 GED131196 GNZ131196 GXV131196 HHR131196 HRN131196 IBJ131196 ILF131196 IVB131196 JEX131196 JOT131196 JYP131196 KIL131196 KSH131196 LCD131196 LLZ131196 LVV131196 MFR131196 MPN131196 MZJ131196 NJF131196 NTB131196 OCX131196 OMT131196 OWP131196 PGL131196 PQH131196 QAD131196 QJZ131196 QTV131196 RDR131196 RNN131196 RXJ131196 SHF131196 SRB131196 TAX131196 TKT131196 TUP131196 UEL131196 UOH131196 UYD131196 VHZ131196 VRV131196 WBR131196 WLN131196 WVJ131196 GED852031:GEE852051 IX196732 ST196732 ACP196732 AML196732 AWH196732 BGD196732 BPZ196732 BZV196732 CJR196732 CTN196732 DDJ196732 DNF196732 DXB196732 EGX196732 EQT196732 FAP196732 FKL196732 FUH196732 GED196732 GNZ196732 GXV196732 HHR196732 HRN196732 IBJ196732 ILF196732 IVB196732 JEX196732 JOT196732 JYP196732 KIL196732 KSH196732 LCD196732 LLZ196732 LVV196732 MFR196732 MPN196732 MZJ196732 NJF196732 NTB196732 OCX196732 OMT196732 OWP196732 PGL196732 PQH196732 QAD196732 QJZ196732 QTV196732 RDR196732 RNN196732 RXJ196732 SHF196732 SRB196732 TAX196732 TKT196732 TUP196732 UEL196732 UOH196732 UYD196732 VHZ196732 VRV196732 WBR196732 WLN196732 WVJ196732 GNZ852031:GOA852051 IX262268 ST262268 ACP262268 AML262268 AWH262268 BGD262268 BPZ262268 BZV262268 CJR262268 CTN262268 DDJ262268 DNF262268 DXB262268 EGX262268 EQT262268 FAP262268 FKL262268 FUH262268 GED262268 GNZ262268 GXV262268 HHR262268 HRN262268 IBJ262268 ILF262268 IVB262268 JEX262268 JOT262268 JYP262268 KIL262268 KSH262268 LCD262268 LLZ262268 LVV262268 MFR262268 MPN262268 MZJ262268 NJF262268 NTB262268 OCX262268 OMT262268 OWP262268 PGL262268 PQH262268 QAD262268 QJZ262268 QTV262268 RDR262268 RNN262268 RXJ262268 SHF262268 SRB262268 TAX262268 TKT262268 TUP262268 UEL262268 UOH262268 UYD262268 VHZ262268 VRV262268 WBR262268 WLN262268 WVJ262268 GXV852031:GXW852051 IX327804 ST327804 ACP327804 AML327804 AWH327804 BGD327804 BPZ327804 BZV327804 CJR327804 CTN327804 DDJ327804 DNF327804 DXB327804 EGX327804 EQT327804 FAP327804 FKL327804 FUH327804 GED327804 GNZ327804 GXV327804 HHR327804 HRN327804 IBJ327804 ILF327804 IVB327804 JEX327804 JOT327804 JYP327804 KIL327804 KSH327804 LCD327804 LLZ327804 LVV327804 MFR327804 MPN327804 MZJ327804 NJF327804 NTB327804 OCX327804 OMT327804 OWP327804 PGL327804 PQH327804 QAD327804 QJZ327804 QTV327804 RDR327804 RNN327804 RXJ327804 SHF327804 SRB327804 TAX327804 TKT327804 TUP327804 UEL327804 UOH327804 UYD327804 VHZ327804 VRV327804 WBR327804 WLN327804 WVJ327804 HHR852031:HHS852051 IX393340 ST393340 ACP393340 AML393340 AWH393340 BGD393340 BPZ393340 BZV393340 CJR393340 CTN393340 DDJ393340 DNF393340 DXB393340 EGX393340 EQT393340 FAP393340 FKL393340 FUH393340 GED393340 GNZ393340 GXV393340 HHR393340 HRN393340 IBJ393340 ILF393340 IVB393340 JEX393340 JOT393340 JYP393340 KIL393340 KSH393340 LCD393340 LLZ393340 LVV393340 MFR393340 MPN393340 MZJ393340 NJF393340 NTB393340 OCX393340 OMT393340 OWP393340 PGL393340 PQH393340 QAD393340 QJZ393340 QTV393340 RDR393340 RNN393340 RXJ393340 SHF393340 SRB393340 TAX393340 TKT393340 TUP393340 UEL393340 UOH393340 UYD393340 VHZ393340 VRV393340 WBR393340 WLN393340 WVJ393340 HRN852031:HRO852051 IX458876 ST458876 ACP458876 AML458876 AWH458876 BGD458876 BPZ458876 BZV458876 CJR458876 CTN458876 DDJ458876 DNF458876 DXB458876 EGX458876 EQT458876 FAP458876 FKL458876 FUH458876 GED458876 GNZ458876 GXV458876 HHR458876 HRN458876 IBJ458876 ILF458876 IVB458876 JEX458876 JOT458876 JYP458876 KIL458876 KSH458876 LCD458876 LLZ458876 LVV458876 MFR458876 MPN458876 MZJ458876 NJF458876 NTB458876 OCX458876 OMT458876 OWP458876 PGL458876 PQH458876 QAD458876 QJZ458876 QTV458876 RDR458876 RNN458876 RXJ458876 SHF458876 SRB458876 TAX458876 TKT458876 TUP458876 UEL458876 UOH458876 UYD458876 VHZ458876 VRV458876 WBR458876 WLN458876 WVJ458876 IBJ852031:IBK852051 IX524412 ST524412 ACP524412 AML524412 AWH524412 BGD524412 BPZ524412 BZV524412 CJR524412 CTN524412 DDJ524412 DNF524412 DXB524412 EGX524412 EQT524412 FAP524412 FKL524412 FUH524412 GED524412 GNZ524412 GXV524412 HHR524412 HRN524412 IBJ524412 ILF524412 IVB524412 JEX524412 JOT524412 JYP524412 KIL524412 KSH524412 LCD524412 LLZ524412 LVV524412 MFR524412 MPN524412 MZJ524412 NJF524412 NTB524412 OCX524412 OMT524412 OWP524412 PGL524412 PQH524412 QAD524412 QJZ524412 QTV524412 RDR524412 RNN524412 RXJ524412 SHF524412 SRB524412 TAX524412 TKT524412 TUP524412 UEL524412 UOH524412 UYD524412 VHZ524412 VRV524412 WBR524412 WLN524412 WVJ524412 ILF852031:ILG852051 IX589948 ST589948 ACP589948 AML589948 AWH589948 BGD589948 BPZ589948 BZV589948 CJR589948 CTN589948 DDJ589948 DNF589948 DXB589948 EGX589948 EQT589948 FAP589948 FKL589948 FUH589948 GED589948 GNZ589948 GXV589948 HHR589948 HRN589948 IBJ589948 ILF589948 IVB589948 JEX589948 JOT589948 JYP589948 KIL589948 KSH589948 LCD589948 LLZ589948 LVV589948 MFR589948 MPN589948 MZJ589948 NJF589948 NTB589948 OCX589948 OMT589948 OWP589948 PGL589948 PQH589948 QAD589948 QJZ589948 QTV589948 RDR589948 RNN589948 RXJ589948 SHF589948 SRB589948 TAX589948 TKT589948 TUP589948 UEL589948 UOH589948 UYD589948 VHZ589948 VRV589948 WBR589948 WLN589948 WVJ589948 IVB852031:IVC852051 IX655484 ST655484 ACP655484 AML655484 AWH655484 BGD655484 BPZ655484 BZV655484 CJR655484 CTN655484 DDJ655484 DNF655484 DXB655484 EGX655484 EQT655484 FAP655484 FKL655484 FUH655484 GED655484 GNZ655484 GXV655484 HHR655484 HRN655484 IBJ655484 ILF655484 IVB655484 JEX655484 JOT655484 JYP655484 KIL655484 KSH655484 LCD655484 LLZ655484 LVV655484 MFR655484 MPN655484 MZJ655484 NJF655484 NTB655484 OCX655484 OMT655484 OWP655484 PGL655484 PQH655484 QAD655484 QJZ655484 QTV655484 RDR655484 RNN655484 RXJ655484 SHF655484 SRB655484 TAX655484 TKT655484 TUP655484 UEL655484 UOH655484 UYD655484 VHZ655484 VRV655484 WBR655484 WLN655484 WVJ655484 JEX852031:JEY852051 IX721020 ST721020 ACP721020 AML721020 AWH721020 BGD721020 BPZ721020 BZV721020 CJR721020 CTN721020 DDJ721020 DNF721020 DXB721020 EGX721020 EQT721020 FAP721020 FKL721020 FUH721020 GED721020 GNZ721020 GXV721020 HHR721020 HRN721020 IBJ721020 ILF721020 IVB721020 JEX721020 JOT721020 JYP721020 KIL721020 KSH721020 LCD721020 LLZ721020 LVV721020 MFR721020 MPN721020 MZJ721020 NJF721020 NTB721020 OCX721020 OMT721020 OWP721020 PGL721020 PQH721020 QAD721020 QJZ721020 QTV721020 RDR721020 RNN721020 RXJ721020 SHF721020 SRB721020 TAX721020 TKT721020 TUP721020 UEL721020 UOH721020 UYD721020 VHZ721020 VRV721020 WBR721020 WLN721020 WVJ721020 JOT852031:JOU852051 IX786556 ST786556 ACP786556 AML786556 AWH786556 BGD786556 BPZ786556 BZV786556 CJR786556 CTN786556 DDJ786556 DNF786556 DXB786556 EGX786556 EQT786556 FAP786556 FKL786556 FUH786556 GED786556 GNZ786556 GXV786556 HHR786556 HRN786556 IBJ786556 ILF786556 IVB786556 JEX786556 JOT786556 JYP786556 KIL786556 KSH786556 LCD786556 LLZ786556 LVV786556 MFR786556 MPN786556 MZJ786556 NJF786556 NTB786556 OCX786556 OMT786556 OWP786556 PGL786556 PQH786556 QAD786556 QJZ786556 QTV786556 RDR786556 RNN786556 RXJ786556 SHF786556 SRB786556 TAX786556 TKT786556 TUP786556 UEL786556 UOH786556 UYD786556 VHZ786556 VRV786556 WBR786556 WLN786556 WVJ786556 JYP852031:JYQ852051 IX852092 ST852092 ACP852092 AML852092 AWH852092 BGD852092 BPZ852092 BZV852092 CJR852092 CTN852092 DDJ852092 DNF852092 DXB852092 EGX852092 EQT852092 FAP852092 FKL852092 FUH852092 GED852092 GNZ852092 GXV852092 HHR852092 HRN852092 IBJ852092 ILF852092 IVB852092 JEX852092 JOT852092 JYP852092 KIL852092 KSH852092 LCD852092 LLZ852092 LVV852092 MFR852092 MPN852092 MZJ852092 NJF852092 NTB852092 OCX852092 OMT852092 OWP852092 PGL852092 PQH852092 QAD852092 QJZ852092 QTV852092 RDR852092 RNN852092 RXJ852092 SHF852092 SRB852092 TAX852092 TKT852092 TUP852092 UEL852092 UOH852092 UYD852092 VHZ852092 VRV852092 WBR852092 WLN852092 WVJ852092 KIL852031:KIM852051 IX917628 ST917628 ACP917628 AML917628 AWH917628 BGD917628 BPZ917628 BZV917628 CJR917628 CTN917628 DDJ917628 DNF917628 DXB917628 EGX917628 EQT917628 FAP917628 FKL917628 FUH917628 GED917628 GNZ917628 GXV917628 HHR917628 HRN917628 IBJ917628 ILF917628 IVB917628 JEX917628 JOT917628 JYP917628 KIL917628 KSH917628 LCD917628 LLZ917628 LVV917628 MFR917628 MPN917628 MZJ917628 NJF917628 NTB917628 OCX917628 OMT917628 OWP917628 PGL917628 PQH917628 QAD917628 QJZ917628 QTV917628 RDR917628 RNN917628 RXJ917628 SHF917628 SRB917628 TAX917628 TKT917628 TUP917628 UEL917628 UOH917628 UYD917628 VHZ917628 VRV917628 WBR917628 WLN917628 WVJ917628 KSH852031:KSI852051 IX983164 ST983164 ACP983164 AML983164 AWH983164 BGD983164 BPZ983164 BZV983164 CJR983164 CTN983164 DDJ983164 DNF983164 DXB983164 EGX983164 EQT983164 FAP983164 FKL983164 FUH983164 GED983164 GNZ983164 GXV983164 HHR983164 HRN983164 IBJ983164 ILF983164 IVB983164 JEX983164 JOT983164 JYP983164 KIL983164 KSH983164 LCD983164 LLZ983164 LVV983164 MFR983164 MPN983164 MZJ983164 NJF983164 NTB983164 OCX983164 OMT983164 OWP983164 PGL983164 PQH983164 QAD983164 QJZ983164 QTV983164 RDR983164 RNN983164 RXJ983164 SHF983164 SRB983164 TAX983164 TKT983164 TUP983164 UEL983164 UOH983164 UYD983164 VHZ983164 VRV983164 WBR983164 WLN983164 WVJ983164 LCD852031:LCE852051 IX85:IY85 ST85:SU85 ACP85:ACQ85 AML85:AMM85 AWH85:AWI85 BGD85:BGE85 BPZ85:BQA85 BZV85:BZW85 CJR85:CJS85 CTN85:CTO85 DDJ85:DDK85 DNF85:DNG85 DXB85:DXC85 EGX85:EGY85 EQT85:EQU85 FAP85:FAQ85 FKL85:FKM85 FUH85:FUI85 GED85:GEE85 GNZ85:GOA85 GXV85:GXW85 HHR85:HHS85 HRN85:HRO85 IBJ85:IBK85 ILF85:ILG85 IVB85:IVC85 JEX85:JEY85 JOT85:JOU85 JYP85:JYQ85 KIL85:KIM85 KSH85:KSI85 LCD85:LCE85 LLZ85:LMA85 LVV85:LVW85 MFR85:MFS85 MPN85:MPO85 MZJ85:MZK85 NJF85:NJG85 NTB85:NTC85 OCX85:OCY85 OMT85:OMU85 OWP85:OWQ85 PGL85:PGM85 PQH85:PQI85 QAD85:QAE85 QJZ85:QKA85 QTV85:QTW85 RDR85:RDS85 RNN85:RNO85 RXJ85:RXK85 SHF85:SHG85 SRB85:SRC85 TAX85:TAY85 TKT85:TKU85 TUP85:TUQ85 UEL85:UEM85 UOH85:UOI85 UYD85:UYE85 VHZ85:VIA85 VRV85:VRW85 WBR85:WBS85 WLN85:WLO85 WVJ85:WVK85 LLZ852031:LMA852051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LVV852031:LVW852051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MFR852031:MFS852051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MPN852031:MPO852051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MZJ852031:MZK852051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NJF852031:NJG852051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NTB852031:NTC852051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OCX852031:OCY852051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OMT852031:OMU852051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OWP852031:OWQ852051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PGL852031:PGM852051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PQH852031:PQI852051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QAD852031:QAE852051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QJZ852031:QKA852051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QTV852031:QTW852051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RDR852031:RDS852051 IX96:IY96 ST96:SU96 ACP96:ACQ96 AML96:AMM96 AWH96:AWI96 BGD96:BGE96 BPZ96:BQA96 BZV96:BZW96 CJR96:CJS96 CTN96:CTO96 DDJ96:DDK96 DNF96:DNG96 DXB96:DXC96 EGX96:EGY96 EQT96:EQU96 FAP96:FAQ96 FKL96:FKM96 FUH96:FUI96 GED96:GEE96 GNZ96:GOA96 GXV96:GXW96 HHR96:HHS96 HRN96:HRO96 IBJ96:IBK96 ILF96:ILG96 IVB96:IVC96 JEX96:JEY96 JOT96:JOU96 JYP96:JYQ96 KIL96:KIM96 KSH96:KSI96 LCD96:LCE96 LLZ96:LMA96 LVV96:LVW96 MFR96:MFS96 MPN96:MPO96 MZJ96:MZK96 NJF96:NJG96 NTB96:NTC96 OCX96:OCY96 OMT96:OMU96 OWP96:OWQ96 PGL96:PGM96 PQH96:PQI96 QAD96:QAE96 QJZ96:QKA96 QTV96:QTW96 RDR96:RDS96 RNN96:RNO96 RXJ96:RXK96 SHF96:SHG96 SRB96:SRC96 TAX96:TAY96 TKT96:TKU96 TUP96:TUQ96 UEL96:UEM96 UOH96:UOI96 UYD96:UYE96 VHZ96:VIA96 VRV96:VRW96 WBR96:WBS96 WLN96:WLO96 WVJ96:WVK96 RNN852031:RNO852051 IX65632:IY65632 ST65632:SU65632 ACP65632:ACQ65632 AML65632:AMM65632 AWH65632:AWI65632 BGD65632:BGE65632 BPZ65632:BQA65632 BZV65632:BZW65632 CJR65632:CJS65632 CTN65632:CTO65632 DDJ65632:DDK65632 DNF65632:DNG65632 DXB65632:DXC65632 EGX65632:EGY65632 EQT65632:EQU65632 FAP65632:FAQ65632 FKL65632:FKM65632 FUH65632:FUI65632 GED65632:GEE65632 GNZ65632:GOA65632 GXV65632:GXW65632 HHR65632:HHS65632 HRN65632:HRO65632 IBJ65632:IBK65632 ILF65632:ILG65632 IVB65632:IVC65632 JEX65632:JEY65632 JOT65632:JOU65632 JYP65632:JYQ65632 KIL65632:KIM65632 KSH65632:KSI65632 LCD65632:LCE65632 LLZ65632:LMA65632 LVV65632:LVW65632 MFR65632:MFS65632 MPN65632:MPO65632 MZJ65632:MZK65632 NJF65632:NJG65632 NTB65632:NTC65632 OCX65632:OCY65632 OMT65632:OMU65632 OWP65632:OWQ65632 PGL65632:PGM65632 PQH65632:PQI65632 QAD65632:QAE65632 QJZ65632:QKA65632 QTV65632:QTW65632 RDR65632:RDS65632 RNN65632:RNO65632 RXJ65632:RXK65632 SHF65632:SHG65632 SRB65632:SRC65632 TAX65632:TAY65632 TKT65632:TKU65632 TUP65632:TUQ65632 UEL65632:UEM65632 UOH65632:UOI65632 UYD65632:UYE65632 VHZ65632:VIA65632 VRV65632:VRW65632 WBR65632:WBS65632 WLN65632:WLO65632 WVJ65632:WVK65632 RXJ852031:RXK852051 IX131168:IY131168 ST131168:SU131168 ACP131168:ACQ131168 AML131168:AMM131168 AWH131168:AWI131168 BGD131168:BGE131168 BPZ131168:BQA131168 BZV131168:BZW131168 CJR131168:CJS131168 CTN131168:CTO131168 DDJ131168:DDK131168 DNF131168:DNG131168 DXB131168:DXC131168 EGX131168:EGY131168 EQT131168:EQU131168 FAP131168:FAQ131168 FKL131168:FKM131168 FUH131168:FUI131168 GED131168:GEE131168 GNZ131168:GOA131168 GXV131168:GXW131168 HHR131168:HHS131168 HRN131168:HRO131168 IBJ131168:IBK131168 ILF131168:ILG131168 IVB131168:IVC131168 JEX131168:JEY131168 JOT131168:JOU131168 JYP131168:JYQ131168 KIL131168:KIM131168 KSH131168:KSI131168 LCD131168:LCE131168 LLZ131168:LMA131168 LVV131168:LVW131168 MFR131168:MFS131168 MPN131168:MPO131168 MZJ131168:MZK131168 NJF131168:NJG131168 NTB131168:NTC131168 OCX131168:OCY131168 OMT131168:OMU131168 OWP131168:OWQ131168 PGL131168:PGM131168 PQH131168:PQI131168 QAD131168:QAE131168 QJZ131168:QKA131168 QTV131168:QTW131168 RDR131168:RDS131168 RNN131168:RNO131168 RXJ131168:RXK131168 SHF131168:SHG131168 SRB131168:SRC131168 TAX131168:TAY131168 TKT131168:TKU131168 TUP131168:TUQ131168 UEL131168:UEM131168 UOH131168:UOI131168 UYD131168:UYE131168 VHZ131168:VIA131168 VRV131168:VRW131168 WBR131168:WBS131168 WLN131168:WLO131168 WVJ131168:WVK131168 SHF852031:SHG852051 IX196704:IY196704 ST196704:SU196704 ACP196704:ACQ196704 AML196704:AMM196704 AWH196704:AWI196704 BGD196704:BGE196704 BPZ196704:BQA196704 BZV196704:BZW196704 CJR196704:CJS196704 CTN196704:CTO196704 DDJ196704:DDK196704 DNF196704:DNG196704 DXB196704:DXC196704 EGX196704:EGY196704 EQT196704:EQU196704 FAP196704:FAQ196704 FKL196704:FKM196704 FUH196704:FUI196704 GED196704:GEE196704 GNZ196704:GOA196704 GXV196704:GXW196704 HHR196704:HHS196704 HRN196704:HRO196704 IBJ196704:IBK196704 ILF196704:ILG196704 IVB196704:IVC196704 JEX196704:JEY196704 JOT196704:JOU196704 JYP196704:JYQ196704 KIL196704:KIM196704 KSH196704:KSI196704 LCD196704:LCE196704 LLZ196704:LMA196704 LVV196704:LVW196704 MFR196704:MFS196704 MPN196704:MPO196704 MZJ196704:MZK196704 NJF196704:NJG196704 NTB196704:NTC196704 OCX196704:OCY196704 OMT196704:OMU196704 OWP196704:OWQ196704 PGL196704:PGM196704 PQH196704:PQI196704 QAD196704:QAE196704 QJZ196704:QKA196704 QTV196704:QTW196704 RDR196704:RDS196704 RNN196704:RNO196704 RXJ196704:RXK196704 SHF196704:SHG196704 SRB196704:SRC196704 TAX196704:TAY196704 TKT196704:TKU196704 TUP196704:TUQ196704 UEL196704:UEM196704 UOH196704:UOI196704 UYD196704:UYE196704 VHZ196704:VIA196704 VRV196704:VRW196704 WBR196704:WBS196704 WLN196704:WLO196704 WVJ196704:WVK196704 SRB852031:SRC852051 IX262240:IY262240 ST262240:SU262240 ACP262240:ACQ262240 AML262240:AMM262240 AWH262240:AWI262240 BGD262240:BGE262240 BPZ262240:BQA262240 BZV262240:BZW262240 CJR262240:CJS262240 CTN262240:CTO262240 DDJ262240:DDK262240 DNF262240:DNG262240 DXB262240:DXC262240 EGX262240:EGY262240 EQT262240:EQU262240 FAP262240:FAQ262240 FKL262240:FKM262240 FUH262240:FUI262240 GED262240:GEE262240 GNZ262240:GOA262240 GXV262240:GXW262240 HHR262240:HHS262240 HRN262240:HRO262240 IBJ262240:IBK262240 ILF262240:ILG262240 IVB262240:IVC262240 JEX262240:JEY262240 JOT262240:JOU262240 JYP262240:JYQ262240 KIL262240:KIM262240 KSH262240:KSI262240 LCD262240:LCE262240 LLZ262240:LMA262240 LVV262240:LVW262240 MFR262240:MFS262240 MPN262240:MPO262240 MZJ262240:MZK262240 NJF262240:NJG262240 NTB262240:NTC262240 OCX262240:OCY262240 OMT262240:OMU262240 OWP262240:OWQ262240 PGL262240:PGM262240 PQH262240:PQI262240 QAD262240:QAE262240 QJZ262240:QKA262240 QTV262240:QTW262240 RDR262240:RDS262240 RNN262240:RNO262240 RXJ262240:RXK262240 SHF262240:SHG262240 SRB262240:SRC262240 TAX262240:TAY262240 TKT262240:TKU262240 TUP262240:TUQ262240 UEL262240:UEM262240 UOH262240:UOI262240 UYD262240:UYE262240 VHZ262240:VIA262240 VRV262240:VRW262240 WBR262240:WBS262240 WLN262240:WLO262240 WVJ262240:WVK262240 TAX852031:TAY852051 IX327776:IY327776 ST327776:SU327776 ACP327776:ACQ327776 AML327776:AMM327776 AWH327776:AWI327776 BGD327776:BGE327776 BPZ327776:BQA327776 BZV327776:BZW327776 CJR327776:CJS327776 CTN327776:CTO327776 DDJ327776:DDK327776 DNF327776:DNG327776 DXB327776:DXC327776 EGX327776:EGY327776 EQT327776:EQU327776 FAP327776:FAQ327776 FKL327776:FKM327776 FUH327776:FUI327776 GED327776:GEE327776 GNZ327776:GOA327776 GXV327776:GXW327776 HHR327776:HHS327776 HRN327776:HRO327776 IBJ327776:IBK327776 ILF327776:ILG327776 IVB327776:IVC327776 JEX327776:JEY327776 JOT327776:JOU327776 JYP327776:JYQ327776 KIL327776:KIM327776 KSH327776:KSI327776 LCD327776:LCE327776 LLZ327776:LMA327776 LVV327776:LVW327776 MFR327776:MFS327776 MPN327776:MPO327776 MZJ327776:MZK327776 NJF327776:NJG327776 NTB327776:NTC327776 OCX327776:OCY327776 OMT327776:OMU327776 OWP327776:OWQ327776 PGL327776:PGM327776 PQH327776:PQI327776 QAD327776:QAE327776 QJZ327776:QKA327776 QTV327776:QTW327776 RDR327776:RDS327776 RNN327776:RNO327776 RXJ327776:RXK327776 SHF327776:SHG327776 SRB327776:SRC327776 TAX327776:TAY327776 TKT327776:TKU327776 TUP327776:TUQ327776 UEL327776:UEM327776 UOH327776:UOI327776 UYD327776:UYE327776 VHZ327776:VIA327776 VRV327776:VRW327776 WBR327776:WBS327776 WLN327776:WLO327776 WVJ327776:WVK327776 TKT852031:TKU852051 IX393312:IY393312 ST393312:SU393312 ACP393312:ACQ393312 AML393312:AMM393312 AWH393312:AWI393312 BGD393312:BGE393312 BPZ393312:BQA393312 BZV393312:BZW393312 CJR393312:CJS393312 CTN393312:CTO393312 DDJ393312:DDK393312 DNF393312:DNG393312 DXB393312:DXC393312 EGX393312:EGY393312 EQT393312:EQU393312 FAP393312:FAQ393312 FKL393312:FKM393312 FUH393312:FUI393312 GED393312:GEE393312 GNZ393312:GOA393312 GXV393312:GXW393312 HHR393312:HHS393312 HRN393312:HRO393312 IBJ393312:IBK393312 ILF393312:ILG393312 IVB393312:IVC393312 JEX393312:JEY393312 JOT393312:JOU393312 JYP393312:JYQ393312 KIL393312:KIM393312 KSH393312:KSI393312 LCD393312:LCE393312 LLZ393312:LMA393312 LVV393312:LVW393312 MFR393312:MFS393312 MPN393312:MPO393312 MZJ393312:MZK393312 NJF393312:NJG393312 NTB393312:NTC393312 OCX393312:OCY393312 OMT393312:OMU393312 OWP393312:OWQ393312 PGL393312:PGM393312 PQH393312:PQI393312 QAD393312:QAE393312 QJZ393312:QKA393312 QTV393312:QTW393312 RDR393312:RDS393312 RNN393312:RNO393312 RXJ393312:RXK393312 SHF393312:SHG393312 SRB393312:SRC393312 TAX393312:TAY393312 TKT393312:TKU393312 TUP393312:TUQ393312 UEL393312:UEM393312 UOH393312:UOI393312 UYD393312:UYE393312 VHZ393312:VIA393312 VRV393312:VRW393312 WBR393312:WBS393312 WLN393312:WLO393312 WVJ393312:WVK393312 TUP852031:TUQ852051 IX458848:IY458848 ST458848:SU458848 ACP458848:ACQ458848 AML458848:AMM458848 AWH458848:AWI458848 BGD458848:BGE458848 BPZ458848:BQA458848 BZV458848:BZW458848 CJR458848:CJS458848 CTN458848:CTO458848 DDJ458848:DDK458848 DNF458848:DNG458848 DXB458848:DXC458848 EGX458848:EGY458848 EQT458848:EQU458848 FAP458848:FAQ458848 FKL458848:FKM458848 FUH458848:FUI458848 GED458848:GEE458848 GNZ458848:GOA458848 GXV458848:GXW458848 HHR458848:HHS458848 HRN458848:HRO458848 IBJ458848:IBK458848 ILF458848:ILG458848 IVB458848:IVC458848 JEX458848:JEY458848 JOT458848:JOU458848 JYP458848:JYQ458848 KIL458848:KIM458848 KSH458848:KSI458848 LCD458848:LCE458848 LLZ458848:LMA458848 LVV458848:LVW458848 MFR458848:MFS458848 MPN458848:MPO458848 MZJ458848:MZK458848 NJF458848:NJG458848 NTB458848:NTC458848 OCX458848:OCY458848 OMT458848:OMU458848 OWP458848:OWQ458848 PGL458848:PGM458848 PQH458848:PQI458848 QAD458848:QAE458848 QJZ458848:QKA458848 QTV458848:QTW458848 RDR458848:RDS458848 RNN458848:RNO458848 RXJ458848:RXK458848 SHF458848:SHG458848 SRB458848:SRC458848 TAX458848:TAY458848 TKT458848:TKU458848 TUP458848:TUQ458848 UEL458848:UEM458848 UOH458848:UOI458848 UYD458848:UYE458848 VHZ458848:VIA458848 VRV458848:VRW458848 WBR458848:WBS458848 WLN458848:WLO458848 WVJ458848:WVK458848 UEL852031:UEM852051 IX524384:IY524384 ST524384:SU524384 ACP524384:ACQ524384 AML524384:AMM524384 AWH524384:AWI524384 BGD524384:BGE524384 BPZ524384:BQA524384 BZV524384:BZW524384 CJR524384:CJS524384 CTN524384:CTO524384 DDJ524384:DDK524384 DNF524384:DNG524384 DXB524384:DXC524384 EGX524384:EGY524384 EQT524384:EQU524384 FAP524384:FAQ524384 FKL524384:FKM524384 FUH524384:FUI524384 GED524384:GEE524384 GNZ524384:GOA524384 GXV524384:GXW524384 HHR524384:HHS524384 HRN524384:HRO524384 IBJ524384:IBK524384 ILF524384:ILG524384 IVB524384:IVC524384 JEX524384:JEY524384 JOT524384:JOU524384 JYP524384:JYQ524384 KIL524384:KIM524384 KSH524384:KSI524384 LCD524384:LCE524384 LLZ524384:LMA524384 LVV524384:LVW524384 MFR524384:MFS524384 MPN524384:MPO524384 MZJ524384:MZK524384 NJF524384:NJG524384 NTB524384:NTC524384 OCX524384:OCY524384 OMT524384:OMU524384 OWP524384:OWQ524384 PGL524384:PGM524384 PQH524384:PQI524384 QAD524384:QAE524384 QJZ524384:QKA524384 QTV524384:QTW524384 RDR524384:RDS524384 RNN524384:RNO524384 RXJ524384:RXK524384 SHF524384:SHG524384 SRB524384:SRC524384 TAX524384:TAY524384 TKT524384:TKU524384 TUP524384:TUQ524384 UEL524384:UEM524384 UOH524384:UOI524384 UYD524384:UYE524384 VHZ524384:VIA524384 VRV524384:VRW524384 WBR524384:WBS524384 WLN524384:WLO524384 WVJ524384:WVK524384 UOH852031:UOI852051 IX589920:IY589920 ST589920:SU589920 ACP589920:ACQ589920 AML589920:AMM589920 AWH589920:AWI589920 BGD589920:BGE589920 BPZ589920:BQA589920 BZV589920:BZW589920 CJR589920:CJS589920 CTN589920:CTO589920 DDJ589920:DDK589920 DNF589920:DNG589920 DXB589920:DXC589920 EGX589920:EGY589920 EQT589920:EQU589920 FAP589920:FAQ589920 FKL589920:FKM589920 FUH589920:FUI589920 GED589920:GEE589920 GNZ589920:GOA589920 GXV589920:GXW589920 HHR589920:HHS589920 HRN589920:HRO589920 IBJ589920:IBK589920 ILF589920:ILG589920 IVB589920:IVC589920 JEX589920:JEY589920 JOT589920:JOU589920 JYP589920:JYQ589920 KIL589920:KIM589920 KSH589920:KSI589920 LCD589920:LCE589920 LLZ589920:LMA589920 LVV589920:LVW589920 MFR589920:MFS589920 MPN589920:MPO589920 MZJ589920:MZK589920 NJF589920:NJG589920 NTB589920:NTC589920 OCX589920:OCY589920 OMT589920:OMU589920 OWP589920:OWQ589920 PGL589920:PGM589920 PQH589920:PQI589920 QAD589920:QAE589920 QJZ589920:QKA589920 QTV589920:QTW589920 RDR589920:RDS589920 RNN589920:RNO589920 RXJ589920:RXK589920 SHF589920:SHG589920 SRB589920:SRC589920 TAX589920:TAY589920 TKT589920:TKU589920 TUP589920:TUQ589920 UEL589920:UEM589920 UOH589920:UOI589920 UYD589920:UYE589920 VHZ589920:VIA589920 VRV589920:VRW589920 WBR589920:WBS589920 WLN589920:WLO589920 WVJ589920:WVK589920 UYD852031:UYE852051 IX655456:IY655456 ST655456:SU655456 ACP655456:ACQ655456 AML655456:AMM655456 AWH655456:AWI655456 BGD655456:BGE655456 BPZ655456:BQA655456 BZV655456:BZW655456 CJR655456:CJS655456 CTN655456:CTO655456 DDJ655456:DDK655456 DNF655456:DNG655456 DXB655456:DXC655456 EGX655456:EGY655456 EQT655456:EQU655456 FAP655456:FAQ655456 FKL655456:FKM655456 FUH655456:FUI655456 GED655456:GEE655456 GNZ655456:GOA655456 GXV655456:GXW655456 HHR655456:HHS655456 HRN655456:HRO655456 IBJ655456:IBK655456 ILF655456:ILG655456 IVB655456:IVC655456 JEX655456:JEY655456 JOT655456:JOU655456 JYP655456:JYQ655456 KIL655456:KIM655456 KSH655456:KSI655456 LCD655456:LCE655456 LLZ655456:LMA655456 LVV655456:LVW655456 MFR655456:MFS655456 MPN655456:MPO655456 MZJ655456:MZK655456 NJF655456:NJG655456 NTB655456:NTC655456 OCX655456:OCY655456 OMT655456:OMU655456 OWP655456:OWQ655456 PGL655456:PGM655456 PQH655456:PQI655456 QAD655456:QAE655456 QJZ655456:QKA655456 QTV655456:QTW655456 RDR655456:RDS655456 RNN655456:RNO655456 RXJ655456:RXK655456 SHF655456:SHG655456 SRB655456:SRC655456 TAX655456:TAY655456 TKT655456:TKU655456 TUP655456:TUQ655456 UEL655456:UEM655456 UOH655456:UOI655456 UYD655456:UYE655456 VHZ655456:VIA655456 VRV655456:VRW655456 WBR655456:WBS655456 WLN655456:WLO655456 WVJ655456:WVK655456 VHZ852031:VIA852051 IX720992:IY720992 ST720992:SU720992 ACP720992:ACQ720992 AML720992:AMM720992 AWH720992:AWI720992 BGD720992:BGE720992 BPZ720992:BQA720992 BZV720992:BZW720992 CJR720992:CJS720992 CTN720992:CTO720992 DDJ720992:DDK720992 DNF720992:DNG720992 DXB720992:DXC720992 EGX720992:EGY720992 EQT720992:EQU720992 FAP720992:FAQ720992 FKL720992:FKM720992 FUH720992:FUI720992 GED720992:GEE720992 GNZ720992:GOA720992 GXV720992:GXW720992 HHR720992:HHS720992 HRN720992:HRO720992 IBJ720992:IBK720992 ILF720992:ILG720992 IVB720992:IVC720992 JEX720992:JEY720992 JOT720992:JOU720992 JYP720992:JYQ720992 KIL720992:KIM720992 KSH720992:KSI720992 LCD720992:LCE720992 LLZ720992:LMA720992 LVV720992:LVW720992 MFR720992:MFS720992 MPN720992:MPO720992 MZJ720992:MZK720992 NJF720992:NJG720992 NTB720992:NTC720992 OCX720992:OCY720992 OMT720992:OMU720992 OWP720992:OWQ720992 PGL720992:PGM720992 PQH720992:PQI720992 QAD720992:QAE720992 QJZ720992:QKA720992 QTV720992:QTW720992 RDR720992:RDS720992 RNN720992:RNO720992 RXJ720992:RXK720992 SHF720992:SHG720992 SRB720992:SRC720992 TAX720992:TAY720992 TKT720992:TKU720992 TUP720992:TUQ720992 UEL720992:UEM720992 UOH720992:UOI720992 UYD720992:UYE720992 VHZ720992:VIA720992 VRV720992:VRW720992 WBR720992:WBS720992 WLN720992:WLO720992 WVJ720992:WVK720992 VRV852031:VRW852051 IX786528:IY786528 ST786528:SU786528 ACP786528:ACQ786528 AML786528:AMM786528 AWH786528:AWI786528 BGD786528:BGE786528 BPZ786528:BQA786528 BZV786528:BZW786528 CJR786528:CJS786528 CTN786528:CTO786528 DDJ786528:DDK786528 DNF786528:DNG786528 DXB786528:DXC786528 EGX786528:EGY786528 EQT786528:EQU786528 FAP786528:FAQ786528 FKL786528:FKM786528 FUH786528:FUI786528 GED786528:GEE786528 GNZ786528:GOA786528 GXV786528:GXW786528 HHR786528:HHS786528 HRN786528:HRO786528 IBJ786528:IBK786528 ILF786528:ILG786528 IVB786528:IVC786528 JEX786528:JEY786528 JOT786528:JOU786528 JYP786528:JYQ786528 KIL786528:KIM786528 KSH786528:KSI786528 LCD786528:LCE786528 LLZ786528:LMA786528 LVV786528:LVW786528 MFR786528:MFS786528 MPN786528:MPO786528 MZJ786528:MZK786528 NJF786528:NJG786528 NTB786528:NTC786528 OCX786528:OCY786528 OMT786528:OMU786528 OWP786528:OWQ786528 PGL786528:PGM786528 PQH786528:PQI786528 QAD786528:QAE786528 QJZ786528:QKA786528 QTV786528:QTW786528 RDR786528:RDS786528 RNN786528:RNO786528 RXJ786528:RXK786528 SHF786528:SHG786528 SRB786528:SRC786528 TAX786528:TAY786528 TKT786528:TKU786528 TUP786528:TUQ786528 UEL786528:UEM786528 UOH786528:UOI786528 UYD786528:UYE786528 VHZ786528:VIA786528 VRV786528:VRW786528 WBR786528:WBS786528 WLN786528:WLO786528 WVJ786528:WVK786528 WBR852031:WBS852051 IX852064:IY852064 ST852064:SU852064 ACP852064:ACQ852064 AML852064:AMM852064 AWH852064:AWI852064 BGD852064:BGE852064 BPZ852064:BQA852064 BZV852064:BZW852064 CJR852064:CJS852064 CTN852064:CTO852064 DDJ852064:DDK852064 DNF852064:DNG852064 DXB852064:DXC852064 EGX852064:EGY852064 EQT852064:EQU852064 FAP852064:FAQ852064 FKL852064:FKM852064 FUH852064:FUI852064 GED852064:GEE852064 GNZ852064:GOA852064 GXV852064:GXW852064 HHR852064:HHS852064 HRN852064:HRO852064 IBJ852064:IBK852064 ILF852064:ILG852064 IVB852064:IVC852064 JEX852064:JEY852064 JOT852064:JOU852064 JYP852064:JYQ852064 KIL852064:KIM852064 KSH852064:KSI852064 LCD852064:LCE852064 LLZ852064:LMA852064 LVV852064:LVW852064 MFR852064:MFS852064 MPN852064:MPO852064 MZJ852064:MZK852064 NJF852064:NJG852064 NTB852064:NTC852064 OCX852064:OCY852064 OMT852064:OMU852064 OWP852064:OWQ852064 PGL852064:PGM852064 PQH852064:PQI852064 QAD852064:QAE852064 QJZ852064:QKA852064 QTV852064:QTW852064 RDR852064:RDS852064 RNN852064:RNO852064 RXJ852064:RXK852064 SHF852064:SHG852064 SRB852064:SRC852064 TAX852064:TAY852064 TKT852064:TKU852064 TUP852064:TUQ852064 UEL852064:UEM852064 UOH852064:UOI852064 UYD852064:UYE852064 VHZ852064:VIA852064 VRV852064:VRW852064 WBR852064:WBS852064 WLN852064:WLO852064 WVJ852064:WVK852064 WLN852031:WLO852051 IX917600:IY917600 ST917600:SU917600 ACP917600:ACQ917600 AML917600:AMM917600 AWH917600:AWI917600 BGD917600:BGE917600 BPZ917600:BQA917600 BZV917600:BZW917600 CJR917600:CJS917600 CTN917600:CTO917600 DDJ917600:DDK917600 DNF917600:DNG917600 DXB917600:DXC917600 EGX917600:EGY917600 EQT917600:EQU917600 FAP917600:FAQ917600 FKL917600:FKM917600 FUH917600:FUI917600 GED917600:GEE917600 GNZ917600:GOA917600 GXV917600:GXW917600 HHR917600:HHS917600 HRN917600:HRO917600 IBJ917600:IBK917600 ILF917600:ILG917600 IVB917600:IVC917600 JEX917600:JEY917600 JOT917600:JOU917600 JYP917600:JYQ917600 KIL917600:KIM917600 KSH917600:KSI917600 LCD917600:LCE917600 LLZ917600:LMA917600 LVV917600:LVW917600 MFR917600:MFS917600 MPN917600:MPO917600 MZJ917600:MZK917600 NJF917600:NJG917600 NTB917600:NTC917600 OCX917600:OCY917600 OMT917600:OMU917600 OWP917600:OWQ917600 PGL917600:PGM917600 PQH917600:PQI917600 QAD917600:QAE917600 QJZ917600:QKA917600 QTV917600:QTW917600 RDR917600:RDS917600 RNN917600:RNO917600 RXJ917600:RXK917600 SHF917600:SHG917600 SRB917600:SRC917600 TAX917600:TAY917600 TKT917600:TKU917600 TUP917600:TUQ917600 UEL917600:UEM917600 UOH917600:UOI917600 UYD917600:UYE917600 VHZ917600:VIA917600 VRV917600:VRW917600 WBR917600:WBS917600 WLN917600:WLO917600 WVJ917600:WVK917600 WVJ852031:WVK852051 IX983136:IY983136 ST983136:SU983136 ACP983136:ACQ983136 AML983136:AMM983136 AWH983136:AWI983136 BGD983136:BGE983136 BPZ983136:BQA983136 BZV983136:BZW983136 CJR983136:CJS983136 CTN983136:CTO983136 DDJ983136:DDK983136 DNF983136:DNG983136 DXB983136:DXC983136 EGX983136:EGY983136 EQT983136:EQU983136 FAP983136:FAQ983136 FKL983136:FKM983136 FUH983136:FUI983136 GED983136:GEE983136 GNZ983136:GOA983136 GXV983136:GXW983136 HHR983136:HHS983136 HRN983136:HRO983136 IBJ983136:IBK983136 ILF983136:ILG983136 IVB983136:IVC983136 JEX983136:JEY983136 JOT983136:JOU983136 JYP983136:JYQ983136 KIL983136:KIM983136 KSH983136:KSI983136 LCD983136:LCE983136 LLZ983136:LMA983136 LVV983136:LVW983136 MFR983136:MFS983136 MPN983136:MPO983136 MZJ983136:MZK983136 NJF983136:NJG983136 NTB983136:NTC983136 OCX983136:OCY983136 OMT983136:OMU983136 OWP983136:OWQ983136 PGL983136:PGM983136 PQH983136:PQI983136 QAD983136:QAE983136 QJZ983136:QKA983136 QTV983136:QTW983136 RDR983136:RDS983136 RNN983136:RNO983136 RXJ983136:RXK983136 SHF983136:SHG983136 SRB983136:SRC983136 TAX983136:TAY983136 TKT983136:TKU983136 TUP983136:TUQ983136 UEL983136:UEM983136 UOH983136:UOI983136 UYD983136:UYE983136 VHZ983136:VIA983136 VRV983136:VRW983136 WBR983136:WBS983136 WLN983136:WLO983136 WVJ983136:WVK983136 WLN983103:WLO983123 IX100:IY100 ST100:SU100 ACP100:ACQ100 AML100:AMM100 AWH100:AWI100 BGD100:BGE100 BPZ100:BQA100 BZV100:BZW100 CJR100:CJS100 CTN100:CTO100 DDJ100:DDK100 DNF100:DNG100 DXB100:DXC100 EGX100:EGY100 EQT100:EQU100 FAP100:FAQ100 FKL100:FKM100 FUH100:FUI100 GED100:GEE100 GNZ100:GOA100 GXV100:GXW100 HHR100:HHS100 HRN100:HRO100 IBJ100:IBK100 ILF100:ILG100 IVB100:IVC100 JEX100:JEY100 JOT100:JOU100 JYP100:JYQ100 KIL100:KIM100 KSH100:KSI100 LCD100:LCE100 LLZ100:LMA100 LVV100:LVW100 MFR100:MFS100 MPN100:MPO100 MZJ100:MZK100 NJF100:NJG100 NTB100:NTC100 OCX100:OCY100 OMT100:OMU100 OWP100:OWQ100 PGL100:PGM100 PQH100:PQI100 QAD100:QAE100 QJZ100:QKA100 QTV100:QTW100 RDR100:RDS100 RNN100:RNO100 RXJ100:RXK100 SHF100:SHG100 SRB100:SRC100 TAX100:TAY100 TKT100:TKU100 TUP100:TUQ100 UEL100:UEM100 UOH100:UOI100 UYD100:UYE100 VHZ100:VIA100 VRV100:VRW100 WBR100:WBS100 WLN100:WLO100 WVJ100:WVK100 IX917567:IY917587 IX65636:IY65636 ST65636:SU65636 ACP65636:ACQ65636 AML65636:AMM65636 AWH65636:AWI65636 BGD65636:BGE65636 BPZ65636:BQA65636 BZV65636:BZW65636 CJR65636:CJS65636 CTN65636:CTO65636 DDJ65636:DDK65636 DNF65636:DNG65636 DXB65636:DXC65636 EGX65636:EGY65636 EQT65636:EQU65636 FAP65636:FAQ65636 FKL65636:FKM65636 FUH65636:FUI65636 GED65636:GEE65636 GNZ65636:GOA65636 GXV65636:GXW65636 HHR65636:HHS65636 HRN65636:HRO65636 IBJ65636:IBK65636 ILF65636:ILG65636 IVB65636:IVC65636 JEX65636:JEY65636 JOT65636:JOU65636 JYP65636:JYQ65636 KIL65636:KIM65636 KSH65636:KSI65636 LCD65636:LCE65636 LLZ65636:LMA65636 LVV65636:LVW65636 MFR65636:MFS65636 MPN65636:MPO65636 MZJ65636:MZK65636 NJF65636:NJG65636 NTB65636:NTC65636 OCX65636:OCY65636 OMT65636:OMU65636 OWP65636:OWQ65636 PGL65636:PGM65636 PQH65636:PQI65636 QAD65636:QAE65636 QJZ65636:QKA65636 QTV65636:QTW65636 RDR65636:RDS65636 RNN65636:RNO65636 RXJ65636:RXK65636 SHF65636:SHG65636 SRB65636:SRC65636 TAX65636:TAY65636 TKT65636:TKU65636 TUP65636:TUQ65636 UEL65636:UEM65636 UOH65636:UOI65636 UYD65636:UYE65636 VHZ65636:VIA65636 VRV65636:VRW65636 WBR65636:WBS65636 WLN65636:WLO65636 WVJ65636:WVK65636 ST917567:SU917587 IX131172:IY131172 ST131172:SU131172 ACP131172:ACQ131172 AML131172:AMM131172 AWH131172:AWI131172 BGD131172:BGE131172 BPZ131172:BQA131172 BZV131172:BZW131172 CJR131172:CJS131172 CTN131172:CTO131172 DDJ131172:DDK131172 DNF131172:DNG131172 DXB131172:DXC131172 EGX131172:EGY131172 EQT131172:EQU131172 FAP131172:FAQ131172 FKL131172:FKM131172 FUH131172:FUI131172 GED131172:GEE131172 GNZ131172:GOA131172 GXV131172:GXW131172 HHR131172:HHS131172 HRN131172:HRO131172 IBJ131172:IBK131172 ILF131172:ILG131172 IVB131172:IVC131172 JEX131172:JEY131172 JOT131172:JOU131172 JYP131172:JYQ131172 KIL131172:KIM131172 KSH131172:KSI131172 LCD131172:LCE131172 LLZ131172:LMA131172 LVV131172:LVW131172 MFR131172:MFS131172 MPN131172:MPO131172 MZJ131172:MZK131172 NJF131172:NJG131172 NTB131172:NTC131172 OCX131172:OCY131172 OMT131172:OMU131172 OWP131172:OWQ131172 PGL131172:PGM131172 PQH131172:PQI131172 QAD131172:QAE131172 QJZ131172:QKA131172 QTV131172:QTW131172 RDR131172:RDS131172 RNN131172:RNO131172 RXJ131172:RXK131172 SHF131172:SHG131172 SRB131172:SRC131172 TAX131172:TAY131172 TKT131172:TKU131172 TUP131172:TUQ131172 UEL131172:UEM131172 UOH131172:UOI131172 UYD131172:UYE131172 VHZ131172:VIA131172 VRV131172:VRW131172 WBR131172:WBS131172 WLN131172:WLO131172 WVJ131172:WVK131172 ACP917567:ACQ917587 IX196708:IY196708 ST196708:SU196708 ACP196708:ACQ196708 AML196708:AMM196708 AWH196708:AWI196708 BGD196708:BGE196708 BPZ196708:BQA196708 BZV196708:BZW196708 CJR196708:CJS196708 CTN196708:CTO196708 DDJ196708:DDK196708 DNF196708:DNG196708 DXB196708:DXC196708 EGX196708:EGY196708 EQT196708:EQU196708 FAP196708:FAQ196708 FKL196708:FKM196708 FUH196708:FUI196708 GED196708:GEE196708 GNZ196708:GOA196708 GXV196708:GXW196708 HHR196708:HHS196708 HRN196708:HRO196708 IBJ196708:IBK196708 ILF196708:ILG196708 IVB196708:IVC196708 JEX196708:JEY196708 JOT196708:JOU196708 JYP196708:JYQ196708 KIL196708:KIM196708 KSH196708:KSI196708 LCD196708:LCE196708 LLZ196708:LMA196708 LVV196708:LVW196708 MFR196708:MFS196708 MPN196708:MPO196708 MZJ196708:MZK196708 NJF196708:NJG196708 NTB196708:NTC196708 OCX196708:OCY196708 OMT196708:OMU196708 OWP196708:OWQ196708 PGL196708:PGM196708 PQH196708:PQI196708 QAD196708:QAE196708 QJZ196708:QKA196708 QTV196708:QTW196708 RDR196708:RDS196708 RNN196708:RNO196708 RXJ196708:RXK196708 SHF196708:SHG196708 SRB196708:SRC196708 TAX196708:TAY196708 TKT196708:TKU196708 TUP196708:TUQ196708 UEL196708:UEM196708 UOH196708:UOI196708 UYD196708:UYE196708 VHZ196708:VIA196708 VRV196708:VRW196708 WBR196708:WBS196708 WLN196708:WLO196708 WVJ196708:WVK196708 AML917567:AMM917587 IX262244:IY262244 ST262244:SU262244 ACP262244:ACQ262244 AML262244:AMM262244 AWH262244:AWI262244 BGD262244:BGE262244 BPZ262244:BQA262244 BZV262244:BZW262244 CJR262244:CJS262244 CTN262244:CTO262244 DDJ262244:DDK262244 DNF262244:DNG262244 DXB262244:DXC262244 EGX262244:EGY262244 EQT262244:EQU262244 FAP262244:FAQ262244 FKL262244:FKM262244 FUH262244:FUI262244 GED262244:GEE262244 GNZ262244:GOA262244 GXV262244:GXW262244 HHR262244:HHS262244 HRN262244:HRO262244 IBJ262244:IBK262244 ILF262244:ILG262244 IVB262244:IVC262244 JEX262244:JEY262244 JOT262244:JOU262244 JYP262244:JYQ262244 KIL262244:KIM262244 KSH262244:KSI262244 LCD262244:LCE262244 LLZ262244:LMA262244 LVV262244:LVW262244 MFR262244:MFS262244 MPN262244:MPO262244 MZJ262244:MZK262244 NJF262244:NJG262244 NTB262244:NTC262244 OCX262244:OCY262244 OMT262244:OMU262244 OWP262244:OWQ262244 PGL262244:PGM262244 PQH262244:PQI262244 QAD262244:QAE262244 QJZ262244:QKA262244 QTV262244:QTW262244 RDR262244:RDS262244 RNN262244:RNO262244 RXJ262244:RXK262244 SHF262244:SHG262244 SRB262244:SRC262244 TAX262244:TAY262244 TKT262244:TKU262244 TUP262244:TUQ262244 UEL262244:UEM262244 UOH262244:UOI262244 UYD262244:UYE262244 VHZ262244:VIA262244 VRV262244:VRW262244 WBR262244:WBS262244 WLN262244:WLO262244 WVJ262244:WVK262244 AWH917567:AWI917587 IX327780:IY327780 ST327780:SU327780 ACP327780:ACQ327780 AML327780:AMM327780 AWH327780:AWI327780 BGD327780:BGE327780 BPZ327780:BQA327780 BZV327780:BZW327780 CJR327780:CJS327780 CTN327780:CTO327780 DDJ327780:DDK327780 DNF327780:DNG327780 DXB327780:DXC327780 EGX327780:EGY327780 EQT327780:EQU327780 FAP327780:FAQ327780 FKL327780:FKM327780 FUH327780:FUI327780 GED327780:GEE327780 GNZ327780:GOA327780 GXV327780:GXW327780 HHR327780:HHS327780 HRN327780:HRO327780 IBJ327780:IBK327780 ILF327780:ILG327780 IVB327780:IVC327780 JEX327780:JEY327780 JOT327780:JOU327780 JYP327780:JYQ327780 KIL327780:KIM327780 KSH327780:KSI327780 LCD327780:LCE327780 LLZ327780:LMA327780 LVV327780:LVW327780 MFR327780:MFS327780 MPN327780:MPO327780 MZJ327780:MZK327780 NJF327780:NJG327780 NTB327780:NTC327780 OCX327780:OCY327780 OMT327780:OMU327780 OWP327780:OWQ327780 PGL327780:PGM327780 PQH327780:PQI327780 QAD327780:QAE327780 QJZ327780:QKA327780 QTV327780:QTW327780 RDR327780:RDS327780 RNN327780:RNO327780 RXJ327780:RXK327780 SHF327780:SHG327780 SRB327780:SRC327780 TAX327780:TAY327780 TKT327780:TKU327780 TUP327780:TUQ327780 UEL327780:UEM327780 UOH327780:UOI327780 UYD327780:UYE327780 VHZ327780:VIA327780 VRV327780:VRW327780 WBR327780:WBS327780 WLN327780:WLO327780 WVJ327780:WVK327780 BGD917567:BGE917587 IX393316:IY393316 ST393316:SU393316 ACP393316:ACQ393316 AML393316:AMM393316 AWH393316:AWI393316 BGD393316:BGE393316 BPZ393316:BQA393316 BZV393316:BZW393316 CJR393316:CJS393316 CTN393316:CTO393316 DDJ393316:DDK393316 DNF393316:DNG393316 DXB393316:DXC393316 EGX393316:EGY393316 EQT393316:EQU393316 FAP393316:FAQ393316 FKL393316:FKM393316 FUH393316:FUI393316 GED393316:GEE393316 GNZ393316:GOA393316 GXV393316:GXW393316 HHR393316:HHS393316 HRN393316:HRO393316 IBJ393316:IBK393316 ILF393316:ILG393316 IVB393316:IVC393316 JEX393316:JEY393316 JOT393316:JOU393316 JYP393316:JYQ393316 KIL393316:KIM393316 KSH393316:KSI393316 LCD393316:LCE393316 LLZ393316:LMA393316 LVV393316:LVW393316 MFR393316:MFS393316 MPN393316:MPO393316 MZJ393316:MZK393316 NJF393316:NJG393316 NTB393316:NTC393316 OCX393316:OCY393316 OMT393316:OMU393316 OWP393316:OWQ393316 PGL393316:PGM393316 PQH393316:PQI393316 QAD393316:QAE393316 QJZ393316:QKA393316 QTV393316:QTW393316 RDR393316:RDS393316 RNN393316:RNO393316 RXJ393316:RXK393316 SHF393316:SHG393316 SRB393316:SRC393316 TAX393316:TAY393316 TKT393316:TKU393316 TUP393316:TUQ393316 UEL393316:UEM393316 UOH393316:UOI393316 UYD393316:UYE393316 VHZ393316:VIA393316 VRV393316:VRW393316 WBR393316:WBS393316 WLN393316:WLO393316 WVJ393316:WVK393316 BPZ917567:BQA917587 IX458852:IY458852 ST458852:SU458852 ACP458852:ACQ458852 AML458852:AMM458852 AWH458852:AWI458852 BGD458852:BGE458852 BPZ458852:BQA458852 BZV458852:BZW458852 CJR458852:CJS458852 CTN458852:CTO458852 DDJ458852:DDK458852 DNF458852:DNG458852 DXB458852:DXC458852 EGX458852:EGY458852 EQT458852:EQU458852 FAP458852:FAQ458852 FKL458852:FKM458852 FUH458852:FUI458852 GED458852:GEE458852 GNZ458852:GOA458852 GXV458852:GXW458852 HHR458852:HHS458852 HRN458852:HRO458852 IBJ458852:IBK458852 ILF458852:ILG458852 IVB458852:IVC458852 JEX458852:JEY458852 JOT458852:JOU458852 JYP458852:JYQ458852 KIL458852:KIM458852 KSH458852:KSI458852 LCD458852:LCE458852 LLZ458852:LMA458852 LVV458852:LVW458852 MFR458852:MFS458852 MPN458852:MPO458852 MZJ458852:MZK458852 NJF458852:NJG458852 NTB458852:NTC458852 OCX458852:OCY458852 OMT458852:OMU458852 OWP458852:OWQ458852 PGL458852:PGM458852 PQH458852:PQI458852 QAD458852:QAE458852 QJZ458852:QKA458852 QTV458852:QTW458852 RDR458852:RDS458852 RNN458852:RNO458852 RXJ458852:RXK458852 SHF458852:SHG458852 SRB458852:SRC458852 TAX458852:TAY458852 TKT458852:TKU458852 TUP458852:TUQ458852 UEL458852:UEM458852 UOH458852:UOI458852 UYD458852:UYE458852 VHZ458852:VIA458852 VRV458852:VRW458852 WBR458852:WBS458852 WLN458852:WLO458852 WVJ458852:WVK458852 BZV917567:BZW917587 IX524388:IY524388 ST524388:SU524388 ACP524388:ACQ524388 AML524388:AMM524388 AWH524388:AWI524388 BGD524388:BGE524388 BPZ524388:BQA524388 BZV524388:BZW524388 CJR524388:CJS524388 CTN524388:CTO524388 DDJ524388:DDK524388 DNF524388:DNG524388 DXB524388:DXC524388 EGX524388:EGY524388 EQT524388:EQU524388 FAP524388:FAQ524388 FKL524388:FKM524388 FUH524388:FUI524388 GED524388:GEE524388 GNZ524388:GOA524388 GXV524388:GXW524388 HHR524388:HHS524388 HRN524388:HRO524388 IBJ524388:IBK524388 ILF524388:ILG524388 IVB524388:IVC524388 JEX524388:JEY524388 JOT524388:JOU524388 JYP524388:JYQ524388 KIL524388:KIM524388 KSH524388:KSI524388 LCD524388:LCE524388 LLZ524388:LMA524388 LVV524388:LVW524388 MFR524388:MFS524388 MPN524388:MPO524388 MZJ524388:MZK524388 NJF524388:NJG524388 NTB524388:NTC524388 OCX524388:OCY524388 OMT524388:OMU524388 OWP524388:OWQ524388 PGL524388:PGM524388 PQH524388:PQI524388 QAD524388:QAE524388 QJZ524388:QKA524388 QTV524388:QTW524388 RDR524388:RDS524388 RNN524388:RNO524388 RXJ524388:RXK524388 SHF524388:SHG524388 SRB524388:SRC524388 TAX524388:TAY524388 TKT524388:TKU524388 TUP524388:TUQ524388 UEL524388:UEM524388 UOH524388:UOI524388 UYD524388:UYE524388 VHZ524388:VIA524388 VRV524388:VRW524388 WBR524388:WBS524388 WLN524388:WLO524388 WVJ524388:WVK524388 CJR917567:CJS917587 IX589924:IY589924 ST589924:SU589924 ACP589924:ACQ589924 AML589924:AMM589924 AWH589924:AWI589924 BGD589924:BGE589924 BPZ589924:BQA589924 BZV589924:BZW589924 CJR589924:CJS589924 CTN589924:CTO589924 DDJ589924:DDK589924 DNF589924:DNG589924 DXB589924:DXC589924 EGX589924:EGY589924 EQT589924:EQU589924 FAP589924:FAQ589924 FKL589924:FKM589924 FUH589924:FUI589924 GED589924:GEE589924 GNZ589924:GOA589924 GXV589924:GXW589924 HHR589924:HHS589924 HRN589924:HRO589924 IBJ589924:IBK589924 ILF589924:ILG589924 IVB589924:IVC589924 JEX589924:JEY589924 JOT589924:JOU589924 JYP589924:JYQ589924 KIL589924:KIM589924 KSH589924:KSI589924 LCD589924:LCE589924 LLZ589924:LMA589924 LVV589924:LVW589924 MFR589924:MFS589924 MPN589924:MPO589924 MZJ589924:MZK589924 NJF589924:NJG589924 NTB589924:NTC589924 OCX589924:OCY589924 OMT589924:OMU589924 OWP589924:OWQ589924 PGL589924:PGM589924 PQH589924:PQI589924 QAD589924:QAE589924 QJZ589924:QKA589924 QTV589924:QTW589924 RDR589924:RDS589924 RNN589924:RNO589924 RXJ589924:RXK589924 SHF589924:SHG589924 SRB589924:SRC589924 TAX589924:TAY589924 TKT589924:TKU589924 TUP589924:TUQ589924 UEL589924:UEM589924 UOH589924:UOI589924 UYD589924:UYE589924 VHZ589924:VIA589924 VRV589924:VRW589924 WBR589924:WBS589924 WLN589924:WLO589924 WVJ589924:WVK589924 CTN917567:CTO917587 IX655460:IY655460 ST655460:SU655460 ACP655460:ACQ655460 AML655460:AMM655460 AWH655460:AWI655460 BGD655460:BGE655460 BPZ655460:BQA655460 BZV655460:BZW655460 CJR655460:CJS655460 CTN655460:CTO655460 DDJ655460:DDK655460 DNF655460:DNG655460 DXB655460:DXC655460 EGX655460:EGY655460 EQT655460:EQU655460 FAP655460:FAQ655460 FKL655460:FKM655460 FUH655460:FUI655460 GED655460:GEE655460 GNZ655460:GOA655460 GXV655460:GXW655460 HHR655460:HHS655460 HRN655460:HRO655460 IBJ655460:IBK655460 ILF655460:ILG655460 IVB655460:IVC655460 JEX655460:JEY655460 JOT655460:JOU655460 JYP655460:JYQ655460 KIL655460:KIM655460 KSH655460:KSI655460 LCD655460:LCE655460 LLZ655460:LMA655460 LVV655460:LVW655460 MFR655460:MFS655460 MPN655460:MPO655460 MZJ655460:MZK655460 NJF655460:NJG655460 NTB655460:NTC655460 OCX655460:OCY655460 OMT655460:OMU655460 OWP655460:OWQ655460 PGL655460:PGM655460 PQH655460:PQI655460 QAD655460:QAE655460 QJZ655460:QKA655460 QTV655460:QTW655460 RDR655460:RDS655460 RNN655460:RNO655460 RXJ655460:RXK655460 SHF655460:SHG655460 SRB655460:SRC655460 TAX655460:TAY655460 TKT655460:TKU655460 TUP655460:TUQ655460 UEL655460:UEM655460 UOH655460:UOI655460 UYD655460:UYE655460 VHZ655460:VIA655460 VRV655460:VRW655460 WBR655460:WBS655460 WLN655460:WLO655460 WVJ655460:WVK655460 DDJ917567:DDK917587 IX720996:IY720996 ST720996:SU720996 ACP720996:ACQ720996 AML720996:AMM720996 AWH720996:AWI720996 BGD720996:BGE720996 BPZ720996:BQA720996 BZV720996:BZW720996 CJR720996:CJS720996 CTN720996:CTO720996 DDJ720996:DDK720996 DNF720996:DNG720996 DXB720996:DXC720996 EGX720996:EGY720996 EQT720996:EQU720996 FAP720996:FAQ720996 FKL720996:FKM720996 FUH720996:FUI720996 GED720996:GEE720996 GNZ720996:GOA720996 GXV720996:GXW720996 HHR720996:HHS720996 HRN720996:HRO720996 IBJ720996:IBK720996 ILF720996:ILG720996 IVB720996:IVC720996 JEX720996:JEY720996 JOT720996:JOU720996 JYP720996:JYQ720996 KIL720996:KIM720996 KSH720996:KSI720996 LCD720996:LCE720996 LLZ720996:LMA720996 LVV720996:LVW720996 MFR720996:MFS720996 MPN720996:MPO720996 MZJ720996:MZK720996 NJF720996:NJG720996 NTB720996:NTC720996 OCX720996:OCY720996 OMT720996:OMU720996 OWP720996:OWQ720996 PGL720996:PGM720996 PQH720996:PQI720996 QAD720996:QAE720996 QJZ720996:QKA720996 QTV720996:QTW720996 RDR720996:RDS720996 RNN720996:RNO720996 RXJ720996:RXK720996 SHF720996:SHG720996 SRB720996:SRC720996 TAX720996:TAY720996 TKT720996:TKU720996 TUP720996:TUQ720996 UEL720996:UEM720996 UOH720996:UOI720996 UYD720996:UYE720996 VHZ720996:VIA720996 VRV720996:VRW720996 WBR720996:WBS720996 WLN720996:WLO720996 WVJ720996:WVK720996 DNF917567:DNG917587 IX786532:IY786532 ST786532:SU786532 ACP786532:ACQ786532 AML786532:AMM786532 AWH786532:AWI786532 BGD786532:BGE786532 BPZ786532:BQA786532 BZV786532:BZW786532 CJR786532:CJS786532 CTN786532:CTO786532 DDJ786532:DDK786532 DNF786532:DNG786532 DXB786532:DXC786532 EGX786532:EGY786532 EQT786532:EQU786532 FAP786532:FAQ786532 FKL786532:FKM786532 FUH786532:FUI786532 GED786532:GEE786532 GNZ786532:GOA786532 GXV786532:GXW786532 HHR786532:HHS786532 HRN786532:HRO786532 IBJ786532:IBK786532 ILF786532:ILG786532 IVB786532:IVC786532 JEX786532:JEY786532 JOT786532:JOU786532 JYP786532:JYQ786532 KIL786532:KIM786532 KSH786532:KSI786532 LCD786532:LCE786532 LLZ786532:LMA786532 LVV786532:LVW786532 MFR786532:MFS786532 MPN786532:MPO786532 MZJ786532:MZK786532 NJF786532:NJG786532 NTB786532:NTC786532 OCX786532:OCY786532 OMT786532:OMU786532 OWP786532:OWQ786532 PGL786532:PGM786532 PQH786532:PQI786532 QAD786532:QAE786532 QJZ786532:QKA786532 QTV786532:QTW786532 RDR786532:RDS786532 RNN786532:RNO786532 RXJ786532:RXK786532 SHF786532:SHG786532 SRB786532:SRC786532 TAX786532:TAY786532 TKT786532:TKU786532 TUP786532:TUQ786532 UEL786532:UEM786532 UOH786532:UOI786532 UYD786532:UYE786532 VHZ786532:VIA786532 VRV786532:VRW786532 WBR786532:WBS786532 WLN786532:WLO786532 WVJ786532:WVK786532 DXB917567:DXC917587 IX852068:IY852068 ST852068:SU852068 ACP852068:ACQ852068 AML852068:AMM852068 AWH852068:AWI852068 BGD852068:BGE852068 BPZ852068:BQA852068 BZV852068:BZW852068 CJR852068:CJS852068 CTN852068:CTO852068 DDJ852068:DDK852068 DNF852068:DNG852068 DXB852068:DXC852068 EGX852068:EGY852068 EQT852068:EQU852068 FAP852068:FAQ852068 FKL852068:FKM852068 FUH852068:FUI852068 GED852068:GEE852068 GNZ852068:GOA852068 GXV852068:GXW852068 HHR852068:HHS852068 HRN852068:HRO852068 IBJ852068:IBK852068 ILF852068:ILG852068 IVB852068:IVC852068 JEX852068:JEY852068 JOT852068:JOU852068 JYP852068:JYQ852068 KIL852068:KIM852068 KSH852068:KSI852068 LCD852068:LCE852068 LLZ852068:LMA852068 LVV852068:LVW852068 MFR852068:MFS852068 MPN852068:MPO852068 MZJ852068:MZK852068 NJF852068:NJG852068 NTB852068:NTC852068 OCX852068:OCY852068 OMT852068:OMU852068 OWP852068:OWQ852068 PGL852068:PGM852068 PQH852068:PQI852068 QAD852068:QAE852068 QJZ852068:QKA852068 QTV852068:QTW852068 RDR852068:RDS852068 RNN852068:RNO852068 RXJ852068:RXK852068 SHF852068:SHG852068 SRB852068:SRC852068 TAX852068:TAY852068 TKT852068:TKU852068 TUP852068:TUQ852068 UEL852068:UEM852068 UOH852068:UOI852068 UYD852068:UYE852068 VHZ852068:VIA852068 VRV852068:VRW852068 WBR852068:WBS852068 WLN852068:WLO852068 WVJ852068:WVK852068 EGX917567:EGY917587 IX917604:IY917604 ST917604:SU917604 ACP917604:ACQ917604 AML917604:AMM917604 AWH917604:AWI917604 BGD917604:BGE917604 BPZ917604:BQA917604 BZV917604:BZW917604 CJR917604:CJS917604 CTN917604:CTO917604 DDJ917604:DDK917604 DNF917604:DNG917604 DXB917604:DXC917604 EGX917604:EGY917604 EQT917604:EQU917604 FAP917604:FAQ917604 FKL917604:FKM917604 FUH917604:FUI917604 GED917604:GEE917604 GNZ917604:GOA917604 GXV917604:GXW917604 HHR917604:HHS917604 HRN917604:HRO917604 IBJ917604:IBK917604 ILF917604:ILG917604 IVB917604:IVC917604 JEX917604:JEY917604 JOT917604:JOU917604 JYP917604:JYQ917604 KIL917604:KIM917604 KSH917604:KSI917604 LCD917604:LCE917604 LLZ917604:LMA917604 LVV917604:LVW917604 MFR917604:MFS917604 MPN917604:MPO917604 MZJ917604:MZK917604 NJF917604:NJG917604 NTB917604:NTC917604 OCX917604:OCY917604 OMT917604:OMU917604 OWP917604:OWQ917604 PGL917604:PGM917604 PQH917604:PQI917604 QAD917604:QAE917604 QJZ917604:QKA917604 QTV917604:QTW917604 RDR917604:RDS917604 RNN917604:RNO917604 RXJ917604:RXK917604 SHF917604:SHG917604 SRB917604:SRC917604 TAX917604:TAY917604 TKT917604:TKU917604 TUP917604:TUQ917604 UEL917604:UEM917604 UOH917604:UOI917604 UYD917604:UYE917604 VHZ917604:VIA917604 VRV917604:VRW917604 WBR917604:WBS917604 WLN917604:WLO917604 WVJ917604:WVK917604 EQT917567:EQU917587 IX983140:IY983140 ST983140:SU983140 ACP983140:ACQ983140 AML983140:AMM983140 AWH983140:AWI983140 BGD983140:BGE983140 BPZ983140:BQA983140 BZV983140:BZW983140 CJR983140:CJS983140 CTN983140:CTO983140 DDJ983140:DDK983140 DNF983140:DNG983140 DXB983140:DXC983140 EGX983140:EGY983140 EQT983140:EQU983140 FAP983140:FAQ983140 FKL983140:FKM983140 FUH983140:FUI983140 GED983140:GEE983140 GNZ983140:GOA983140 GXV983140:GXW983140 HHR983140:HHS983140 HRN983140:HRO983140 IBJ983140:IBK983140 ILF983140:ILG983140 IVB983140:IVC983140 JEX983140:JEY983140 JOT983140:JOU983140 JYP983140:JYQ983140 KIL983140:KIM983140 KSH983140:KSI983140 LCD983140:LCE983140 LLZ983140:LMA983140 LVV983140:LVW983140 MFR983140:MFS983140 MPN983140:MPO983140 MZJ983140:MZK983140 NJF983140:NJG983140 NTB983140:NTC983140 OCX983140:OCY983140 OMT983140:OMU983140 OWP983140:OWQ983140 PGL983140:PGM983140 PQH983140:PQI983140 QAD983140:QAE983140 QJZ983140:QKA983140 QTV983140:QTW983140 RDR983140:RDS983140 RNN983140:RNO983140 RXJ983140:RXK983140 SHF983140:SHG983140 SRB983140:SRC983140 TAX983140:TAY983140 TKT983140:TKU983140 TUP983140:TUQ983140 UEL983140:UEM983140 UOH983140:UOI983140 UYD983140:UYE983140 VHZ983140:VIA983140 VRV983140:VRW983140 WBR983140:WBS983140 WLN983140:WLO983140 WVJ983140:WVK983140 FAP917567:FAQ917587 IX110:IY110 ST110:SU110 ACP110:ACQ110 AML110:AMM110 AWH110:AWI110 BGD110:BGE110 BPZ110:BQA110 BZV110:BZW110 CJR110:CJS110 CTN110:CTO110 DDJ110:DDK110 DNF110:DNG110 DXB110:DXC110 EGX110:EGY110 EQT110:EQU110 FAP110:FAQ110 FKL110:FKM110 FUH110:FUI110 GED110:GEE110 GNZ110:GOA110 GXV110:GXW110 HHR110:HHS110 HRN110:HRO110 IBJ110:IBK110 ILF110:ILG110 IVB110:IVC110 JEX110:JEY110 JOT110:JOU110 JYP110:JYQ110 KIL110:KIM110 KSH110:KSI110 LCD110:LCE110 LLZ110:LMA110 LVV110:LVW110 MFR110:MFS110 MPN110:MPO110 MZJ110:MZK110 NJF110:NJG110 NTB110:NTC110 OCX110:OCY110 OMT110:OMU110 OWP110:OWQ110 PGL110:PGM110 PQH110:PQI110 QAD110:QAE110 QJZ110:QKA110 QTV110:QTW110 RDR110:RDS110 RNN110:RNO110 RXJ110:RXK110 SHF110:SHG110 SRB110:SRC110 TAX110:TAY110 TKT110:TKU110 TUP110:TUQ110 UEL110:UEM110 UOH110:UOI110 UYD110:UYE110 VHZ110:VIA110 VRV110:VRW110 WBR110:WBS110 WLN110:WLO110 WVJ110:WVK110 FKL917567:FKM917587 IX65646:IY65646 ST65646:SU65646 ACP65646:ACQ65646 AML65646:AMM65646 AWH65646:AWI65646 BGD65646:BGE65646 BPZ65646:BQA65646 BZV65646:BZW65646 CJR65646:CJS65646 CTN65646:CTO65646 DDJ65646:DDK65646 DNF65646:DNG65646 DXB65646:DXC65646 EGX65646:EGY65646 EQT65646:EQU65646 FAP65646:FAQ65646 FKL65646:FKM65646 FUH65646:FUI65646 GED65646:GEE65646 GNZ65646:GOA65646 GXV65646:GXW65646 HHR65646:HHS65646 HRN65646:HRO65646 IBJ65646:IBK65646 ILF65646:ILG65646 IVB65646:IVC65646 JEX65646:JEY65646 JOT65646:JOU65646 JYP65646:JYQ65646 KIL65646:KIM65646 KSH65646:KSI65646 LCD65646:LCE65646 LLZ65646:LMA65646 LVV65646:LVW65646 MFR65646:MFS65646 MPN65646:MPO65646 MZJ65646:MZK65646 NJF65646:NJG65646 NTB65646:NTC65646 OCX65646:OCY65646 OMT65646:OMU65646 OWP65646:OWQ65646 PGL65646:PGM65646 PQH65646:PQI65646 QAD65646:QAE65646 QJZ65646:QKA65646 QTV65646:QTW65646 RDR65646:RDS65646 RNN65646:RNO65646 RXJ65646:RXK65646 SHF65646:SHG65646 SRB65646:SRC65646 TAX65646:TAY65646 TKT65646:TKU65646 TUP65646:TUQ65646 UEL65646:UEM65646 UOH65646:UOI65646 UYD65646:UYE65646 VHZ65646:VIA65646 VRV65646:VRW65646 WBR65646:WBS65646 WLN65646:WLO65646 WVJ65646:WVK65646 FUH917567:FUI917587 IX131182:IY131182 ST131182:SU131182 ACP131182:ACQ131182 AML131182:AMM131182 AWH131182:AWI131182 BGD131182:BGE131182 BPZ131182:BQA131182 BZV131182:BZW131182 CJR131182:CJS131182 CTN131182:CTO131182 DDJ131182:DDK131182 DNF131182:DNG131182 DXB131182:DXC131182 EGX131182:EGY131182 EQT131182:EQU131182 FAP131182:FAQ131182 FKL131182:FKM131182 FUH131182:FUI131182 GED131182:GEE131182 GNZ131182:GOA131182 GXV131182:GXW131182 HHR131182:HHS131182 HRN131182:HRO131182 IBJ131182:IBK131182 ILF131182:ILG131182 IVB131182:IVC131182 JEX131182:JEY131182 JOT131182:JOU131182 JYP131182:JYQ131182 KIL131182:KIM131182 KSH131182:KSI131182 LCD131182:LCE131182 LLZ131182:LMA131182 LVV131182:LVW131182 MFR131182:MFS131182 MPN131182:MPO131182 MZJ131182:MZK131182 NJF131182:NJG131182 NTB131182:NTC131182 OCX131182:OCY131182 OMT131182:OMU131182 OWP131182:OWQ131182 PGL131182:PGM131182 PQH131182:PQI131182 QAD131182:QAE131182 QJZ131182:QKA131182 QTV131182:QTW131182 RDR131182:RDS131182 RNN131182:RNO131182 RXJ131182:RXK131182 SHF131182:SHG131182 SRB131182:SRC131182 TAX131182:TAY131182 TKT131182:TKU131182 TUP131182:TUQ131182 UEL131182:UEM131182 UOH131182:UOI131182 UYD131182:UYE131182 VHZ131182:VIA131182 VRV131182:VRW131182 WBR131182:WBS131182 WLN131182:WLO131182 WVJ131182:WVK131182 GED917567:GEE917587 IX196718:IY196718 ST196718:SU196718 ACP196718:ACQ196718 AML196718:AMM196718 AWH196718:AWI196718 BGD196718:BGE196718 BPZ196718:BQA196718 BZV196718:BZW196718 CJR196718:CJS196718 CTN196718:CTO196718 DDJ196718:DDK196718 DNF196718:DNG196718 DXB196718:DXC196718 EGX196718:EGY196718 EQT196718:EQU196718 FAP196718:FAQ196718 FKL196718:FKM196718 FUH196718:FUI196718 GED196718:GEE196718 GNZ196718:GOA196718 GXV196718:GXW196718 HHR196718:HHS196718 HRN196718:HRO196718 IBJ196718:IBK196718 ILF196718:ILG196718 IVB196718:IVC196718 JEX196718:JEY196718 JOT196718:JOU196718 JYP196718:JYQ196718 KIL196718:KIM196718 KSH196718:KSI196718 LCD196718:LCE196718 LLZ196718:LMA196718 LVV196718:LVW196718 MFR196718:MFS196718 MPN196718:MPO196718 MZJ196718:MZK196718 NJF196718:NJG196718 NTB196718:NTC196718 OCX196718:OCY196718 OMT196718:OMU196718 OWP196718:OWQ196718 PGL196718:PGM196718 PQH196718:PQI196718 QAD196718:QAE196718 QJZ196718:QKA196718 QTV196718:QTW196718 RDR196718:RDS196718 RNN196718:RNO196718 RXJ196718:RXK196718 SHF196718:SHG196718 SRB196718:SRC196718 TAX196718:TAY196718 TKT196718:TKU196718 TUP196718:TUQ196718 UEL196718:UEM196718 UOH196718:UOI196718 UYD196718:UYE196718 VHZ196718:VIA196718 VRV196718:VRW196718 WBR196718:WBS196718 WLN196718:WLO196718 WVJ196718:WVK196718 GNZ917567:GOA917587 IX262254:IY262254 ST262254:SU262254 ACP262254:ACQ262254 AML262254:AMM262254 AWH262254:AWI262254 BGD262254:BGE262254 BPZ262254:BQA262254 BZV262254:BZW262254 CJR262254:CJS262254 CTN262254:CTO262254 DDJ262254:DDK262254 DNF262254:DNG262254 DXB262254:DXC262254 EGX262254:EGY262254 EQT262254:EQU262254 FAP262254:FAQ262254 FKL262254:FKM262254 FUH262254:FUI262254 GED262254:GEE262254 GNZ262254:GOA262254 GXV262254:GXW262254 HHR262254:HHS262254 HRN262254:HRO262254 IBJ262254:IBK262254 ILF262254:ILG262254 IVB262254:IVC262254 JEX262254:JEY262254 JOT262254:JOU262254 JYP262254:JYQ262254 KIL262254:KIM262254 KSH262254:KSI262254 LCD262254:LCE262254 LLZ262254:LMA262254 LVV262254:LVW262254 MFR262254:MFS262254 MPN262254:MPO262254 MZJ262254:MZK262254 NJF262254:NJG262254 NTB262254:NTC262254 OCX262254:OCY262254 OMT262254:OMU262254 OWP262254:OWQ262254 PGL262254:PGM262254 PQH262254:PQI262254 QAD262254:QAE262254 QJZ262254:QKA262254 QTV262254:QTW262254 RDR262254:RDS262254 RNN262254:RNO262254 RXJ262254:RXK262254 SHF262254:SHG262254 SRB262254:SRC262254 TAX262254:TAY262254 TKT262254:TKU262254 TUP262254:TUQ262254 UEL262254:UEM262254 UOH262254:UOI262254 UYD262254:UYE262254 VHZ262254:VIA262254 VRV262254:VRW262254 WBR262254:WBS262254 WLN262254:WLO262254 WVJ262254:WVK262254 GXV917567:GXW917587 IX327790:IY327790 ST327790:SU327790 ACP327790:ACQ327790 AML327790:AMM327790 AWH327790:AWI327790 BGD327790:BGE327790 BPZ327790:BQA327790 BZV327790:BZW327790 CJR327790:CJS327790 CTN327790:CTO327790 DDJ327790:DDK327790 DNF327790:DNG327790 DXB327790:DXC327790 EGX327790:EGY327790 EQT327790:EQU327790 FAP327790:FAQ327790 FKL327790:FKM327790 FUH327790:FUI327790 GED327790:GEE327790 GNZ327790:GOA327790 GXV327790:GXW327790 HHR327790:HHS327790 HRN327790:HRO327790 IBJ327790:IBK327790 ILF327790:ILG327790 IVB327790:IVC327790 JEX327790:JEY327790 JOT327790:JOU327790 JYP327790:JYQ327790 KIL327790:KIM327790 KSH327790:KSI327790 LCD327790:LCE327790 LLZ327790:LMA327790 LVV327790:LVW327790 MFR327790:MFS327790 MPN327790:MPO327790 MZJ327790:MZK327790 NJF327790:NJG327790 NTB327790:NTC327790 OCX327790:OCY327790 OMT327790:OMU327790 OWP327790:OWQ327790 PGL327790:PGM327790 PQH327790:PQI327790 QAD327790:QAE327790 QJZ327790:QKA327790 QTV327790:QTW327790 RDR327790:RDS327790 RNN327790:RNO327790 RXJ327790:RXK327790 SHF327790:SHG327790 SRB327790:SRC327790 TAX327790:TAY327790 TKT327790:TKU327790 TUP327790:TUQ327790 UEL327790:UEM327790 UOH327790:UOI327790 UYD327790:UYE327790 VHZ327790:VIA327790 VRV327790:VRW327790 WBR327790:WBS327790 WLN327790:WLO327790 WVJ327790:WVK327790 HHR917567:HHS917587 IX393326:IY393326 ST393326:SU393326 ACP393326:ACQ393326 AML393326:AMM393326 AWH393326:AWI393326 BGD393326:BGE393326 BPZ393326:BQA393326 BZV393326:BZW393326 CJR393326:CJS393326 CTN393326:CTO393326 DDJ393326:DDK393326 DNF393326:DNG393326 DXB393326:DXC393326 EGX393326:EGY393326 EQT393326:EQU393326 FAP393326:FAQ393326 FKL393326:FKM393326 FUH393326:FUI393326 GED393326:GEE393326 GNZ393326:GOA393326 GXV393326:GXW393326 HHR393326:HHS393326 HRN393326:HRO393326 IBJ393326:IBK393326 ILF393326:ILG393326 IVB393326:IVC393326 JEX393326:JEY393326 JOT393326:JOU393326 JYP393326:JYQ393326 KIL393326:KIM393326 KSH393326:KSI393326 LCD393326:LCE393326 LLZ393326:LMA393326 LVV393326:LVW393326 MFR393326:MFS393326 MPN393326:MPO393326 MZJ393326:MZK393326 NJF393326:NJG393326 NTB393326:NTC393326 OCX393326:OCY393326 OMT393326:OMU393326 OWP393326:OWQ393326 PGL393326:PGM393326 PQH393326:PQI393326 QAD393326:QAE393326 QJZ393326:QKA393326 QTV393326:QTW393326 RDR393326:RDS393326 RNN393326:RNO393326 RXJ393326:RXK393326 SHF393326:SHG393326 SRB393326:SRC393326 TAX393326:TAY393326 TKT393326:TKU393326 TUP393326:TUQ393326 UEL393326:UEM393326 UOH393326:UOI393326 UYD393326:UYE393326 VHZ393326:VIA393326 VRV393326:VRW393326 WBR393326:WBS393326 WLN393326:WLO393326 WVJ393326:WVK393326 HRN917567:HRO917587 IX458862:IY458862 ST458862:SU458862 ACP458862:ACQ458862 AML458862:AMM458862 AWH458862:AWI458862 BGD458862:BGE458862 BPZ458862:BQA458862 BZV458862:BZW458862 CJR458862:CJS458862 CTN458862:CTO458862 DDJ458862:DDK458862 DNF458862:DNG458862 DXB458862:DXC458862 EGX458862:EGY458862 EQT458862:EQU458862 FAP458862:FAQ458862 FKL458862:FKM458862 FUH458862:FUI458862 GED458862:GEE458862 GNZ458862:GOA458862 GXV458862:GXW458862 HHR458862:HHS458862 HRN458862:HRO458862 IBJ458862:IBK458862 ILF458862:ILG458862 IVB458862:IVC458862 JEX458862:JEY458862 JOT458862:JOU458862 JYP458862:JYQ458862 KIL458862:KIM458862 KSH458862:KSI458862 LCD458862:LCE458862 LLZ458862:LMA458862 LVV458862:LVW458862 MFR458862:MFS458862 MPN458862:MPO458862 MZJ458862:MZK458862 NJF458862:NJG458862 NTB458862:NTC458862 OCX458862:OCY458862 OMT458862:OMU458862 OWP458862:OWQ458862 PGL458862:PGM458862 PQH458862:PQI458862 QAD458862:QAE458862 QJZ458862:QKA458862 QTV458862:QTW458862 RDR458862:RDS458862 RNN458862:RNO458862 RXJ458862:RXK458862 SHF458862:SHG458862 SRB458862:SRC458862 TAX458862:TAY458862 TKT458862:TKU458862 TUP458862:TUQ458862 UEL458862:UEM458862 UOH458862:UOI458862 UYD458862:UYE458862 VHZ458862:VIA458862 VRV458862:VRW458862 WBR458862:WBS458862 WLN458862:WLO458862 WVJ458862:WVK458862 IBJ917567:IBK917587 IX524398:IY524398 ST524398:SU524398 ACP524398:ACQ524398 AML524398:AMM524398 AWH524398:AWI524398 BGD524398:BGE524398 BPZ524398:BQA524398 BZV524398:BZW524398 CJR524398:CJS524398 CTN524398:CTO524398 DDJ524398:DDK524398 DNF524398:DNG524398 DXB524398:DXC524398 EGX524398:EGY524398 EQT524398:EQU524398 FAP524398:FAQ524398 FKL524398:FKM524398 FUH524398:FUI524398 GED524398:GEE524398 GNZ524398:GOA524398 GXV524398:GXW524398 HHR524398:HHS524398 HRN524398:HRO524398 IBJ524398:IBK524398 ILF524398:ILG524398 IVB524398:IVC524398 JEX524398:JEY524398 JOT524398:JOU524398 JYP524398:JYQ524398 KIL524398:KIM524398 KSH524398:KSI524398 LCD524398:LCE524398 LLZ524398:LMA524398 LVV524398:LVW524398 MFR524398:MFS524398 MPN524398:MPO524398 MZJ524398:MZK524398 NJF524398:NJG524398 NTB524398:NTC524398 OCX524398:OCY524398 OMT524398:OMU524398 OWP524398:OWQ524398 PGL524398:PGM524398 PQH524398:PQI524398 QAD524398:QAE524398 QJZ524398:QKA524398 QTV524398:QTW524398 RDR524398:RDS524398 RNN524398:RNO524398 RXJ524398:RXK524398 SHF524398:SHG524398 SRB524398:SRC524398 TAX524398:TAY524398 TKT524398:TKU524398 TUP524398:TUQ524398 UEL524398:UEM524398 UOH524398:UOI524398 UYD524398:UYE524398 VHZ524398:VIA524398 VRV524398:VRW524398 WBR524398:WBS524398 WLN524398:WLO524398 WVJ524398:WVK524398 ILF917567:ILG917587 IX589934:IY589934 ST589934:SU589934 ACP589934:ACQ589934 AML589934:AMM589934 AWH589934:AWI589934 BGD589934:BGE589934 BPZ589934:BQA589934 BZV589934:BZW589934 CJR589934:CJS589934 CTN589934:CTO589934 DDJ589934:DDK589934 DNF589934:DNG589934 DXB589934:DXC589934 EGX589934:EGY589934 EQT589934:EQU589934 FAP589934:FAQ589934 FKL589934:FKM589934 FUH589934:FUI589934 GED589934:GEE589934 GNZ589934:GOA589934 GXV589934:GXW589934 HHR589934:HHS589934 HRN589934:HRO589934 IBJ589934:IBK589934 ILF589934:ILG589934 IVB589934:IVC589934 JEX589934:JEY589934 JOT589934:JOU589934 JYP589934:JYQ589934 KIL589934:KIM589934 KSH589934:KSI589934 LCD589934:LCE589934 LLZ589934:LMA589934 LVV589934:LVW589934 MFR589934:MFS589934 MPN589934:MPO589934 MZJ589934:MZK589934 NJF589934:NJG589934 NTB589934:NTC589934 OCX589934:OCY589934 OMT589934:OMU589934 OWP589934:OWQ589934 PGL589934:PGM589934 PQH589934:PQI589934 QAD589934:QAE589934 QJZ589934:QKA589934 QTV589934:QTW589934 RDR589934:RDS589934 RNN589934:RNO589934 RXJ589934:RXK589934 SHF589934:SHG589934 SRB589934:SRC589934 TAX589934:TAY589934 TKT589934:TKU589934 TUP589934:TUQ589934 UEL589934:UEM589934 UOH589934:UOI589934 UYD589934:UYE589934 VHZ589934:VIA589934 VRV589934:VRW589934 WBR589934:WBS589934 WLN589934:WLO589934 WVJ589934:WVK589934 IVB917567:IVC917587 IX655470:IY655470 ST655470:SU655470 ACP655470:ACQ655470 AML655470:AMM655470 AWH655470:AWI655470 BGD655470:BGE655470 BPZ655470:BQA655470 BZV655470:BZW655470 CJR655470:CJS655470 CTN655470:CTO655470 DDJ655470:DDK655470 DNF655470:DNG655470 DXB655470:DXC655470 EGX655470:EGY655470 EQT655470:EQU655470 FAP655470:FAQ655470 FKL655470:FKM655470 FUH655470:FUI655470 GED655470:GEE655470 GNZ655470:GOA655470 GXV655470:GXW655470 HHR655470:HHS655470 HRN655470:HRO655470 IBJ655470:IBK655470 ILF655470:ILG655470 IVB655470:IVC655470 JEX655470:JEY655470 JOT655470:JOU655470 JYP655470:JYQ655470 KIL655470:KIM655470 KSH655470:KSI655470 LCD655470:LCE655470 LLZ655470:LMA655470 LVV655470:LVW655470 MFR655470:MFS655470 MPN655470:MPO655470 MZJ655470:MZK655470 NJF655470:NJG655470 NTB655470:NTC655470 OCX655470:OCY655470 OMT655470:OMU655470 OWP655470:OWQ655470 PGL655470:PGM655470 PQH655470:PQI655470 QAD655470:QAE655470 QJZ655470:QKA655470 QTV655470:QTW655470 RDR655470:RDS655470 RNN655470:RNO655470 RXJ655470:RXK655470 SHF655470:SHG655470 SRB655470:SRC655470 TAX655470:TAY655470 TKT655470:TKU655470 TUP655470:TUQ655470 UEL655470:UEM655470 UOH655470:UOI655470 UYD655470:UYE655470 VHZ655470:VIA655470 VRV655470:VRW655470 WBR655470:WBS655470 WLN655470:WLO655470 WVJ655470:WVK655470 JEX917567:JEY917587 IX721006:IY721006 ST721006:SU721006 ACP721006:ACQ721006 AML721006:AMM721006 AWH721006:AWI721006 BGD721006:BGE721006 BPZ721006:BQA721006 BZV721006:BZW721006 CJR721006:CJS721006 CTN721006:CTO721006 DDJ721006:DDK721006 DNF721006:DNG721006 DXB721006:DXC721006 EGX721006:EGY721006 EQT721006:EQU721006 FAP721006:FAQ721006 FKL721006:FKM721006 FUH721006:FUI721006 GED721006:GEE721006 GNZ721006:GOA721006 GXV721006:GXW721006 HHR721006:HHS721006 HRN721006:HRO721006 IBJ721006:IBK721006 ILF721006:ILG721006 IVB721006:IVC721006 JEX721006:JEY721006 JOT721006:JOU721006 JYP721006:JYQ721006 KIL721006:KIM721006 KSH721006:KSI721006 LCD721006:LCE721006 LLZ721006:LMA721006 LVV721006:LVW721006 MFR721006:MFS721006 MPN721006:MPO721006 MZJ721006:MZK721006 NJF721006:NJG721006 NTB721006:NTC721006 OCX721006:OCY721006 OMT721006:OMU721006 OWP721006:OWQ721006 PGL721006:PGM721006 PQH721006:PQI721006 QAD721006:QAE721006 QJZ721006:QKA721006 QTV721006:QTW721006 RDR721006:RDS721006 RNN721006:RNO721006 RXJ721006:RXK721006 SHF721006:SHG721006 SRB721006:SRC721006 TAX721006:TAY721006 TKT721006:TKU721006 TUP721006:TUQ721006 UEL721006:UEM721006 UOH721006:UOI721006 UYD721006:UYE721006 VHZ721006:VIA721006 VRV721006:VRW721006 WBR721006:WBS721006 WLN721006:WLO721006 WVJ721006:WVK721006 JOT917567:JOU917587 IX786542:IY786542 ST786542:SU786542 ACP786542:ACQ786542 AML786542:AMM786542 AWH786542:AWI786542 BGD786542:BGE786542 BPZ786542:BQA786542 BZV786542:BZW786542 CJR786542:CJS786542 CTN786542:CTO786542 DDJ786542:DDK786542 DNF786542:DNG786542 DXB786542:DXC786542 EGX786542:EGY786542 EQT786542:EQU786542 FAP786542:FAQ786542 FKL786542:FKM786542 FUH786542:FUI786542 GED786542:GEE786542 GNZ786542:GOA786542 GXV786542:GXW786542 HHR786542:HHS786542 HRN786542:HRO786542 IBJ786542:IBK786542 ILF786542:ILG786542 IVB786542:IVC786542 JEX786542:JEY786542 JOT786542:JOU786542 JYP786542:JYQ786542 KIL786542:KIM786542 KSH786542:KSI786542 LCD786542:LCE786542 LLZ786542:LMA786542 LVV786542:LVW786542 MFR786542:MFS786542 MPN786542:MPO786542 MZJ786542:MZK786542 NJF786542:NJG786542 NTB786542:NTC786542 OCX786542:OCY786542 OMT786542:OMU786542 OWP786542:OWQ786542 PGL786542:PGM786542 PQH786542:PQI786542 QAD786542:QAE786542 QJZ786542:QKA786542 QTV786542:QTW786542 RDR786542:RDS786542 RNN786542:RNO786542 RXJ786542:RXK786542 SHF786542:SHG786542 SRB786542:SRC786542 TAX786542:TAY786542 TKT786542:TKU786542 TUP786542:TUQ786542 UEL786542:UEM786542 UOH786542:UOI786542 UYD786542:UYE786542 VHZ786542:VIA786542 VRV786542:VRW786542 WBR786542:WBS786542 WLN786542:WLO786542 WVJ786542:WVK786542 JYP917567:JYQ917587 IX852078:IY852078 ST852078:SU852078 ACP852078:ACQ852078 AML852078:AMM852078 AWH852078:AWI852078 BGD852078:BGE852078 BPZ852078:BQA852078 BZV852078:BZW852078 CJR852078:CJS852078 CTN852078:CTO852078 DDJ852078:DDK852078 DNF852078:DNG852078 DXB852078:DXC852078 EGX852078:EGY852078 EQT852078:EQU852078 FAP852078:FAQ852078 FKL852078:FKM852078 FUH852078:FUI852078 GED852078:GEE852078 GNZ852078:GOA852078 GXV852078:GXW852078 HHR852078:HHS852078 HRN852078:HRO852078 IBJ852078:IBK852078 ILF852078:ILG852078 IVB852078:IVC852078 JEX852078:JEY852078 JOT852078:JOU852078 JYP852078:JYQ852078 KIL852078:KIM852078 KSH852078:KSI852078 LCD852078:LCE852078 LLZ852078:LMA852078 LVV852078:LVW852078 MFR852078:MFS852078 MPN852078:MPO852078 MZJ852078:MZK852078 NJF852078:NJG852078 NTB852078:NTC852078 OCX852078:OCY852078 OMT852078:OMU852078 OWP852078:OWQ852078 PGL852078:PGM852078 PQH852078:PQI852078 QAD852078:QAE852078 QJZ852078:QKA852078 QTV852078:QTW852078 RDR852078:RDS852078 RNN852078:RNO852078 RXJ852078:RXK852078 SHF852078:SHG852078 SRB852078:SRC852078 TAX852078:TAY852078 TKT852078:TKU852078 TUP852078:TUQ852078 UEL852078:UEM852078 UOH852078:UOI852078 UYD852078:UYE852078 VHZ852078:VIA852078 VRV852078:VRW852078 WBR852078:WBS852078 WLN852078:WLO852078 WVJ852078:WVK852078 KIL917567:KIM917587 IX917614:IY917614 ST917614:SU917614 ACP917614:ACQ917614 AML917614:AMM917614 AWH917614:AWI917614 BGD917614:BGE917614 BPZ917614:BQA917614 BZV917614:BZW917614 CJR917614:CJS917614 CTN917614:CTO917614 DDJ917614:DDK917614 DNF917614:DNG917614 DXB917614:DXC917614 EGX917614:EGY917614 EQT917614:EQU917614 FAP917614:FAQ917614 FKL917614:FKM917614 FUH917614:FUI917614 GED917614:GEE917614 GNZ917614:GOA917614 GXV917614:GXW917614 HHR917614:HHS917614 HRN917614:HRO917614 IBJ917614:IBK917614 ILF917614:ILG917614 IVB917614:IVC917614 JEX917614:JEY917614 JOT917614:JOU917614 JYP917614:JYQ917614 KIL917614:KIM917614 KSH917614:KSI917614 LCD917614:LCE917614 LLZ917614:LMA917614 LVV917614:LVW917614 MFR917614:MFS917614 MPN917614:MPO917614 MZJ917614:MZK917614 NJF917614:NJG917614 NTB917614:NTC917614 OCX917614:OCY917614 OMT917614:OMU917614 OWP917614:OWQ917614 PGL917614:PGM917614 PQH917614:PQI917614 QAD917614:QAE917614 QJZ917614:QKA917614 QTV917614:QTW917614 RDR917614:RDS917614 RNN917614:RNO917614 RXJ917614:RXK917614 SHF917614:SHG917614 SRB917614:SRC917614 TAX917614:TAY917614 TKT917614:TKU917614 TUP917614:TUQ917614 UEL917614:UEM917614 UOH917614:UOI917614 UYD917614:UYE917614 VHZ917614:VIA917614 VRV917614:VRW917614 WBR917614:WBS917614 WLN917614:WLO917614 WVJ917614:WVK917614 KSH917567:KSI917587 IX983150:IY983150 ST983150:SU983150 ACP983150:ACQ983150 AML983150:AMM983150 AWH983150:AWI983150 BGD983150:BGE983150 BPZ983150:BQA983150 BZV983150:BZW983150 CJR983150:CJS983150 CTN983150:CTO983150 DDJ983150:DDK983150 DNF983150:DNG983150 DXB983150:DXC983150 EGX983150:EGY983150 EQT983150:EQU983150 FAP983150:FAQ983150 FKL983150:FKM983150 FUH983150:FUI983150 GED983150:GEE983150 GNZ983150:GOA983150 GXV983150:GXW983150 HHR983150:HHS983150 HRN983150:HRO983150 IBJ983150:IBK983150 ILF983150:ILG983150 IVB983150:IVC983150 JEX983150:JEY983150 JOT983150:JOU983150 JYP983150:JYQ983150 KIL983150:KIM983150 KSH983150:KSI983150 LCD983150:LCE983150 LLZ983150:LMA983150 LVV983150:LVW983150 MFR983150:MFS983150 MPN983150:MPO983150 MZJ983150:MZK983150 NJF983150:NJG983150 NTB983150:NTC983150 OCX983150:OCY983150 OMT983150:OMU983150 OWP983150:OWQ983150 PGL983150:PGM983150 PQH983150:PQI983150 QAD983150:QAE983150 QJZ983150:QKA983150 QTV983150:QTW983150 RDR983150:RDS983150 RNN983150:RNO983150 RXJ983150:RXK983150 SHF983150:SHG983150 SRB983150:SRC983150 TAX983150:TAY983150 TKT983150:TKU983150 TUP983150:TUQ983150 UEL983150:UEM983150 UOH983150:UOI983150 UYD983150:UYE983150 VHZ983150:VIA983150 VRV983150:VRW983150 WBR983150:WBS983150 WLN983150:WLO983150 WVJ983150:WVK983150 LCD917567:LCE917587 IX112:IY112 ST112:SU112 ACP112:ACQ112 AML112:AMM112 AWH112:AWI112 BGD112:BGE112 BPZ112:BQA112 BZV112:BZW112 CJR112:CJS112 CTN112:CTO112 DDJ112:DDK112 DNF112:DNG112 DXB112:DXC112 EGX112:EGY112 EQT112:EQU112 FAP112:FAQ112 FKL112:FKM112 FUH112:FUI112 GED112:GEE112 GNZ112:GOA112 GXV112:GXW112 HHR112:HHS112 HRN112:HRO112 IBJ112:IBK112 ILF112:ILG112 IVB112:IVC112 JEX112:JEY112 JOT112:JOU112 JYP112:JYQ112 KIL112:KIM112 KSH112:KSI112 LCD112:LCE112 LLZ112:LMA112 LVV112:LVW112 MFR112:MFS112 MPN112:MPO112 MZJ112:MZK112 NJF112:NJG112 NTB112:NTC112 OCX112:OCY112 OMT112:OMU112 OWP112:OWQ112 PGL112:PGM112 PQH112:PQI112 QAD112:QAE112 QJZ112:QKA112 QTV112:QTW112 RDR112:RDS112 RNN112:RNO112 RXJ112:RXK112 SHF112:SHG112 SRB112:SRC112 TAX112:TAY112 TKT112:TKU112 TUP112:TUQ112 UEL112:UEM112 UOH112:UOI112 UYD112:UYE112 VHZ112:VIA112 VRV112:VRW112 WBR112:WBS112 WLN112:WLO112 WVJ112:WVK112 LLZ917567:LMA917587 IX65648:IY65648 ST65648:SU65648 ACP65648:ACQ65648 AML65648:AMM65648 AWH65648:AWI65648 BGD65648:BGE65648 BPZ65648:BQA65648 BZV65648:BZW65648 CJR65648:CJS65648 CTN65648:CTO65648 DDJ65648:DDK65648 DNF65648:DNG65648 DXB65648:DXC65648 EGX65648:EGY65648 EQT65648:EQU65648 FAP65648:FAQ65648 FKL65648:FKM65648 FUH65648:FUI65648 GED65648:GEE65648 GNZ65648:GOA65648 GXV65648:GXW65648 HHR65648:HHS65648 HRN65648:HRO65648 IBJ65648:IBK65648 ILF65648:ILG65648 IVB65648:IVC65648 JEX65648:JEY65648 JOT65648:JOU65648 JYP65648:JYQ65648 KIL65648:KIM65648 KSH65648:KSI65648 LCD65648:LCE65648 LLZ65648:LMA65648 LVV65648:LVW65648 MFR65648:MFS65648 MPN65648:MPO65648 MZJ65648:MZK65648 NJF65648:NJG65648 NTB65648:NTC65648 OCX65648:OCY65648 OMT65648:OMU65648 OWP65648:OWQ65648 PGL65648:PGM65648 PQH65648:PQI65648 QAD65648:QAE65648 QJZ65648:QKA65648 QTV65648:QTW65648 RDR65648:RDS65648 RNN65648:RNO65648 RXJ65648:RXK65648 SHF65648:SHG65648 SRB65648:SRC65648 TAX65648:TAY65648 TKT65648:TKU65648 TUP65648:TUQ65648 UEL65648:UEM65648 UOH65648:UOI65648 UYD65648:UYE65648 VHZ65648:VIA65648 VRV65648:VRW65648 WBR65648:WBS65648 WLN65648:WLO65648 WVJ65648:WVK65648 LVV917567:LVW917587 IX131184:IY131184 ST131184:SU131184 ACP131184:ACQ131184 AML131184:AMM131184 AWH131184:AWI131184 BGD131184:BGE131184 BPZ131184:BQA131184 BZV131184:BZW131184 CJR131184:CJS131184 CTN131184:CTO131184 DDJ131184:DDK131184 DNF131184:DNG131184 DXB131184:DXC131184 EGX131184:EGY131184 EQT131184:EQU131184 FAP131184:FAQ131184 FKL131184:FKM131184 FUH131184:FUI131184 GED131184:GEE131184 GNZ131184:GOA131184 GXV131184:GXW131184 HHR131184:HHS131184 HRN131184:HRO131184 IBJ131184:IBK131184 ILF131184:ILG131184 IVB131184:IVC131184 JEX131184:JEY131184 JOT131184:JOU131184 JYP131184:JYQ131184 KIL131184:KIM131184 KSH131184:KSI131184 LCD131184:LCE131184 LLZ131184:LMA131184 LVV131184:LVW131184 MFR131184:MFS131184 MPN131184:MPO131184 MZJ131184:MZK131184 NJF131184:NJG131184 NTB131184:NTC131184 OCX131184:OCY131184 OMT131184:OMU131184 OWP131184:OWQ131184 PGL131184:PGM131184 PQH131184:PQI131184 QAD131184:QAE131184 QJZ131184:QKA131184 QTV131184:QTW131184 RDR131184:RDS131184 RNN131184:RNO131184 RXJ131184:RXK131184 SHF131184:SHG131184 SRB131184:SRC131184 TAX131184:TAY131184 TKT131184:TKU131184 TUP131184:TUQ131184 UEL131184:UEM131184 UOH131184:UOI131184 UYD131184:UYE131184 VHZ131184:VIA131184 VRV131184:VRW131184 WBR131184:WBS131184 WLN131184:WLO131184 WVJ131184:WVK131184 MFR917567:MFS917587 IX196720:IY196720 ST196720:SU196720 ACP196720:ACQ196720 AML196720:AMM196720 AWH196720:AWI196720 BGD196720:BGE196720 BPZ196720:BQA196720 BZV196720:BZW196720 CJR196720:CJS196720 CTN196720:CTO196720 DDJ196720:DDK196720 DNF196720:DNG196720 DXB196720:DXC196720 EGX196720:EGY196720 EQT196720:EQU196720 FAP196720:FAQ196720 FKL196720:FKM196720 FUH196720:FUI196720 GED196720:GEE196720 GNZ196720:GOA196720 GXV196720:GXW196720 HHR196720:HHS196720 HRN196720:HRO196720 IBJ196720:IBK196720 ILF196720:ILG196720 IVB196720:IVC196720 JEX196720:JEY196720 JOT196720:JOU196720 JYP196720:JYQ196720 KIL196720:KIM196720 KSH196720:KSI196720 LCD196720:LCE196720 LLZ196720:LMA196720 LVV196720:LVW196720 MFR196720:MFS196720 MPN196720:MPO196720 MZJ196720:MZK196720 NJF196720:NJG196720 NTB196720:NTC196720 OCX196720:OCY196720 OMT196720:OMU196720 OWP196720:OWQ196720 PGL196720:PGM196720 PQH196720:PQI196720 QAD196720:QAE196720 QJZ196720:QKA196720 QTV196720:QTW196720 RDR196720:RDS196720 RNN196720:RNO196720 RXJ196720:RXK196720 SHF196720:SHG196720 SRB196720:SRC196720 TAX196720:TAY196720 TKT196720:TKU196720 TUP196720:TUQ196720 UEL196720:UEM196720 UOH196720:UOI196720 UYD196720:UYE196720 VHZ196720:VIA196720 VRV196720:VRW196720 WBR196720:WBS196720 WLN196720:WLO196720 WVJ196720:WVK196720 MPN917567:MPO917587 IX262256:IY262256 ST262256:SU262256 ACP262256:ACQ262256 AML262256:AMM262256 AWH262256:AWI262256 BGD262256:BGE262256 BPZ262256:BQA262256 BZV262256:BZW262256 CJR262256:CJS262256 CTN262256:CTO262256 DDJ262256:DDK262256 DNF262256:DNG262256 DXB262256:DXC262256 EGX262256:EGY262256 EQT262256:EQU262256 FAP262256:FAQ262256 FKL262256:FKM262256 FUH262256:FUI262256 GED262256:GEE262256 GNZ262256:GOA262256 GXV262256:GXW262256 HHR262256:HHS262256 HRN262256:HRO262256 IBJ262256:IBK262256 ILF262256:ILG262256 IVB262256:IVC262256 JEX262256:JEY262256 JOT262256:JOU262256 JYP262256:JYQ262256 KIL262256:KIM262256 KSH262256:KSI262256 LCD262256:LCE262256 LLZ262256:LMA262256 LVV262256:LVW262256 MFR262256:MFS262256 MPN262256:MPO262256 MZJ262256:MZK262256 NJF262256:NJG262256 NTB262256:NTC262256 OCX262256:OCY262256 OMT262256:OMU262256 OWP262256:OWQ262256 PGL262256:PGM262256 PQH262256:PQI262256 QAD262256:QAE262256 QJZ262256:QKA262256 QTV262256:QTW262256 RDR262256:RDS262256 RNN262256:RNO262256 RXJ262256:RXK262256 SHF262256:SHG262256 SRB262256:SRC262256 TAX262256:TAY262256 TKT262256:TKU262256 TUP262256:TUQ262256 UEL262256:UEM262256 UOH262256:UOI262256 UYD262256:UYE262256 VHZ262256:VIA262256 VRV262256:VRW262256 WBR262256:WBS262256 WLN262256:WLO262256 WVJ262256:WVK262256 MZJ917567:MZK917587 IX327792:IY327792 ST327792:SU327792 ACP327792:ACQ327792 AML327792:AMM327792 AWH327792:AWI327792 BGD327792:BGE327792 BPZ327792:BQA327792 BZV327792:BZW327792 CJR327792:CJS327792 CTN327792:CTO327792 DDJ327792:DDK327792 DNF327792:DNG327792 DXB327792:DXC327792 EGX327792:EGY327792 EQT327792:EQU327792 FAP327792:FAQ327792 FKL327792:FKM327792 FUH327792:FUI327792 GED327792:GEE327792 GNZ327792:GOA327792 GXV327792:GXW327792 HHR327792:HHS327792 HRN327792:HRO327792 IBJ327792:IBK327792 ILF327792:ILG327792 IVB327792:IVC327792 JEX327792:JEY327792 JOT327792:JOU327792 JYP327792:JYQ327792 KIL327792:KIM327792 KSH327792:KSI327792 LCD327792:LCE327792 LLZ327792:LMA327792 LVV327792:LVW327792 MFR327792:MFS327792 MPN327792:MPO327792 MZJ327792:MZK327792 NJF327792:NJG327792 NTB327792:NTC327792 OCX327792:OCY327792 OMT327792:OMU327792 OWP327792:OWQ327792 PGL327792:PGM327792 PQH327792:PQI327792 QAD327792:QAE327792 QJZ327792:QKA327792 QTV327792:QTW327792 RDR327792:RDS327792 RNN327792:RNO327792 RXJ327792:RXK327792 SHF327792:SHG327792 SRB327792:SRC327792 TAX327792:TAY327792 TKT327792:TKU327792 TUP327792:TUQ327792 UEL327792:UEM327792 UOH327792:UOI327792 UYD327792:UYE327792 VHZ327792:VIA327792 VRV327792:VRW327792 WBR327792:WBS327792 WLN327792:WLO327792 WVJ327792:WVK327792 NJF917567:NJG917587 IX393328:IY393328 ST393328:SU393328 ACP393328:ACQ393328 AML393328:AMM393328 AWH393328:AWI393328 BGD393328:BGE393328 BPZ393328:BQA393328 BZV393328:BZW393328 CJR393328:CJS393328 CTN393328:CTO393328 DDJ393328:DDK393328 DNF393328:DNG393328 DXB393328:DXC393328 EGX393328:EGY393328 EQT393328:EQU393328 FAP393328:FAQ393328 FKL393328:FKM393328 FUH393328:FUI393328 GED393328:GEE393328 GNZ393328:GOA393328 GXV393328:GXW393328 HHR393328:HHS393328 HRN393328:HRO393328 IBJ393328:IBK393328 ILF393328:ILG393328 IVB393328:IVC393328 JEX393328:JEY393328 JOT393328:JOU393328 JYP393328:JYQ393328 KIL393328:KIM393328 KSH393328:KSI393328 LCD393328:LCE393328 LLZ393328:LMA393328 LVV393328:LVW393328 MFR393328:MFS393328 MPN393328:MPO393328 MZJ393328:MZK393328 NJF393328:NJG393328 NTB393328:NTC393328 OCX393328:OCY393328 OMT393328:OMU393328 OWP393328:OWQ393328 PGL393328:PGM393328 PQH393328:PQI393328 QAD393328:QAE393328 QJZ393328:QKA393328 QTV393328:QTW393328 RDR393328:RDS393328 RNN393328:RNO393328 RXJ393328:RXK393328 SHF393328:SHG393328 SRB393328:SRC393328 TAX393328:TAY393328 TKT393328:TKU393328 TUP393328:TUQ393328 UEL393328:UEM393328 UOH393328:UOI393328 UYD393328:UYE393328 VHZ393328:VIA393328 VRV393328:VRW393328 WBR393328:WBS393328 WLN393328:WLO393328 WVJ393328:WVK393328 NTB917567:NTC917587 IX458864:IY458864 ST458864:SU458864 ACP458864:ACQ458864 AML458864:AMM458864 AWH458864:AWI458864 BGD458864:BGE458864 BPZ458864:BQA458864 BZV458864:BZW458864 CJR458864:CJS458864 CTN458864:CTO458864 DDJ458864:DDK458864 DNF458864:DNG458864 DXB458864:DXC458864 EGX458864:EGY458864 EQT458864:EQU458864 FAP458864:FAQ458864 FKL458864:FKM458864 FUH458864:FUI458864 GED458864:GEE458864 GNZ458864:GOA458864 GXV458864:GXW458864 HHR458864:HHS458864 HRN458864:HRO458864 IBJ458864:IBK458864 ILF458864:ILG458864 IVB458864:IVC458864 JEX458864:JEY458864 JOT458864:JOU458864 JYP458864:JYQ458864 KIL458864:KIM458864 KSH458864:KSI458864 LCD458864:LCE458864 LLZ458864:LMA458864 LVV458864:LVW458864 MFR458864:MFS458864 MPN458864:MPO458864 MZJ458864:MZK458864 NJF458864:NJG458864 NTB458864:NTC458864 OCX458864:OCY458864 OMT458864:OMU458864 OWP458864:OWQ458864 PGL458864:PGM458864 PQH458864:PQI458864 QAD458864:QAE458864 QJZ458864:QKA458864 QTV458864:QTW458864 RDR458864:RDS458864 RNN458864:RNO458864 RXJ458864:RXK458864 SHF458864:SHG458864 SRB458864:SRC458864 TAX458864:TAY458864 TKT458864:TKU458864 TUP458864:TUQ458864 UEL458864:UEM458864 UOH458864:UOI458864 UYD458864:UYE458864 VHZ458864:VIA458864 VRV458864:VRW458864 WBR458864:WBS458864 WLN458864:WLO458864 WVJ458864:WVK458864 OCX917567:OCY917587 IX524400:IY524400 ST524400:SU524400 ACP524400:ACQ524400 AML524400:AMM524400 AWH524400:AWI524400 BGD524400:BGE524400 BPZ524400:BQA524400 BZV524400:BZW524400 CJR524400:CJS524400 CTN524400:CTO524400 DDJ524400:DDK524400 DNF524400:DNG524400 DXB524400:DXC524400 EGX524400:EGY524400 EQT524400:EQU524400 FAP524400:FAQ524400 FKL524400:FKM524400 FUH524400:FUI524400 GED524400:GEE524400 GNZ524400:GOA524400 GXV524400:GXW524400 HHR524400:HHS524400 HRN524400:HRO524400 IBJ524400:IBK524400 ILF524400:ILG524400 IVB524400:IVC524400 JEX524400:JEY524400 JOT524400:JOU524400 JYP524400:JYQ524400 KIL524400:KIM524400 KSH524400:KSI524400 LCD524400:LCE524400 LLZ524400:LMA524400 LVV524400:LVW524400 MFR524400:MFS524400 MPN524400:MPO524400 MZJ524400:MZK524400 NJF524400:NJG524400 NTB524400:NTC524400 OCX524400:OCY524400 OMT524400:OMU524400 OWP524400:OWQ524400 PGL524400:PGM524400 PQH524400:PQI524400 QAD524400:QAE524400 QJZ524400:QKA524400 QTV524400:QTW524400 RDR524400:RDS524400 RNN524400:RNO524400 RXJ524400:RXK524400 SHF524400:SHG524400 SRB524400:SRC524400 TAX524400:TAY524400 TKT524400:TKU524400 TUP524400:TUQ524400 UEL524400:UEM524400 UOH524400:UOI524400 UYD524400:UYE524400 VHZ524400:VIA524400 VRV524400:VRW524400 WBR524400:WBS524400 WLN524400:WLO524400 WVJ524400:WVK524400 OMT917567:OMU917587 IX589936:IY589936 ST589936:SU589936 ACP589936:ACQ589936 AML589936:AMM589936 AWH589936:AWI589936 BGD589936:BGE589936 BPZ589936:BQA589936 BZV589936:BZW589936 CJR589936:CJS589936 CTN589936:CTO589936 DDJ589936:DDK589936 DNF589936:DNG589936 DXB589936:DXC589936 EGX589936:EGY589936 EQT589936:EQU589936 FAP589936:FAQ589936 FKL589936:FKM589936 FUH589936:FUI589936 GED589936:GEE589936 GNZ589936:GOA589936 GXV589936:GXW589936 HHR589936:HHS589936 HRN589936:HRO589936 IBJ589936:IBK589936 ILF589936:ILG589936 IVB589936:IVC589936 JEX589936:JEY589936 JOT589936:JOU589936 JYP589936:JYQ589936 KIL589936:KIM589936 KSH589936:KSI589936 LCD589936:LCE589936 LLZ589936:LMA589936 LVV589936:LVW589936 MFR589936:MFS589936 MPN589936:MPO589936 MZJ589936:MZK589936 NJF589936:NJG589936 NTB589936:NTC589936 OCX589936:OCY589936 OMT589936:OMU589936 OWP589936:OWQ589936 PGL589936:PGM589936 PQH589936:PQI589936 QAD589936:QAE589936 QJZ589936:QKA589936 QTV589936:QTW589936 RDR589936:RDS589936 RNN589936:RNO589936 RXJ589936:RXK589936 SHF589936:SHG589936 SRB589936:SRC589936 TAX589936:TAY589936 TKT589936:TKU589936 TUP589936:TUQ589936 UEL589936:UEM589936 UOH589936:UOI589936 UYD589936:UYE589936 VHZ589936:VIA589936 VRV589936:VRW589936 WBR589936:WBS589936 WLN589936:WLO589936 WVJ589936:WVK589936 OWP917567:OWQ917587 IX655472:IY655472 ST655472:SU655472 ACP655472:ACQ655472 AML655472:AMM655472 AWH655472:AWI655472 BGD655472:BGE655472 BPZ655472:BQA655472 BZV655472:BZW655472 CJR655472:CJS655472 CTN655472:CTO655472 DDJ655472:DDK655472 DNF655472:DNG655472 DXB655472:DXC655472 EGX655472:EGY655472 EQT655472:EQU655472 FAP655472:FAQ655472 FKL655472:FKM655472 FUH655472:FUI655472 GED655472:GEE655472 GNZ655472:GOA655472 GXV655472:GXW655472 HHR655472:HHS655472 HRN655472:HRO655472 IBJ655472:IBK655472 ILF655472:ILG655472 IVB655472:IVC655472 JEX655472:JEY655472 JOT655472:JOU655472 JYP655472:JYQ655472 KIL655472:KIM655472 KSH655472:KSI655472 LCD655472:LCE655472 LLZ655472:LMA655472 LVV655472:LVW655472 MFR655472:MFS655472 MPN655472:MPO655472 MZJ655472:MZK655472 NJF655472:NJG655472 NTB655472:NTC655472 OCX655472:OCY655472 OMT655472:OMU655472 OWP655472:OWQ655472 PGL655472:PGM655472 PQH655472:PQI655472 QAD655472:QAE655472 QJZ655472:QKA655472 QTV655472:QTW655472 RDR655472:RDS655472 RNN655472:RNO655472 RXJ655472:RXK655472 SHF655472:SHG655472 SRB655472:SRC655472 TAX655472:TAY655472 TKT655472:TKU655472 TUP655472:TUQ655472 UEL655472:UEM655472 UOH655472:UOI655472 UYD655472:UYE655472 VHZ655472:VIA655472 VRV655472:VRW655472 WBR655472:WBS655472 WLN655472:WLO655472 WVJ655472:WVK655472 PGL917567:PGM917587 IX721008:IY721008 ST721008:SU721008 ACP721008:ACQ721008 AML721008:AMM721008 AWH721008:AWI721008 BGD721008:BGE721008 BPZ721008:BQA721008 BZV721008:BZW721008 CJR721008:CJS721008 CTN721008:CTO721008 DDJ721008:DDK721008 DNF721008:DNG721008 DXB721008:DXC721008 EGX721008:EGY721008 EQT721008:EQU721008 FAP721008:FAQ721008 FKL721008:FKM721008 FUH721008:FUI721008 GED721008:GEE721008 GNZ721008:GOA721008 GXV721008:GXW721008 HHR721008:HHS721008 HRN721008:HRO721008 IBJ721008:IBK721008 ILF721008:ILG721008 IVB721008:IVC721008 JEX721008:JEY721008 JOT721008:JOU721008 JYP721008:JYQ721008 KIL721008:KIM721008 KSH721008:KSI721008 LCD721008:LCE721008 LLZ721008:LMA721008 LVV721008:LVW721008 MFR721008:MFS721008 MPN721008:MPO721008 MZJ721008:MZK721008 NJF721008:NJG721008 NTB721008:NTC721008 OCX721008:OCY721008 OMT721008:OMU721008 OWP721008:OWQ721008 PGL721008:PGM721008 PQH721008:PQI721008 QAD721008:QAE721008 QJZ721008:QKA721008 QTV721008:QTW721008 RDR721008:RDS721008 RNN721008:RNO721008 RXJ721008:RXK721008 SHF721008:SHG721008 SRB721008:SRC721008 TAX721008:TAY721008 TKT721008:TKU721008 TUP721008:TUQ721008 UEL721008:UEM721008 UOH721008:UOI721008 UYD721008:UYE721008 VHZ721008:VIA721008 VRV721008:VRW721008 WBR721008:WBS721008 WLN721008:WLO721008 WVJ721008:WVK721008 PQH917567:PQI917587 IX786544:IY786544 ST786544:SU786544 ACP786544:ACQ786544 AML786544:AMM786544 AWH786544:AWI786544 BGD786544:BGE786544 BPZ786544:BQA786544 BZV786544:BZW786544 CJR786544:CJS786544 CTN786544:CTO786544 DDJ786544:DDK786544 DNF786544:DNG786544 DXB786544:DXC786544 EGX786544:EGY786544 EQT786544:EQU786544 FAP786544:FAQ786544 FKL786544:FKM786544 FUH786544:FUI786544 GED786544:GEE786544 GNZ786544:GOA786544 GXV786544:GXW786544 HHR786544:HHS786544 HRN786544:HRO786544 IBJ786544:IBK786544 ILF786544:ILG786544 IVB786544:IVC786544 JEX786544:JEY786544 JOT786544:JOU786544 JYP786544:JYQ786544 KIL786544:KIM786544 KSH786544:KSI786544 LCD786544:LCE786544 LLZ786544:LMA786544 LVV786544:LVW786544 MFR786544:MFS786544 MPN786544:MPO786544 MZJ786544:MZK786544 NJF786544:NJG786544 NTB786544:NTC786544 OCX786544:OCY786544 OMT786544:OMU786544 OWP786544:OWQ786544 PGL786544:PGM786544 PQH786544:PQI786544 QAD786544:QAE786544 QJZ786544:QKA786544 QTV786544:QTW786544 RDR786544:RDS786544 RNN786544:RNO786544 RXJ786544:RXK786544 SHF786544:SHG786544 SRB786544:SRC786544 TAX786544:TAY786544 TKT786544:TKU786544 TUP786544:TUQ786544 UEL786544:UEM786544 UOH786544:UOI786544 UYD786544:UYE786544 VHZ786544:VIA786544 VRV786544:VRW786544 WBR786544:WBS786544 WLN786544:WLO786544 WVJ786544:WVK786544 QAD917567:QAE917587 IX852080:IY852080 ST852080:SU852080 ACP852080:ACQ852080 AML852080:AMM852080 AWH852080:AWI852080 BGD852080:BGE852080 BPZ852080:BQA852080 BZV852080:BZW852080 CJR852080:CJS852080 CTN852080:CTO852080 DDJ852080:DDK852080 DNF852080:DNG852080 DXB852080:DXC852080 EGX852080:EGY852080 EQT852080:EQU852080 FAP852080:FAQ852080 FKL852080:FKM852080 FUH852080:FUI852080 GED852080:GEE852080 GNZ852080:GOA852080 GXV852080:GXW852080 HHR852080:HHS852080 HRN852080:HRO852080 IBJ852080:IBK852080 ILF852080:ILG852080 IVB852080:IVC852080 JEX852080:JEY852080 JOT852080:JOU852080 JYP852080:JYQ852080 KIL852080:KIM852080 KSH852080:KSI852080 LCD852080:LCE852080 LLZ852080:LMA852080 LVV852080:LVW852080 MFR852080:MFS852080 MPN852080:MPO852080 MZJ852080:MZK852080 NJF852080:NJG852080 NTB852080:NTC852080 OCX852080:OCY852080 OMT852080:OMU852080 OWP852080:OWQ852080 PGL852080:PGM852080 PQH852080:PQI852080 QAD852080:QAE852080 QJZ852080:QKA852080 QTV852080:QTW852080 RDR852080:RDS852080 RNN852080:RNO852080 RXJ852080:RXK852080 SHF852080:SHG852080 SRB852080:SRC852080 TAX852080:TAY852080 TKT852080:TKU852080 TUP852080:TUQ852080 UEL852080:UEM852080 UOH852080:UOI852080 UYD852080:UYE852080 VHZ852080:VIA852080 VRV852080:VRW852080 WBR852080:WBS852080 WLN852080:WLO852080 WVJ852080:WVK852080 QJZ917567:QKA917587 IX917616:IY917616 ST917616:SU917616 ACP917616:ACQ917616 AML917616:AMM917616 AWH917616:AWI917616 BGD917616:BGE917616 BPZ917616:BQA917616 BZV917616:BZW917616 CJR917616:CJS917616 CTN917616:CTO917616 DDJ917616:DDK917616 DNF917616:DNG917616 DXB917616:DXC917616 EGX917616:EGY917616 EQT917616:EQU917616 FAP917616:FAQ917616 FKL917616:FKM917616 FUH917616:FUI917616 GED917616:GEE917616 GNZ917616:GOA917616 GXV917616:GXW917616 HHR917616:HHS917616 HRN917616:HRO917616 IBJ917616:IBK917616 ILF917616:ILG917616 IVB917616:IVC917616 JEX917616:JEY917616 JOT917616:JOU917616 JYP917616:JYQ917616 KIL917616:KIM917616 KSH917616:KSI917616 LCD917616:LCE917616 LLZ917616:LMA917616 LVV917616:LVW917616 MFR917616:MFS917616 MPN917616:MPO917616 MZJ917616:MZK917616 NJF917616:NJG917616 NTB917616:NTC917616 OCX917616:OCY917616 OMT917616:OMU917616 OWP917616:OWQ917616 PGL917616:PGM917616 PQH917616:PQI917616 QAD917616:QAE917616 QJZ917616:QKA917616 QTV917616:QTW917616 RDR917616:RDS917616 RNN917616:RNO917616 RXJ917616:RXK917616 SHF917616:SHG917616 SRB917616:SRC917616 TAX917616:TAY917616 TKT917616:TKU917616 TUP917616:TUQ917616 UEL917616:UEM917616 UOH917616:UOI917616 UYD917616:UYE917616 VHZ917616:VIA917616 VRV917616:VRW917616 WBR917616:WBS917616 WLN917616:WLO917616 WVJ917616:WVK917616 QTV917567:QTW917587 IX983152:IY983152 ST983152:SU983152 ACP983152:ACQ983152 AML983152:AMM983152 AWH983152:AWI983152 BGD983152:BGE983152 BPZ983152:BQA983152 BZV983152:BZW983152 CJR983152:CJS983152 CTN983152:CTO983152 DDJ983152:DDK983152 DNF983152:DNG983152 DXB983152:DXC983152 EGX983152:EGY983152 EQT983152:EQU983152 FAP983152:FAQ983152 FKL983152:FKM983152 FUH983152:FUI983152 GED983152:GEE983152 GNZ983152:GOA983152 GXV983152:GXW983152 HHR983152:HHS983152 HRN983152:HRO983152 IBJ983152:IBK983152 ILF983152:ILG983152 IVB983152:IVC983152 JEX983152:JEY983152 JOT983152:JOU983152 JYP983152:JYQ983152 KIL983152:KIM983152 KSH983152:KSI983152 LCD983152:LCE983152 LLZ983152:LMA983152 LVV983152:LVW983152 MFR983152:MFS983152 MPN983152:MPO983152 MZJ983152:MZK983152 NJF983152:NJG983152 NTB983152:NTC983152 OCX983152:OCY983152 OMT983152:OMU983152 OWP983152:OWQ983152 PGL983152:PGM983152 PQH983152:PQI983152 QAD983152:QAE983152 QJZ983152:QKA983152 QTV983152:QTW983152 RDR983152:RDS983152 RNN983152:RNO983152 RXJ983152:RXK983152 SHF983152:SHG983152 SRB983152:SRC983152 TAX983152:TAY983152 TKT983152:TKU983152 TUP983152:TUQ983152 UEL983152:UEM983152 UOH983152:UOI983152 UYD983152:UYE983152 VHZ983152:VIA983152 VRV983152:VRW983152 WBR983152:WBS983152 WLN983152:WLO983152 WVJ983152:WVK983152 RDR917567:RDS917587 IX116:IY117 ST116:SU117 ACP116:ACQ117 AML116:AMM117 AWH116:AWI117 BGD116:BGE117 BPZ116:BQA117 BZV116:BZW117 CJR116:CJS117 CTN116:CTO117 DDJ116:DDK117 DNF116:DNG117 DXB116:DXC117 EGX116:EGY117 EQT116:EQU117 FAP116:FAQ117 FKL116:FKM117 FUH116:FUI117 GED116:GEE117 GNZ116:GOA117 GXV116:GXW117 HHR116:HHS117 HRN116:HRO117 IBJ116:IBK117 ILF116:ILG117 IVB116:IVC117 JEX116:JEY117 JOT116:JOU117 JYP116:JYQ117 KIL116:KIM117 KSH116:KSI117 LCD116:LCE117 LLZ116:LMA117 LVV116:LVW117 MFR116:MFS117 MPN116:MPO117 MZJ116:MZK117 NJF116:NJG117 NTB116:NTC117 OCX116:OCY117 OMT116:OMU117 OWP116:OWQ117 PGL116:PGM117 PQH116:PQI117 QAD116:QAE117 QJZ116:QKA117 QTV116:QTW117 RDR116:RDS117 RNN116:RNO117 RXJ116:RXK117 SHF116:SHG117 SRB116:SRC117 TAX116:TAY117 TKT116:TKU117 TUP116:TUQ117 UEL116:UEM117 UOH116:UOI117 UYD116:UYE117 VHZ116:VIA117 VRV116:VRW117 WBR116:WBS117 WLN116:WLO117 WVJ116:WVK117 RNN917567:RNO917587 IX65652:IY65653 ST65652:SU65653 ACP65652:ACQ65653 AML65652:AMM65653 AWH65652:AWI65653 BGD65652:BGE65653 BPZ65652:BQA65653 BZV65652:BZW65653 CJR65652:CJS65653 CTN65652:CTO65653 DDJ65652:DDK65653 DNF65652:DNG65653 DXB65652:DXC65653 EGX65652:EGY65653 EQT65652:EQU65653 FAP65652:FAQ65653 FKL65652:FKM65653 FUH65652:FUI65653 GED65652:GEE65653 GNZ65652:GOA65653 GXV65652:GXW65653 HHR65652:HHS65653 HRN65652:HRO65653 IBJ65652:IBK65653 ILF65652:ILG65653 IVB65652:IVC65653 JEX65652:JEY65653 JOT65652:JOU65653 JYP65652:JYQ65653 KIL65652:KIM65653 KSH65652:KSI65653 LCD65652:LCE65653 LLZ65652:LMA65653 LVV65652:LVW65653 MFR65652:MFS65653 MPN65652:MPO65653 MZJ65652:MZK65653 NJF65652:NJG65653 NTB65652:NTC65653 OCX65652:OCY65653 OMT65652:OMU65653 OWP65652:OWQ65653 PGL65652:PGM65653 PQH65652:PQI65653 QAD65652:QAE65653 QJZ65652:QKA65653 QTV65652:QTW65653 RDR65652:RDS65653 RNN65652:RNO65653 RXJ65652:RXK65653 SHF65652:SHG65653 SRB65652:SRC65653 TAX65652:TAY65653 TKT65652:TKU65653 TUP65652:TUQ65653 UEL65652:UEM65653 UOH65652:UOI65653 UYD65652:UYE65653 VHZ65652:VIA65653 VRV65652:VRW65653 WBR65652:WBS65653 WLN65652:WLO65653 WVJ65652:WVK65653 RXJ917567:RXK917587 IX131188:IY131189 ST131188:SU131189 ACP131188:ACQ131189 AML131188:AMM131189 AWH131188:AWI131189 BGD131188:BGE131189 BPZ131188:BQA131189 BZV131188:BZW131189 CJR131188:CJS131189 CTN131188:CTO131189 DDJ131188:DDK131189 DNF131188:DNG131189 DXB131188:DXC131189 EGX131188:EGY131189 EQT131188:EQU131189 FAP131188:FAQ131189 FKL131188:FKM131189 FUH131188:FUI131189 GED131188:GEE131189 GNZ131188:GOA131189 GXV131188:GXW131189 HHR131188:HHS131189 HRN131188:HRO131189 IBJ131188:IBK131189 ILF131188:ILG131189 IVB131188:IVC131189 JEX131188:JEY131189 JOT131188:JOU131189 JYP131188:JYQ131189 KIL131188:KIM131189 KSH131188:KSI131189 LCD131188:LCE131189 LLZ131188:LMA131189 LVV131188:LVW131189 MFR131188:MFS131189 MPN131188:MPO131189 MZJ131188:MZK131189 NJF131188:NJG131189 NTB131188:NTC131189 OCX131188:OCY131189 OMT131188:OMU131189 OWP131188:OWQ131189 PGL131188:PGM131189 PQH131188:PQI131189 QAD131188:QAE131189 QJZ131188:QKA131189 QTV131188:QTW131189 RDR131188:RDS131189 RNN131188:RNO131189 RXJ131188:RXK131189 SHF131188:SHG131189 SRB131188:SRC131189 TAX131188:TAY131189 TKT131188:TKU131189 TUP131188:TUQ131189 UEL131188:UEM131189 UOH131188:UOI131189 UYD131188:UYE131189 VHZ131188:VIA131189 VRV131188:VRW131189 WBR131188:WBS131189 WLN131188:WLO131189 WVJ131188:WVK131189 SHF917567:SHG917587 IX196724:IY196725 ST196724:SU196725 ACP196724:ACQ196725 AML196724:AMM196725 AWH196724:AWI196725 BGD196724:BGE196725 BPZ196724:BQA196725 BZV196724:BZW196725 CJR196724:CJS196725 CTN196724:CTO196725 DDJ196724:DDK196725 DNF196724:DNG196725 DXB196724:DXC196725 EGX196724:EGY196725 EQT196724:EQU196725 FAP196724:FAQ196725 FKL196724:FKM196725 FUH196724:FUI196725 GED196724:GEE196725 GNZ196724:GOA196725 GXV196724:GXW196725 HHR196724:HHS196725 HRN196724:HRO196725 IBJ196724:IBK196725 ILF196724:ILG196725 IVB196724:IVC196725 JEX196724:JEY196725 JOT196724:JOU196725 JYP196724:JYQ196725 KIL196724:KIM196725 KSH196724:KSI196725 LCD196724:LCE196725 LLZ196724:LMA196725 LVV196724:LVW196725 MFR196724:MFS196725 MPN196724:MPO196725 MZJ196724:MZK196725 NJF196724:NJG196725 NTB196724:NTC196725 OCX196724:OCY196725 OMT196724:OMU196725 OWP196724:OWQ196725 PGL196724:PGM196725 PQH196724:PQI196725 QAD196724:QAE196725 QJZ196724:QKA196725 QTV196724:QTW196725 RDR196724:RDS196725 RNN196724:RNO196725 RXJ196724:RXK196725 SHF196724:SHG196725 SRB196724:SRC196725 TAX196724:TAY196725 TKT196724:TKU196725 TUP196724:TUQ196725 UEL196724:UEM196725 UOH196724:UOI196725 UYD196724:UYE196725 VHZ196724:VIA196725 VRV196724:VRW196725 WBR196724:WBS196725 WLN196724:WLO196725 WVJ196724:WVK196725 SRB917567:SRC917587 IX262260:IY262261 ST262260:SU262261 ACP262260:ACQ262261 AML262260:AMM262261 AWH262260:AWI262261 BGD262260:BGE262261 BPZ262260:BQA262261 BZV262260:BZW262261 CJR262260:CJS262261 CTN262260:CTO262261 DDJ262260:DDK262261 DNF262260:DNG262261 DXB262260:DXC262261 EGX262260:EGY262261 EQT262260:EQU262261 FAP262260:FAQ262261 FKL262260:FKM262261 FUH262260:FUI262261 GED262260:GEE262261 GNZ262260:GOA262261 GXV262260:GXW262261 HHR262260:HHS262261 HRN262260:HRO262261 IBJ262260:IBK262261 ILF262260:ILG262261 IVB262260:IVC262261 JEX262260:JEY262261 JOT262260:JOU262261 JYP262260:JYQ262261 KIL262260:KIM262261 KSH262260:KSI262261 LCD262260:LCE262261 LLZ262260:LMA262261 LVV262260:LVW262261 MFR262260:MFS262261 MPN262260:MPO262261 MZJ262260:MZK262261 NJF262260:NJG262261 NTB262260:NTC262261 OCX262260:OCY262261 OMT262260:OMU262261 OWP262260:OWQ262261 PGL262260:PGM262261 PQH262260:PQI262261 QAD262260:QAE262261 QJZ262260:QKA262261 QTV262260:QTW262261 RDR262260:RDS262261 RNN262260:RNO262261 RXJ262260:RXK262261 SHF262260:SHG262261 SRB262260:SRC262261 TAX262260:TAY262261 TKT262260:TKU262261 TUP262260:TUQ262261 UEL262260:UEM262261 UOH262260:UOI262261 UYD262260:UYE262261 VHZ262260:VIA262261 VRV262260:VRW262261 WBR262260:WBS262261 WLN262260:WLO262261 WVJ262260:WVK262261 TAX917567:TAY917587 IX327796:IY327797 ST327796:SU327797 ACP327796:ACQ327797 AML327796:AMM327797 AWH327796:AWI327797 BGD327796:BGE327797 BPZ327796:BQA327797 BZV327796:BZW327797 CJR327796:CJS327797 CTN327796:CTO327797 DDJ327796:DDK327797 DNF327796:DNG327797 DXB327796:DXC327797 EGX327796:EGY327797 EQT327796:EQU327797 FAP327796:FAQ327797 FKL327796:FKM327797 FUH327796:FUI327797 GED327796:GEE327797 GNZ327796:GOA327797 GXV327796:GXW327797 HHR327796:HHS327797 HRN327796:HRO327797 IBJ327796:IBK327797 ILF327796:ILG327797 IVB327796:IVC327797 JEX327796:JEY327797 JOT327796:JOU327797 JYP327796:JYQ327797 KIL327796:KIM327797 KSH327796:KSI327797 LCD327796:LCE327797 LLZ327796:LMA327797 LVV327796:LVW327797 MFR327796:MFS327797 MPN327796:MPO327797 MZJ327796:MZK327797 NJF327796:NJG327797 NTB327796:NTC327797 OCX327796:OCY327797 OMT327796:OMU327797 OWP327796:OWQ327797 PGL327796:PGM327797 PQH327796:PQI327797 QAD327796:QAE327797 QJZ327796:QKA327797 QTV327796:QTW327797 RDR327796:RDS327797 RNN327796:RNO327797 RXJ327796:RXK327797 SHF327796:SHG327797 SRB327796:SRC327797 TAX327796:TAY327797 TKT327796:TKU327797 TUP327796:TUQ327797 UEL327796:UEM327797 UOH327796:UOI327797 UYD327796:UYE327797 VHZ327796:VIA327797 VRV327796:VRW327797 WBR327796:WBS327797 WLN327796:WLO327797 WVJ327796:WVK327797 TKT917567:TKU917587 IX393332:IY393333 ST393332:SU393333 ACP393332:ACQ393333 AML393332:AMM393333 AWH393332:AWI393333 BGD393332:BGE393333 BPZ393332:BQA393333 BZV393332:BZW393333 CJR393332:CJS393333 CTN393332:CTO393333 DDJ393332:DDK393333 DNF393332:DNG393333 DXB393332:DXC393333 EGX393332:EGY393333 EQT393332:EQU393333 FAP393332:FAQ393333 FKL393332:FKM393333 FUH393332:FUI393333 GED393332:GEE393333 GNZ393332:GOA393333 GXV393332:GXW393333 HHR393332:HHS393333 HRN393332:HRO393333 IBJ393332:IBK393333 ILF393332:ILG393333 IVB393332:IVC393333 JEX393332:JEY393333 JOT393332:JOU393333 JYP393332:JYQ393333 KIL393332:KIM393333 KSH393332:KSI393333 LCD393332:LCE393333 LLZ393332:LMA393333 LVV393332:LVW393333 MFR393332:MFS393333 MPN393332:MPO393333 MZJ393332:MZK393333 NJF393332:NJG393333 NTB393332:NTC393333 OCX393332:OCY393333 OMT393332:OMU393333 OWP393332:OWQ393333 PGL393332:PGM393333 PQH393332:PQI393333 QAD393332:QAE393333 QJZ393332:QKA393333 QTV393332:QTW393333 RDR393332:RDS393333 RNN393332:RNO393333 RXJ393332:RXK393333 SHF393332:SHG393333 SRB393332:SRC393333 TAX393332:TAY393333 TKT393332:TKU393333 TUP393332:TUQ393333 UEL393332:UEM393333 UOH393332:UOI393333 UYD393332:UYE393333 VHZ393332:VIA393333 VRV393332:VRW393333 WBR393332:WBS393333 WLN393332:WLO393333 WVJ393332:WVK393333 TUP917567:TUQ917587 IX458868:IY458869 ST458868:SU458869 ACP458868:ACQ458869 AML458868:AMM458869 AWH458868:AWI458869 BGD458868:BGE458869 BPZ458868:BQA458869 BZV458868:BZW458869 CJR458868:CJS458869 CTN458868:CTO458869 DDJ458868:DDK458869 DNF458868:DNG458869 DXB458868:DXC458869 EGX458868:EGY458869 EQT458868:EQU458869 FAP458868:FAQ458869 FKL458868:FKM458869 FUH458868:FUI458869 GED458868:GEE458869 GNZ458868:GOA458869 GXV458868:GXW458869 HHR458868:HHS458869 HRN458868:HRO458869 IBJ458868:IBK458869 ILF458868:ILG458869 IVB458868:IVC458869 JEX458868:JEY458869 JOT458868:JOU458869 JYP458868:JYQ458869 KIL458868:KIM458869 KSH458868:KSI458869 LCD458868:LCE458869 LLZ458868:LMA458869 LVV458868:LVW458869 MFR458868:MFS458869 MPN458868:MPO458869 MZJ458868:MZK458869 NJF458868:NJG458869 NTB458868:NTC458869 OCX458868:OCY458869 OMT458868:OMU458869 OWP458868:OWQ458869 PGL458868:PGM458869 PQH458868:PQI458869 QAD458868:QAE458869 QJZ458868:QKA458869 QTV458868:QTW458869 RDR458868:RDS458869 RNN458868:RNO458869 RXJ458868:RXK458869 SHF458868:SHG458869 SRB458868:SRC458869 TAX458868:TAY458869 TKT458868:TKU458869 TUP458868:TUQ458869 UEL458868:UEM458869 UOH458868:UOI458869 UYD458868:UYE458869 VHZ458868:VIA458869 VRV458868:VRW458869 WBR458868:WBS458869 WLN458868:WLO458869 WVJ458868:WVK458869 UEL917567:UEM917587 IX524404:IY524405 ST524404:SU524405 ACP524404:ACQ524405 AML524404:AMM524405 AWH524404:AWI524405 BGD524404:BGE524405 BPZ524404:BQA524405 BZV524404:BZW524405 CJR524404:CJS524405 CTN524404:CTO524405 DDJ524404:DDK524405 DNF524404:DNG524405 DXB524404:DXC524405 EGX524404:EGY524405 EQT524404:EQU524405 FAP524404:FAQ524405 FKL524404:FKM524405 FUH524404:FUI524405 GED524404:GEE524405 GNZ524404:GOA524405 GXV524404:GXW524405 HHR524404:HHS524405 HRN524404:HRO524405 IBJ524404:IBK524405 ILF524404:ILG524405 IVB524404:IVC524405 JEX524404:JEY524405 JOT524404:JOU524405 JYP524404:JYQ524405 KIL524404:KIM524405 KSH524404:KSI524405 LCD524404:LCE524405 LLZ524404:LMA524405 LVV524404:LVW524405 MFR524404:MFS524405 MPN524404:MPO524405 MZJ524404:MZK524405 NJF524404:NJG524405 NTB524404:NTC524405 OCX524404:OCY524405 OMT524404:OMU524405 OWP524404:OWQ524405 PGL524404:PGM524405 PQH524404:PQI524405 QAD524404:QAE524405 QJZ524404:QKA524405 QTV524404:QTW524405 RDR524404:RDS524405 RNN524404:RNO524405 RXJ524404:RXK524405 SHF524404:SHG524405 SRB524404:SRC524405 TAX524404:TAY524405 TKT524404:TKU524405 TUP524404:TUQ524405 UEL524404:UEM524405 UOH524404:UOI524405 UYD524404:UYE524405 VHZ524404:VIA524405 VRV524404:VRW524405 WBR524404:WBS524405 WLN524404:WLO524405 WVJ524404:WVK524405 UOH917567:UOI917587 IX589940:IY589941 ST589940:SU589941 ACP589940:ACQ589941 AML589940:AMM589941 AWH589940:AWI589941 BGD589940:BGE589941 BPZ589940:BQA589941 BZV589940:BZW589941 CJR589940:CJS589941 CTN589940:CTO589941 DDJ589940:DDK589941 DNF589940:DNG589941 DXB589940:DXC589941 EGX589940:EGY589941 EQT589940:EQU589941 FAP589940:FAQ589941 FKL589940:FKM589941 FUH589940:FUI589941 GED589940:GEE589941 GNZ589940:GOA589941 GXV589940:GXW589941 HHR589940:HHS589941 HRN589940:HRO589941 IBJ589940:IBK589941 ILF589940:ILG589941 IVB589940:IVC589941 JEX589940:JEY589941 JOT589940:JOU589941 JYP589940:JYQ589941 KIL589940:KIM589941 KSH589940:KSI589941 LCD589940:LCE589941 LLZ589940:LMA589941 LVV589940:LVW589941 MFR589940:MFS589941 MPN589940:MPO589941 MZJ589940:MZK589941 NJF589940:NJG589941 NTB589940:NTC589941 OCX589940:OCY589941 OMT589940:OMU589941 OWP589940:OWQ589941 PGL589940:PGM589941 PQH589940:PQI589941 QAD589940:QAE589941 QJZ589940:QKA589941 QTV589940:QTW589941 RDR589940:RDS589941 RNN589940:RNO589941 RXJ589940:RXK589941 SHF589940:SHG589941 SRB589940:SRC589941 TAX589940:TAY589941 TKT589940:TKU589941 TUP589940:TUQ589941 UEL589940:UEM589941 UOH589940:UOI589941 UYD589940:UYE589941 VHZ589940:VIA589941 VRV589940:VRW589941 WBR589940:WBS589941 WLN589940:WLO589941 WVJ589940:WVK589941 UYD917567:UYE917587 IX655476:IY655477 ST655476:SU655477 ACP655476:ACQ655477 AML655476:AMM655477 AWH655476:AWI655477 BGD655476:BGE655477 BPZ655476:BQA655477 BZV655476:BZW655477 CJR655476:CJS655477 CTN655476:CTO655477 DDJ655476:DDK655477 DNF655476:DNG655477 DXB655476:DXC655477 EGX655476:EGY655477 EQT655476:EQU655477 FAP655476:FAQ655477 FKL655476:FKM655477 FUH655476:FUI655477 GED655476:GEE655477 GNZ655476:GOA655477 GXV655476:GXW655477 HHR655476:HHS655477 HRN655476:HRO655477 IBJ655476:IBK655477 ILF655476:ILG655477 IVB655476:IVC655477 JEX655476:JEY655477 JOT655476:JOU655477 JYP655476:JYQ655477 KIL655476:KIM655477 KSH655476:KSI655477 LCD655476:LCE655477 LLZ655476:LMA655477 LVV655476:LVW655477 MFR655476:MFS655477 MPN655476:MPO655477 MZJ655476:MZK655477 NJF655476:NJG655477 NTB655476:NTC655477 OCX655476:OCY655477 OMT655476:OMU655477 OWP655476:OWQ655477 PGL655476:PGM655477 PQH655476:PQI655477 QAD655476:QAE655477 QJZ655476:QKA655477 QTV655476:QTW655477 RDR655476:RDS655477 RNN655476:RNO655477 RXJ655476:RXK655477 SHF655476:SHG655477 SRB655476:SRC655477 TAX655476:TAY655477 TKT655476:TKU655477 TUP655476:TUQ655477 UEL655476:UEM655477 UOH655476:UOI655477 UYD655476:UYE655477 VHZ655476:VIA655477 VRV655476:VRW655477 WBR655476:WBS655477 WLN655476:WLO655477 WVJ655476:WVK655477 VHZ917567:VIA917587 IX721012:IY721013 ST721012:SU721013 ACP721012:ACQ721013 AML721012:AMM721013 AWH721012:AWI721013 BGD721012:BGE721013 BPZ721012:BQA721013 BZV721012:BZW721013 CJR721012:CJS721013 CTN721012:CTO721013 DDJ721012:DDK721013 DNF721012:DNG721013 DXB721012:DXC721013 EGX721012:EGY721013 EQT721012:EQU721013 FAP721012:FAQ721013 FKL721012:FKM721013 FUH721012:FUI721013 GED721012:GEE721013 GNZ721012:GOA721013 GXV721012:GXW721013 HHR721012:HHS721013 HRN721012:HRO721013 IBJ721012:IBK721013 ILF721012:ILG721013 IVB721012:IVC721013 JEX721012:JEY721013 JOT721012:JOU721013 JYP721012:JYQ721013 KIL721012:KIM721013 KSH721012:KSI721013 LCD721012:LCE721013 LLZ721012:LMA721013 LVV721012:LVW721013 MFR721012:MFS721013 MPN721012:MPO721013 MZJ721012:MZK721013 NJF721012:NJG721013 NTB721012:NTC721013 OCX721012:OCY721013 OMT721012:OMU721013 OWP721012:OWQ721013 PGL721012:PGM721013 PQH721012:PQI721013 QAD721012:QAE721013 QJZ721012:QKA721013 QTV721012:QTW721013 RDR721012:RDS721013 RNN721012:RNO721013 RXJ721012:RXK721013 SHF721012:SHG721013 SRB721012:SRC721013 TAX721012:TAY721013 TKT721012:TKU721013 TUP721012:TUQ721013 UEL721012:UEM721013 UOH721012:UOI721013 UYD721012:UYE721013 VHZ721012:VIA721013 VRV721012:VRW721013 WBR721012:WBS721013 WLN721012:WLO721013 WVJ721012:WVK721013 VRV917567:VRW917587 IX786548:IY786549 ST786548:SU786549 ACP786548:ACQ786549 AML786548:AMM786549 AWH786548:AWI786549 BGD786548:BGE786549 BPZ786548:BQA786549 BZV786548:BZW786549 CJR786548:CJS786549 CTN786548:CTO786549 DDJ786548:DDK786549 DNF786548:DNG786549 DXB786548:DXC786549 EGX786548:EGY786549 EQT786548:EQU786549 FAP786548:FAQ786549 FKL786548:FKM786549 FUH786548:FUI786549 GED786548:GEE786549 GNZ786548:GOA786549 GXV786548:GXW786549 HHR786548:HHS786549 HRN786548:HRO786549 IBJ786548:IBK786549 ILF786548:ILG786549 IVB786548:IVC786549 JEX786548:JEY786549 JOT786548:JOU786549 JYP786548:JYQ786549 KIL786548:KIM786549 KSH786548:KSI786549 LCD786548:LCE786549 LLZ786548:LMA786549 LVV786548:LVW786549 MFR786548:MFS786549 MPN786548:MPO786549 MZJ786548:MZK786549 NJF786548:NJG786549 NTB786548:NTC786549 OCX786548:OCY786549 OMT786548:OMU786549 OWP786548:OWQ786549 PGL786548:PGM786549 PQH786548:PQI786549 QAD786548:QAE786549 QJZ786548:QKA786549 QTV786548:QTW786549 RDR786548:RDS786549 RNN786548:RNO786549 RXJ786548:RXK786549 SHF786548:SHG786549 SRB786548:SRC786549 TAX786548:TAY786549 TKT786548:TKU786549 TUP786548:TUQ786549 UEL786548:UEM786549 UOH786548:UOI786549 UYD786548:UYE786549 VHZ786548:VIA786549 VRV786548:VRW786549 WBR786548:WBS786549 WLN786548:WLO786549 WVJ786548:WVK786549 WBR917567:WBS917587 IX852084:IY852085 ST852084:SU852085 ACP852084:ACQ852085 AML852084:AMM852085 AWH852084:AWI852085 BGD852084:BGE852085 BPZ852084:BQA852085 BZV852084:BZW852085 CJR852084:CJS852085 CTN852084:CTO852085 DDJ852084:DDK852085 DNF852084:DNG852085 DXB852084:DXC852085 EGX852084:EGY852085 EQT852084:EQU852085 FAP852084:FAQ852085 FKL852084:FKM852085 FUH852084:FUI852085 GED852084:GEE852085 GNZ852084:GOA852085 GXV852084:GXW852085 HHR852084:HHS852085 HRN852084:HRO852085 IBJ852084:IBK852085 ILF852084:ILG852085 IVB852084:IVC852085 JEX852084:JEY852085 JOT852084:JOU852085 JYP852084:JYQ852085 KIL852084:KIM852085 KSH852084:KSI852085 LCD852084:LCE852085 LLZ852084:LMA852085 LVV852084:LVW852085 MFR852084:MFS852085 MPN852084:MPO852085 MZJ852084:MZK852085 NJF852084:NJG852085 NTB852084:NTC852085 OCX852084:OCY852085 OMT852084:OMU852085 OWP852084:OWQ852085 PGL852084:PGM852085 PQH852084:PQI852085 QAD852084:QAE852085 QJZ852084:QKA852085 QTV852084:QTW852085 RDR852084:RDS852085 RNN852084:RNO852085 RXJ852084:RXK852085 SHF852084:SHG852085 SRB852084:SRC852085 TAX852084:TAY852085 TKT852084:TKU852085 TUP852084:TUQ852085 UEL852084:UEM852085 UOH852084:UOI852085 UYD852084:UYE852085 VHZ852084:VIA852085 VRV852084:VRW852085 WBR852084:WBS852085 WLN852084:WLO852085 WVJ852084:WVK852085 WLN917567:WLO917587 IX917620:IY917621 ST917620:SU917621 ACP917620:ACQ917621 AML917620:AMM917621 AWH917620:AWI917621 BGD917620:BGE917621 BPZ917620:BQA917621 BZV917620:BZW917621 CJR917620:CJS917621 CTN917620:CTO917621 DDJ917620:DDK917621 DNF917620:DNG917621 DXB917620:DXC917621 EGX917620:EGY917621 EQT917620:EQU917621 FAP917620:FAQ917621 FKL917620:FKM917621 FUH917620:FUI917621 GED917620:GEE917621 GNZ917620:GOA917621 GXV917620:GXW917621 HHR917620:HHS917621 HRN917620:HRO917621 IBJ917620:IBK917621 ILF917620:ILG917621 IVB917620:IVC917621 JEX917620:JEY917621 JOT917620:JOU917621 JYP917620:JYQ917621 KIL917620:KIM917621 KSH917620:KSI917621 LCD917620:LCE917621 LLZ917620:LMA917621 LVV917620:LVW917621 MFR917620:MFS917621 MPN917620:MPO917621 MZJ917620:MZK917621 NJF917620:NJG917621 NTB917620:NTC917621 OCX917620:OCY917621 OMT917620:OMU917621 OWP917620:OWQ917621 PGL917620:PGM917621 PQH917620:PQI917621 QAD917620:QAE917621 QJZ917620:QKA917621 QTV917620:QTW917621 RDR917620:RDS917621 RNN917620:RNO917621 RXJ917620:RXK917621 SHF917620:SHG917621 SRB917620:SRC917621 TAX917620:TAY917621 TKT917620:TKU917621 TUP917620:TUQ917621 UEL917620:UEM917621 UOH917620:UOI917621 UYD917620:UYE917621 VHZ917620:VIA917621 VRV917620:VRW917621 WBR917620:WBS917621 WLN917620:WLO917621 WVJ917620:WVK917621 WVJ917567:WVK917587 IX983156:IY983157 ST983156:SU983157 ACP983156:ACQ983157 AML983156:AMM983157 AWH983156:AWI983157 BGD983156:BGE983157 BPZ983156:BQA983157 BZV983156:BZW983157 CJR983156:CJS983157 CTN983156:CTO983157 DDJ983156:DDK983157 DNF983156:DNG983157 DXB983156:DXC983157 EGX983156:EGY983157 EQT983156:EQU983157 FAP983156:FAQ983157 FKL983156:FKM983157 FUH983156:FUI983157 GED983156:GEE983157 GNZ983156:GOA983157 GXV983156:GXW983157 HHR983156:HHS983157 HRN983156:HRO983157 IBJ983156:IBK983157 ILF983156:ILG983157 IVB983156:IVC983157 JEX983156:JEY983157 JOT983156:JOU983157 JYP983156:JYQ983157 KIL983156:KIM983157 KSH983156:KSI983157 LCD983156:LCE983157 LLZ983156:LMA983157 LVV983156:LVW983157 MFR983156:MFS983157 MPN983156:MPO983157 MZJ983156:MZK983157 NJF983156:NJG983157 NTB983156:NTC983157 OCX983156:OCY983157 OMT983156:OMU983157 OWP983156:OWQ983157 PGL983156:PGM983157 PQH983156:PQI983157 QAD983156:QAE983157 QJZ983156:QKA983157 QTV983156:QTW983157 RDR983156:RDS983157 RNN983156:RNO983157 RXJ983156:RXK983157 SHF983156:SHG983157 SRB983156:SRC983157 TAX983156:TAY983157 TKT983156:TKU983157 TUP983156:TUQ983157 UEL983156:UEM983157 UOH983156:UOI983157 UYD983156:UYE983157 VHZ983156:VIA983157 VRV983156:VRW983157 WBR983156:WBS983157 WLN983156:WLO983157 WVJ983156:WVK983157 WVJ983103:WVK983123 IX122:IY122 ST122:SU122 ACP122:ACQ122 AML122:AMM122 AWH122:AWI122 BGD122:BGE122 BPZ122:BQA122 BZV122:BZW122 CJR122:CJS122 CTN122:CTO122 DDJ122:DDK122 DNF122:DNG122 DXB122:DXC122 EGX122:EGY122 EQT122:EQU122 FAP122:FAQ122 FKL122:FKM122 FUH122:FUI122 GED122:GEE122 GNZ122:GOA122 GXV122:GXW122 HHR122:HHS122 HRN122:HRO122 IBJ122:IBK122 ILF122:ILG122 IVB122:IVC122 JEX122:JEY122 JOT122:JOU122 JYP122:JYQ122 KIL122:KIM122 KSH122:KSI122 LCD122:LCE122 LLZ122:LMA122 LVV122:LVW122 MFR122:MFS122 MPN122:MPO122 MZJ122:MZK122 NJF122:NJG122 NTB122:NTC122 OCX122:OCY122 OMT122:OMU122 OWP122:OWQ122 PGL122:PGM122 PQH122:PQI122 QAD122:QAE122 QJZ122:QKA122 QTV122:QTW122 RDR122:RDS122 RNN122:RNO122 RXJ122:RXK122 SHF122:SHG122 SRB122:SRC122 TAX122:TAY122 TKT122:TKU122 TUP122:TUQ122 UEL122:UEM122 UOH122:UOI122 UYD122:UYE122 VHZ122:VIA122 VRV122:VRW122 WBR122:WBS122 WLN122:WLO122 WVJ122:WVK122 IX983103:IY983123 IX65658:IY65658 ST65658:SU65658 ACP65658:ACQ65658 AML65658:AMM65658 AWH65658:AWI65658 BGD65658:BGE65658 BPZ65658:BQA65658 BZV65658:BZW65658 CJR65658:CJS65658 CTN65658:CTO65658 DDJ65658:DDK65658 DNF65658:DNG65658 DXB65658:DXC65658 EGX65658:EGY65658 EQT65658:EQU65658 FAP65658:FAQ65658 FKL65658:FKM65658 FUH65658:FUI65658 GED65658:GEE65658 GNZ65658:GOA65658 GXV65658:GXW65658 HHR65658:HHS65658 HRN65658:HRO65658 IBJ65658:IBK65658 ILF65658:ILG65658 IVB65658:IVC65658 JEX65658:JEY65658 JOT65658:JOU65658 JYP65658:JYQ65658 KIL65658:KIM65658 KSH65658:KSI65658 LCD65658:LCE65658 LLZ65658:LMA65658 LVV65658:LVW65658 MFR65658:MFS65658 MPN65658:MPO65658 MZJ65658:MZK65658 NJF65658:NJG65658 NTB65658:NTC65658 OCX65658:OCY65658 OMT65658:OMU65658 OWP65658:OWQ65658 PGL65658:PGM65658 PQH65658:PQI65658 QAD65658:QAE65658 QJZ65658:QKA65658 QTV65658:QTW65658 RDR65658:RDS65658 RNN65658:RNO65658 RXJ65658:RXK65658 SHF65658:SHG65658 SRB65658:SRC65658 TAX65658:TAY65658 TKT65658:TKU65658 TUP65658:TUQ65658 UEL65658:UEM65658 UOH65658:UOI65658 UYD65658:UYE65658 VHZ65658:VIA65658 VRV65658:VRW65658 WBR65658:WBS65658 WLN65658:WLO65658 WVJ65658:WVK65658 ST983103:SU983123 IX131194:IY131194 ST131194:SU131194 ACP131194:ACQ131194 AML131194:AMM131194 AWH131194:AWI131194 BGD131194:BGE131194 BPZ131194:BQA131194 BZV131194:BZW131194 CJR131194:CJS131194 CTN131194:CTO131194 DDJ131194:DDK131194 DNF131194:DNG131194 DXB131194:DXC131194 EGX131194:EGY131194 EQT131194:EQU131194 FAP131194:FAQ131194 FKL131194:FKM131194 FUH131194:FUI131194 GED131194:GEE131194 GNZ131194:GOA131194 GXV131194:GXW131194 HHR131194:HHS131194 HRN131194:HRO131194 IBJ131194:IBK131194 ILF131194:ILG131194 IVB131194:IVC131194 JEX131194:JEY131194 JOT131194:JOU131194 JYP131194:JYQ131194 KIL131194:KIM131194 KSH131194:KSI131194 LCD131194:LCE131194 LLZ131194:LMA131194 LVV131194:LVW131194 MFR131194:MFS131194 MPN131194:MPO131194 MZJ131194:MZK131194 NJF131194:NJG131194 NTB131194:NTC131194 OCX131194:OCY131194 OMT131194:OMU131194 OWP131194:OWQ131194 PGL131194:PGM131194 PQH131194:PQI131194 QAD131194:QAE131194 QJZ131194:QKA131194 QTV131194:QTW131194 RDR131194:RDS131194 RNN131194:RNO131194 RXJ131194:RXK131194 SHF131194:SHG131194 SRB131194:SRC131194 TAX131194:TAY131194 TKT131194:TKU131194 TUP131194:TUQ131194 UEL131194:UEM131194 UOH131194:UOI131194 UYD131194:UYE131194 VHZ131194:VIA131194 VRV131194:VRW131194 WBR131194:WBS131194 WLN131194:WLO131194 WVJ131194:WVK131194 ACP983103:ACQ983123 IX196730:IY196730 ST196730:SU196730 ACP196730:ACQ196730 AML196730:AMM196730 AWH196730:AWI196730 BGD196730:BGE196730 BPZ196730:BQA196730 BZV196730:BZW196730 CJR196730:CJS196730 CTN196730:CTO196730 DDJ196730:DDK196730 DNF196730:DNG196730 DXB196730:DXC196730 EGX196730:EGY196730 EQT196730:EQU196730 FAP196730:FAQ196730 FKL196730:FKM196730 FUH196730:FUI196730 GED196730:GEE196730 GNZ196730:GOA196730 GXV196730:GXW196730 HHR196730:HHS196730 HRN196730:HRO196730 IBJ196730:IBK196730 ILF196730:ILG196730 IVB196730:IVC196730 JEX196730:JEY196730 JOT196730:JOU196730 JYP196730:JYQ196730 KIL196730:KIM196730 KSH196730:KSI196730 LCD196730:LCE196730 LLZ196730:LMA196730 LVV196730:LVW196730 MFR196730:MFS196730 MPN196730:MPO196730 MZJ196730:MZK196730 NJF196730:NJG196730 NTB196730:NTC196730 OCX196730:OCY196730 OMT196730:OMU196730 OWP196730:OWQ196730 PGL196730:PGM196730 PQH196730:PQI196730 QAD196730:QAE196730 QJZ196730:QKA196730 QTV196730:QTW196730 RDR196730:RDS196730 RNN196730:RNO196730 RXJ196730:RXK196730 SHF196730:SHG196730 SRB196730:SRC196730 TAX196730:TAY196730 TKT196730:TKU196730 TUP196730:TUQ196730 UEL196730:UEM196730 UOH196730:UOI196730 UYD196730:UYE196730 VHZ196730:VIA196730 VRV196730:VRW196730 WBR196730:WBS196730 WLN196730:WLO196730 WVJ196730:WVK196730 AML983103:AMM983123 IX262266:IY262266 ST262266:SU262266 ACP262266:ACQ262266 AML262266:AMM262266 AWH262266:AWI262266 BGD262266:BGE262266 BPZ262266:BQA262266 BZV262266:BZW262266 CJR262266:CJS262266 CTN262266:CTO262266 DDJ262266:DDK262266 DNF262266:DNG262266 DXB262266:DXC262266 EGX262266:EGY262266 EQT262266:EQU262266 FAP262266:FAQ262266 FKL262266:FKM262266 FUH262266:FUI262266 GED262266:GEE262266 GNZ262266:GOA262266 GXV262266:GXW262266 HHR262266:HHS262266 HRN262266:HRO262266 IBJ262266:IBK262266 ILF262266:ILG262266 IVB262266:IVC262266 JEX262266:JEY262266 JOT262266:JOU262266 JYP262266:JYQ262266 KIL262266:KIM262266 KSH262266:KSI262266 LCD262266:LCE262266 LLZ262266:LMA262266 LVV262266:LVW262266 MFR262266:MFS262266 MPN262266:MPO262266 MZJ262266:MZK262266 NJF262266:NJG262266 NTB262266:NTC262266 OCX262266:OCY262266 OMT262266:OMU262266 OWP262266:OWQ262266 PGL262266:PGM262266 PQH262266:PQI262266 QAD262266:QAE262266 QJZ262266:QKA262266 QTV262266:QTW262266 RDR262266:RDS262266 RNN262266:RNO262266 RXJ262266:RXK262266 SHF262266:SHG262266 SRB262266:SRC262266 TAX262266:TAY262266 TKT262266:TKU262266 TUP262266:TUQ262266 UEL262266:UEM262266 UOH262266:UOI262266 UYD262266:UYE262266 VHZ262266:VIA262266 VRV262266:VRW262266 WBR262266:WBS262266 WLN262266:WLO262266 WVJ262266:WVK262266 AWH983103:AWI983123 IX327802:IY327802 ST327802:SU327802 ACP327802:ACQ327802 AML327802:AMM327802 AWH327802:AWI327802 BGD327802:BGE327802 BPZ327802:BQA327802 BZV327802:BZW327802 CJR327802:CJS327802 CTN327802:CTO327802 DDJ327802:DDK327802 DNF327802:DNG327802 DXB327802:DXC327802 EGX327802:EGY327802 EQT327802:EQU327802 FAP327802:FAQ327802 FKL327802:FKM327802 FUH327802:FUI327802 GED327802:GEE327802 GNZ327802:GOA327802 GXV327802:GXW327802 HHR327802:HHS327802 HRN327802:HRO327802 IBJ327802:IBK327802 ILF327802:ILG327802 IVB327802:IVC327802 JEX327802:JEY327802 JOT327802:JOU327802 JYP327802:JYQ327802 KIL327802:KIM327802 KSH327802:KSI327802 LCD327802:LCE327802 LLZ327802:LMA327802 LVV327802:LVW327802 MFR327802:MFS327802 MPN327802:MPO327802 MZJ327802:MZK327802 NJF327802:NJG327802 NTB327802:NTC327802 OCX327802:OCY327802 OMT327802:OMU327802 OWP327802:OWQ327802 PGL327802:PGM327802 PQH327802:PQI327802 QAD327802:QAE327802 QJZ327802:QKA327802 QTV327802:QTW327802 RDR327802:RDS327802 RNN327802:RNO327802 RXJ327802:RXK327802 SHF327802:SHG327802 SRB327802:SRC327802 TAX327802:TAY327802 TKT327802:TKU327802 TUP327802:TUQ327802 UEL327802:UEM327802 UOH327802:UOI327802 UYD327802:UYE327802 VHZ327802:VIA327802 VRV327802:VRW327802 WBR327802:WBS327802 WLN327802:WLO327802 WVJ327802:WVK327802 BGD983103:BGE983123 IX393338:IY393338 ST393338:SU393338 ACP393338:ACQ393338 AML393338:AMM393338 AWH393338:AWI393338 BGD393338:BGE393338 BPZ393338:BQA393338 BZV393338:BZW393338 CJR393338:CJS393338 CTN393338:CTO393338 DDJ393338:DDK393338 DNF393338:DNG393338 DXB393338:DXC393338 EGX393338:EGY393338 EQT393338:EQU393338 FAP393338:FAQ393338 FKL393338:FKM393338 FUH393338:FUI393338 GED393338:GEE393338 GNZ393338:GOA393338 GXV393338:GXW393338 HHR393338:HHS393338 HRN393338:HRO393338 IBJ393338:IBK393338 ILF393338:ILG393338 IVB393338:IVC393338 JEX393338:JEY393338 JOT393338:JOU393338 JYP393338:JYQ393338 KIL393338:KIM393338 KSH393338:KSI393338 LCD393338:LCE393338 LLZ393338:LMA393338 LVV393338:LVW393338 MFR393338:MFS393338 MPN393338:MPO393338 MZJ393338:MZK393338 NJF393338:NJG393338 NTB393338:NTC393338 OCX393338:OCY393338 OMT393338:OMU393338 OWP393338:OWQ393338 PGL393338:PGM393338 PQH393338:PQI393338 QAD393338:QAE393338 QJZ393338:QKA393338 QTV393338:QTW393338 RDR393338:RDS393338 RNN393338:RNO393338 RXJ393338:RXK393338 SHF393338:SHG393338 SRB393338:SRC393338 TAX393338:TAY393338 TKT393338:TKU393338 TUP393338:TUQ393338 UEL393338:UEM393338 UOH393338:UOI393338 UYD393338:UYE393338 VHZ393338:VIA393338 VRV393338:VRW393338 WBR393338:WBS393338 WLN393338:WLO393338 WVJ393338:WVK393338 BPZ983103:BQA983123 IX458874:IY458874 ST458874:SU458874 ACP458874:ACQ458874 AML458874:AMM458874 AWH458874:AWI458874 BGD458874:BGE458874 BPZ458874:BQA458874 BZV458874:BZW458874 CJR458874:CJS458874 CTN458874:CTO458874 DDJ458874:DDK458874 DNF458874:DNG458874 DXB458874:DXC458874 EGX458874:EGY458874 EQT458874:EQU458874 FAP458874:FAQ458874 FKL458874:FKM458874 FUH458874:FUI458874 GED458874:GEE458874 GNZ458874:GOA458874 GXV458874:GXW458874 HHR458874:HHS458874 HRN458874:HRO458874 IBJ458874:IBK458874 ILF458874:ILG458874 IVB458874:IVC458874 JEX458874:JEY458874 JOT458874:JOU458874 JYP458874:JYQ458874 KIL458874:KIM458874 KSH458874:KSI458874 LCD458874:LCE458874 LLZ458874:LMA458874 LVV458874:LVW458874 MFR458874:MFS458874 MPN458874:MPO458874 MZJ458874:MZK458874 NJF458874:NJG458874 NTB458874:NTC458874 OCX458874:OCY458874 OMT458874:OMU458874 OWP458874:OWQ458874 PGL458874:PGM458874 PQH458874:PQI458874 QAD458874:QAE458874 QJZ458874:QKA458874 QTV458874:QTW458874 RDR458874:RDS458874 RNN458874:RNO458874 RXJ458874:RXK458874 SHF458874:SHG458874 SRB458874:SRC458874 TAX458874:TAY458874 TKT458874:TKU458874 TUP458874:TUQ458874 UEL458874:UEM458874 UOH458874:UOI458874 UYD458874:UYE458874 VHZ458874:VIA458874 VRV458874:VRW458874 WBR458874:WBS458874 WLN458874:WLO458874 WVJ458874:WVK458874 BZV983103:BZW983123 IX524410:IY524410 ST524410:SU524410 ACP524410:ACQ524410 AML524410:AMM524410 AWH524410:AWI524410 BGD524410:BGE524410 BPZ524410:BQA524410 BZV524410:BZW524410 CJR524410:CJS524410 CTN524410:CTO524410 DDJ524410:DDK524410 DNF524410:DNG524410 DXB524410:DXC524410 EGX524410:EGY524410 EQT524410:EQU524410 FAP524410:FAQ524410 FKL524410:FKM524410 FUH524410:FUI524410 GED524410:GEE524410 GNZ524410:GOA524410 GXV524410:GXW524410 HHR524410:HHS524410 HRN524410:HRO524410 IBJ524410:IBK524410 ILF524410:ILG524410 IVB524410:IVC524410 JEX524410:JEY524410 JOT524410:JOU524410 JYP524410:JYQ524410 KIL524410:KIM524410 KSH524410:KSI524410 LCD524410:LCE524410 LLZ524410:LMA524410 LVV524410:LVW524410 MFR524410:MFS524410 MPN524410:MPO524410 MZJ524410:MZK524410 NJF524410:NJG524410 NTB524410:NTC524410 OCX524410:OCY524410 OMT524410:OMU524410 OWP524410:OWQ524410 PGL524410:PGM524410 PQH524410:PQI524410 QAD524410:QAE524410 QJZ524410:QKA524410 QTV524410:QTW524410 RDR524410:RDS524410 RNN524410:RNO524410 RXJ524410:RXK524410 SHF524410:SHG524410 SRB524410:SRC524410 TAX524410:TAY524410 TKT524410:TKU524410 TUP524410:TUQ524410 UEL524410:UEM524410 UOH524410:UOI524410 UYD524410:UYE524410 VHZ524410:VIA524410 VRV524410:VRW524410 WBR524410:WBS524410 WLN524410:WLO524410 WVJ524410:WVK524410 CJR983103:CJS983123 IX589946:IY589946 ST589946:SU589946 ACP589946:ACQ589946 AML589946:AMM589946 AWH589946:AWI589946 BGD589946:BGE589946 BPZ589946:BQA589946 BZV589946:BZW589946 CJR589946:CJS589946 CTN589946:CTO589946 DDJ589946:DDK589946 DNF589946:DNG589946 DXB589946:DXC589946 EGX589946:EGY589946 EQT589946:EQU589946 FAP589946:FAQ589946 FKL589946:FKM589946 FUH589946:FUI589946 GED589946:GEE589946 GNZ589946:GOA589946 GXV589946:GXW589946 HHR589946:HHS589946 HRN589946:HRO589946 IBJ589946:IBK589946 ILF589946:ILG589946 IVB589946:IVC589946 JEX589946:JEY589946 JOT589946:JOU589946 JYP589946:JYQ589946 KIL589946:KIM589946 KSH589946:KSI589946 LCD589946:LCE589946 LLZ589946:LMA589946 LVV589946:LVW589946 MFR589946:MFS589946 MPN589946:MPO589946 MZJ589946:MZK589946 NJF589946:NJG589946 NTB589946:NTC589946 OCX589946:OCY589946 OMT589946:OMU589946 OWP589946:OWQ589946 PGL589946:PGM589946 PQH589946:PQI589946 QAD589946:QAE589946 QJZ589946:QKA589946 QTV589946:QTW589946 RDR589946:RDS589946 RNN589946:RNO589946 RXJ589946:RXK589946 SHF589946:SHG589946 SRB589946:SRC589946 TAX589946:TAY589946 TKT589946:TKU589946 TUP589946:TUQ589946 UEL589946:UEM589946 UOH589946:UOI589946 UYD589946:UYE589946 VHZ589946:VIA589946 VRV589946:VRW589946 WBR589946:WBS589946 WLN589946:WLO589946 WVJ589946:WVK589946 CTN983103:CTO983123 IX655482:IY655482 ST655482:SU655482 ACP655482:ACQ655482 AML655482:AMM655482 AWH655482:AWI655482 BGD655482:BGE655482 BPZ655482:BQA655482 BZV655482:BZW655482 CJR655482:CJS655482 CTN655482:CTO655482 DDJ655482:DDK655482 DNF655482:DNG655482 DXB655482:DXC655482 EGX655482:EGY655482 EQT655482:EQU655482 FAP655482:FAQ655482 FKL655482:FKM655482 FUH655482:FUI655482 GED655482:GEE655482 GNZ655482:GOA655482 GXV655482:GXW655482 HHR655482:HHS655482 HRN655482:HRO655482 IBJ655482:IBK655482 ILF655482:ILG655482 IVB655482:IVC655482 JEX655482:JEY655482 JOT655482:JOU655482 JYP655482:JYQ655482 KIL655482:KIM655482 KSH655482:KSI655482 LCD655482:LCE655482 LLZ655482:LMA655482 LVV655482:LVW655482 MFR655482:MFS655482 MPN655482:MPO655482 MZJ655482:MZK655482 NJF655482:NJG655482 NTB655482:NTC655482 OCX655482:OCY655482 OMT655482:OMU655482 OWP655482:OWQ655482 PGL655482:PGM655482 PQH655482:PQI655482 QAD655482:QAE655482 QJZ655482:QKA655482 QTV655482:QTW655482 RDR655482:RDS655482 RNN655482:RNO655482 RXJ655482:RXK655482 SHF655482:SHG655482 SRB655482:SRC655482 TAX655482:TAY655482 TKT655482:TKU655482 TUP655482:TUQ655482 UEL655482:UEM655482 UOH655482:UOI655482 UYD655482:UYE655482 VHZ655482:VIA655482 VRV655482:VRW655482 WBR655482:WBS655482 WLN655482:WLO655482 WVJ655482:WVK655482 DDJ983103:DDK983123 IX721018:IY721018 ST721018:SU721018 ACP721018:ACQ721018 AML721018:AMM721018 AWH721018:AWI721018 BGD721018:BGE721018 BPZ721018:BQA721018 BZV721018:BZW721018 CJR721018:CJS721018 CTN721018:CTO721018 DDJ721018:DDK721018 DNF721018:DNG721018 DXB721018:DXC721018 EGX721018:EGY721018 EQT721018:EQU721018 FAP721018:FAQ721018 FKL721018:FKM721018 FUH721018:FUI721018 GED721018:GEE721018 GNZ721018:GOA721018 GXV721018:GXW721018 HHR721018:HHS721018 HRN721018:HRO721018 IBJ721018:IBK721018 ILF721018:ILG721018 IVB721018:IVC721018 JEX721018:JEY721018 JOT721018:JOU721018 JYP721018:JYQ721018 KIL721018:KIM721018 KSH721018:KSI721018 LCD721018:LCE721018 LLZ721018:LMA721018 LVV721018:LVW721018 MFR721018:MFS721018 MPN721018:MPO721018 MZJ721018:MZK721018 NJF721018:NJG721018 NTB721018:NTC721018 OCX721018:OCY721018 OMT721018:OMU721018 OWP721018:OWQ721018 PGL721018:PGM721018 PQH721018:PQI721018 QAD721018:QAE721018 QJZ721018:QKA721018 QTV721018:QTW721018 RDR721018:RDS721018 RNN721018:RNO721018 RXJ721018:RXK721018 SHF721018:SHG721018 SRB721018:SRC721018 TAX721018:TAY721018 TKT721018:TKU721018 TUP721018:TUQ721018 UEL721018:UEM721018 UOH721018:UOI721018 UYD721018:UYE721018 VHZ721018:VIA721018 VRV721018:VRW721018 WBR721018:WBS721018 WLN721018:WLO721018 WVJ721018:WVK721018 DNF983103:DNG983123 IX786554:IY786554 ST786554:SU786554 ACP786554:ACQ786554 AML786554:AMM786554 AWH786554:AWI786554 BGD786554:BGE786554 BPZ786554:BQA786554 BZV786554:BZW786554 CJR786554:CJS786554 CTN786554:CTO786554 DDJ786554:DDK786554 DNF786554:DNG786554 DXB786554:DXC786554 EGX786554:EGY786554 EQT786554:EQU786554 FAP786554:FAQ786554 FKL786554:FKM786554 FUH786554:FUI786554 GED786554:GEE786554 GNZ786554:GOA786554 GXV786554:GXW786554 HHR786554:HHS786554 HRN786554:HRO786554 IBJ786554:IBK786554 ILF786554:ILG786554 IVB786554:IVC786554 JEX786554:JEY786554 JOT786554:JOU786554 JYP786554:JYQ786554 KIL786554:KIM786554 KSH786554:KSI786554 LCD786554:LCE786554 LLZ786554:LMA786554 LVV786554:LVW786554 MFR786554:MFS786554 MPN786554:MPO786554 MZJ786554:MZK786554 NJF786554:NJG786554 NTB786554:NTC786554 OCX786554:OCY786554 OMT786554:OMU786554 OWP786554:OWQ786554 PGL786554:PGM786554 PQH786554:PQI786554 QAD786554:QAE786554 QJZ786554:QKA786554 QTV786554:QTW786554 RDR786554:RDS786554 RNN786554:RNO786554 RXJ786554:RXK786554 SHF786554:SHG786554 SRB786554:SRC786554 TAX786554:TAY786554 TKT786554:TKU786554 TUP786554:TUQ786554 UEL786554:UEM786554 UOH786554:UOI786554 UYD786554:UYE786554 VHZ786554:VIA786554 VRV786554:VRW786554 WBR786554:WBS786554 WLN786554:WLO786554 WVJ786554:WVK786554 DXB983103:DXC983123 IX852090:IY852090 ST852090:SU852090 ACP852090:ACQ852090 AML852090:AMM852090 AWH852090:AWI852090 BGD852090:BGE852090 BPZ852090:BQA852090 BZV852090:BZW852090 CJR852090:CJS852090 CTN852090:CTO852090 DDJ852090:DDK852090 DNF852090:DNG852090 DXB852090:DXC852090 EGX852090:EGY852090 EQT852090:EQU852090 FAP852090:FAQ852090 FKL852090:FKM852090 FUH852090:FUI852090 GED852090:GEE852090 GNZ852090:GOA852090 GXV852090:GXW852090 HHR852090:HHS852090 HRN852090:HRO852090 IBJ852090:IBK852090 ILF852090:ILG852090 IVB852090:IVC852090 JEX852090:JEY852090 JOT852090:JOU852090 JYP852090:JYQ852090 KIL852090:KIM852090 KSH852090:KSI852090 LCD852090:LCE852090 LLZ852090:LMA852090 LVV852090:LVW852090 MFR852090:MFS852090 MPN852090:MPO852090 MZJ852090:MZK852090 NJF852090:NJG852090 NTB852090:NTC852090 OCX852090:OCY852090 OMT852090:OMU852090 OWP852090:OWQ852090 PGL852090:PGM852090 PQH852090:PQI852090 QAD852090:QAE852090 QJZ852090:QKA852090 QTV852090:QTW852090 RDR852090:RDS852090 RNN852090:RNO852090 RXJ852090:RXK852090 SHF852090:SHG852090 SRB852090:SRC852090 TAX852090:TAY852090 TKT852090:TKU852090 TUP852090:TUQ852090 UEL852090:UEM852090 UOH852090:UOI852090 UYD852090:UYE852090 VHZ852090:VIA852090 VRV852090:VRW852090 WBR852090:WBS852090 WLN852090:WLO852090 WVJ852090:WVK852090 EGX983103:EGY983123 IX917626:IY917626 ST917626:SU917626 ACP917626:ACQ917626 AML917626:AMM917626 AWH917626:AWI917626 BGD917626:BGE917626 BPZ917626:BQA917626 BZV917626:BZW917626 CJR917626:CJS917626 CTN917626:CTO917626 DDJ917626:DDK917626 DNF917626:DNG917626 DXB917626:DXC917626 EGX917626:EGY917626 EQT917626:EQU917626 FAP917626:FAQ917626 FKL917626:FKM917626 FUH917626:FUI917626 GED917626:GEE917626 GNZ917626:GOA917626 GXV917626:GXW917626 HHR917626:HHS917626 HRN917626:HRO917626 IBJ917626:IBK917626 ILF917626:ILG917626 IVB917626:IVC917626 JEX917626:JEY917626 JOT917626:JOU917626 JYP917626:JYQ917626 KIL917626:KIM917626 KSH917626:KSI917626 LCD917626:LCE917626 LLZ917626:LMA917626 LVV917626:LVW917626 MFR917626:MFS917626 MPN917626:MPO917626 MZJ917626:MZK917626 NJF917626:NJG917626 NTB917626:NTC917626 OCX917626:OCY917626 OMT917626:OMU917626 OWP917626:OWQ917626 PGL917626:PGM917626 PQH917626:PQI917626 QAD917626:QAE917626 QJZ917626:QKA917626 QTV917626:QTW917626 RDR917626:RDS917626 RNN917626:RNO917626 RXJ917626:RXK917626 SHF917626:SHG917626 SRB917626:SRC917626 TAX917626:TAY917626 TKT917626:TKU917626 TUP917626:TUQ917626 UEL917626:UEM917626 UOH917626:UOI917626 UYD917626:UYE917626 VHZ917626:VIA917626 VRV917626:VRW917626 WBR917626:WBS917626 WLN917626:WLO917626 WVJ917626:WVK917626 EQT983103:EQU983123 IX983162:IY983162 ST983162:SU983162 ACP983162:ACQ983162 AML983162:AMM983162 AWH983162:AWI983162 BGD983162:BGE983162 BPZ983162:BQA983162 BZV983162:BZW983162 CJR983162:CJS983162 CTN983162:CTO983162 DDJ983162:DDK983162 DNF983162:DNG983162 DXB983162:DXC983162 EGX983162:EGY983162 EQT983162:EQU983162 FAP983162:FAQ983162 FKL983162:FKM983162 FUH983162:FUI983162 GED983162:GEE983162 GNZ983162:GOA983162 GXV983162:GXW983162 HHR983162:HHS983162 HRN983162:HRO983162 IBJ983162:IBK983162 ILF983162:ILG983162 IVB983162:IVC983162 JEX983162:JEY983162 JOT983162:JOU983162 JYP983162:JYQ983162 KIL983162:KIM983162 KSH983162:KSI983162 LCD983162:LCE983162 LLZ983162:LMA983162 LVV983162:LVW983162 MFR983162:MFS983162 MPN983162:MPO983162 MZJ983162:MZK983162 NJF983162:NJG983162 NTB983162:NTC983162 OCX983162:OCY983162 OMT983162:OMU983162 OWP983162:OWQ983162 PGL983162:PGM983162 PQH983162:PQI983162 QAD983162:QAE983162 QJZ983162:QKA983162 QTV983162:QTW983162 RDR983162:RDS983162 RNN983162:RNO983162 RXJ983162:RXK983162 SHF983162:SHG983162 SRB983162:SRC983162 TAX983162:TAY983162 TKT983162:TKU983162 TUP983162:TUQ983162 UEL983162:UEM983162 UOH983162:UOI983162 UYD983162:UYE983162 VHZ983162:VIA983162 VRV983162:VRW983162 WBR983162:WBS983162 WLN983162:WLO983162 WVJ983162:WVK983162 FAP983103:FAQ983123 IX126:IY128 ST126:SU128 ACP126:ACQ128 AML126:AMM128 AWH126:AWI128 BGD126:BGE128 BPZ126:BQA128 BZV126:BZW128 CJR126:CJS128 CTN126:CTO128 DDJ126:DDK128 DNF126:DNG128 DXB126:DXC128 EGX126:EGY128 EQT126:EQU128 FAP126:FAQ128 FKL126:FKM128 FUH126:FUI128 GED126:GEE128 GNZ126:GOA128 GXV126:GXW128 HHR126:HHS128 HRN126:HRO128 IBJ126:IBK128 ILF126:ILG128 IVB126:IVC128 JEX126:JEY128 JOT126:JOU128 JYP126:JYQ128 KIL126:KIM128 KSH126:KSI128 LCD126:LCE128 LLZ126:LMA128 LVV126:LVW128 MFR126:MFS128 MPN126:MPO128 MZJ126:MZK128 NJF126:NJG128 NTB126:NTC128 OCX126:OCY128 OMT126:OMU128 OWP126:OWQ128 PGL126:PGM128 PQH126:PQI128 QAD126:QAE128 QJZ126:QKA128 QTV126:QTW128 RDR126:RDS128 RNN126:RNO128 RXJ126:RXK128 SHF126:SHG128 SRB126:SRC128 TAX126:TAY128 TKT126:TKU128 TUP126:TUQ128 UEL126:UEM128 UOH126:UOI128 UYD126:UYE128 VHZ126:VIA128 VRV126:VRW128 WBR126:WBS128 WLN126:WLO128 WVJ126:WVK128 FKL983103:FKM983123 IX65662:IY65664 ST65662:SU65664 ACP65662:ACQ65664 AML65662:AMM65664 AWH65662:AWI65664 BGD65662:BGE65664 BPZ65662:BQA65664 BZV65662:BZW65664 CJR65662:CJS65664 CTN65662:CTO65664 DDJ65662:DDK65664 DNF65662:DNG65664 DXB65662:DXC65664 EGX65662:EGY65664 EQT65662:EQU65664 FAP65662:FAQ65664 FKL65662:FKM65664 FUH65662:FUI65664 GED65662:GEE65664 GNZ65662:GOA65664 GXV65662:GXW65664 HHR65662:HHS65664 HRN65662:HRO65664 IBJ65662:IBK65664 ILF65662:ILG65664 IVB65662:IVC65664 JEX65662:JEY65664 JOT65662:JOU65664 JYP65662:JYQ65664 KIL65662:KIM65664 KSH65662:KSI65664 LCD65662:LCE65664 LLZ65662:LMA65664 LVV65662:LVW65664 MFR65662:MFS65664 MPN65662:MPO65664 MZJ65662:MZK65664 NJF65662:NJG65664 NTB65662:NTC65664 OCX65662:OCY65664 OMT65662:OMU65664 OWP65662:OWQ65664 PGL65662:PGM65664 PQH65662:PQI65664 QAD65662:QAE65664 QJZ65662:QKA65664 QTV65662:QTW65664 RDR65662:RDS65664 RNN65662:RNO65664 RXJ65662:RXK65664 SHF65662:SHG65664 SRB65662:SRC65664 TAX65662:TAY65664 TKT65662:TKU65664 TUP65662:TUQ65664 UEL65662:UEM65664 UOH65662:UOI65664 UYD65662:UYE65664 VHZ65662:VIA65664 VRV65662:VRW65664 WBR65662:WBS65664 WLN65662:WLO65664 WVJ65662:WVK65664 FUH983103:FUI983123 IX131198:IY131200 ST131198:SU131200 ACP131198:ACQ131200 AML131198:AMM131200 AWH131198:AWI131200 BGD131198:BGE131200 BPZ131198:BQA131200 BZV131198:BZW131200 CJR131198:CJS131200 CTN131198:CTO131200 DDJ131198:DDK131200 DNF131198:DNG131200 DXB131198:DXC131200 EGX131198:EGY131200 EQT131198:EQU131200 FAP131198:FAQ131200 FKL131198:FKM131200 FUH131198:FUI131200 GED131198:GEE131200 GNZ131198:GOA131200 GXV131198:GXW131200 HHR131198:HHS131200 HRN131198:HRO131200 IBJ131198:IBK131200 ILF131198:ILG131200 IVB131198:IVC131200 JEX131198:JEY131200 JOT131198:JOU131200 JYP131198:JYQ131200 KIL131198:KIM131200 KSH131198:KSI131200 LCD131198:LCE131200 LLZ131198:LMA131200 LVV131198:LVW131200 MFR131198:MFS131200 MPN131198:MPO131200 MZJ131198:MZK131200 NJF131198:NJG131200 NTB131198:NTC131200 OCX131198:OCY131200 OMT131198:OMU131200 OWP131198:OWQ131200 PGL131198:PGM131200 PQH131198:PQI131200 QAD131198:QAE131200 QJZ131198:QKA131200 QTV131198:QTW131200 RDR131198:RDS131200 RNN131198:RNO131200 RXJ131198:RXK131200 SHF131198:SHG131200 SRB131198:SRC131200 TAX131198:TAY131200 TKT131198:TKU131200 TUP131198:TUQ131200 UEL131198:UEM131200 UOH131198:UOI131200 UYD131198:UYE131200 VHZ131198:VIA131200 VRV131198:VRW131200 WBR131198:WBS131200 WLN131198:WLO131200 WVJ131198:WVK131200 GED983103:GEE983123 IX196734:IY196736 ST196734:SU196736 ACP196734:ACQ196736 AML196734:AMM196736 AWH196734:AWI196736 BGD196734:BGE196736 BPZ196734:BQA196736 BZV196734:BZW196736 CJR196734:CJS196736 CTN196734:CTO196736 DDJ196734:DDK196736 DNF196734:DNG196736 DXB196734:DXC196736 EGX196734:EGY196736 EQT196734:EQU196736 FAP196734:FAQ196736 FKL196734:FKM196736 FUH196734:FUI196736 GED196734:GEE196736 GNZ196734:GOA196736 GXV196734:GXW196736 HHR196734:HHS196736 HRN196734:HRO196736 IBJ196734:IBK196736 ILF196734:ILG196736 IVB196734:IVC196736 JEX196734:JEY196736 JOT196734:JOU196736 JYP196734:JYQ196736 KIL196734:KIM196736 KSH196734:KSI196736 LCD196734:LCE196736 LLZ196734:LMA196736 LVV196734:LVW196736 MFR196734:MFS196736 MPN196734:MPO196736 MZJ196734:MZK196736 NJF196734:NJG196736 NTB196734:NTC196736 OCX196734:OCY196736 OMT196734:OMU196736 OWP196734:OWQ196736 PGL196734:PGM196736 PQH196734:PQI196736 QAD196734:QAE196736 QJZ196734:QKA196736 QTV196734:QTW196736 RDR196734:RDS196736 RNN196734:RNO196736 RXJ196734:RXK196736 SHF196734:SHG196736 SRB196734:SRC196736 TAX196734:TAY196736 TKT196734:TKU196736 TUP196734:TUQ196736 UEL196734:UEM196736 UOH196734:UOI196736 UYD196734:UYE196736 VHZ196734:VIA196736 VRV196734:VRW196736 WBR196734:WBS196736 WLN196734:WLO196736 WVJ196734:WVK196736 GNZ983103:GOA983123 IX262270:IY262272 ST262270:SU262272 ACP262270:ACQ262272 AML262270:AMM262272 AWH262270:AWI262272 BGD262270:BGE262272 BPZ262270:BQA262272 BZV262270:BZW262272 CJR262270:CJS262272 CTN262270:CTO262272 DDJ262270:DDK262272 DNF262270:DNG262272 DXB262270:DXC262272 EGX262270:EGY262272 EQT262270:EQU262272 FAP262270:FAQ262272 FKL262270:FKM262272 FUH262270:FUI262272 GED262270:GEE262272 GNZ262270:GOA262272 GXV262270:GXW262272 HHR262270:HHS262272 HRN262270:HRO262272 IBJ262270:IBK262272 ILF262270:ILG262272 IVB262270:IVC262272 JEX262270:JEY262272 JOT262270:JOU262272 JYP262270:JYQ262272 KIL262270:KIM262272 KSH262270:KSI262272 LCD262270:LCE262272 LLZ262270:LMA262272 LVV262270:LVW262272 MFR262270:MFS262272 MPN262270:MPO262272 MZJ262270:MZK262272 NJF262270:NJG262272 NTB262270:NTC262272 OCX262270:OCY262272 OMT262270:OMU262272 OWP262270:OWQ262272 PGL262270:PGM262272 PQH262270:PQI262272 QAD262270:QAE262272 QJZ262270:QKA262272 QTV262270:QTW262272 RDR262270:RDS262272 RNN262270:RNO262272 RXJ262270:RXK262272 SHF262270:SHG262272 SRB262270:SRC262272 TAX262270:TAY262272 TKT262270:TKU262272 TUP262270:TUQ262272 UEL262270:UEM262272 UOH262270:UOI262272 UYD262270:UYE262272 VHZ262270:VIA262272 VRV262270:VRW262272 WBR262270:WBS262272 WLN262270:WLO262272 WVJ262270:WVK262272 GXV983103:GXW983123 IX327806:IY327808 ST327806:SU327808 ACP327806:ACQ327808 AML327806:AMM327808 AWH327806:AWI327808 BGD327806:BGE327808 BPZ327806:BQA327808 BZV327806:BZW327808 CJR327806:CJS327808 CTN327806:CTO327808 DDJ327806:DDK327808 DNF327806:DNG327808 DXB327806:DXC327808 EGX327806:EGY327808 EQT327806:EQU327808 FAP327806:FAQ327808 FKL327806:FKM327808 FUH327806:FUI327808 GED327806:GEE327808 GNZ327806:GOA327808 GXV327806:GXW327808 HHR327806:HHS327808 HRN327806:HRO327808 IBJ327806:IBK327808 ILF327806:ILG327808 IVB327806:IVC327808 JEX327806:JEY327808 JOT327806:JOU327808 JYP327806:JYQ327808 KIL327806:KIM327808 KSH327806:KSI327808 LCD327806:LCE327808 LLZ327806:LMA327808 LVV327806:LVW327808 MFR327806:MFS327808 MPN327806:MPO327808 MZJ327806:MZK327808 NJF327806:NJG327808 NTB327806:NTC327808 OCX327806:OCY327808 OMT327806:OMU327808 OWP327806:OWQ327808 PGL327806:PGM327808 PQH327806:PQI327808 QAD327806:QAE327808 QJZ327806:QKA327808 QTV327806:QTW327808 RDR327806:RDS327808 RNN327806:RNO327808 RXJ327806:RXK327808 SHF327806:SHG327808 SRB327806:SRC327808 TAX327806:TAY327808 TKT327806:TKU327808 TUP327806:TUQ327808 UEL327806:UEM327808 UOH327806:UOI327808 UYD327806:UYE327808 VHZ327806:VIA327808 VRV327806:VRW327808 WBR327806:WBS327808 WLN327806:WLO327808 WVJ327806:WVK327808 HHR983103:HHS983123 IX393342:IY393344 ST393342:SU393344 ACP393342:ACQ393344 AML393342:AMM393344 AWH393342:AWI393344 BGD393342:BGE393344 BPZ393342:BQA393344 BZV393342:BZW393344 CJR393342:CJS393344 CTN393342:CTO393344 DDJ393342:DDK393344 DNF393342:DNG393344 DXB393342:DXC393344 EGX393342:EGY393344 EQT393342:EQU393344 FAP393342:FAQ393344 FKL393342:FKM393344 FUH393342:FUI393344 GED393342:GEE393344 GNZ393342:GOA393344 GXV393342:GXW393344 HHR393342:HHS393344 HRN393342:HRO393344 IBJ393342:IBK393344 ILF393342:ILG393344 IVB393342:IVC393344 JEX393342:JEY393344 JOT393342:JOU393344 JYP393342:JYQ393344 KIL393342:KIM393344 KSH393342:KSI393344 LCD393342:LCE393344 LLZ393342:LMA393344 LVV393342:LVW393344 MFR393342:MFS393344 MPN393342:MPO393344 MZJ393342:MZK393344 NJF393342:NJG393344 NTB393342:NTC393344 OCX393342:OCY393344 OMT393342:OMU393344 OWP393342:OWQ393344 PGL393342:PGM393344 PQH393342:PQI393344 QAD393342:QAE393344 QJZ393342:QKA393344 QTV393342:QTW393344 RDR393342:RDS393344 RNN393342:RNO393344 RXJ393342:RXK393344 SHF393342:SHG393344 SRB393342:SRC393344 TAX393342:TAY393344 TKT393342:TKU393344 TUP393342:TUQ393344 UEL393342:UEM393344 UOH393342:UOI393344 UYD393342:UYE393344 VHZ393342:VIA393344 VRV393342:VRW393344 WBR393342:WBS393344 WLN393342:WLO393344 WVJ393342:WVK393344 HRN983103:HRO983123 IX458878:IY458880 ST458878:SU458880 ACP458878:ACQ458880 AML458878:AMM458880 AWH458878:AWI458880 BGD458878:BGE458880 BPZ458878:BQA458880 BZV458878:BZW458880 CJR458878:CJS458880 CTN458878:CTO458880 DDJ458878:DDK458880 DNF458878:DNG458880 DXB458878:DXC458880 EGX458878:EGY458880 EQT458878:EQU458880 FAP458878:FAQ458880 FKL458878:FKM458880 FUH458878:FUI458880 GED458878:GEE458880 GNZ458878:GOA458880 GXV458878:GXW458880 HHR458878:HHS458880 HRN458878:HRO458880 IBJ458878:IBK458880 ILF458878:ILG458880 IVB458878:IVC458880 JEX458878:JEY458880 JOT458878:JOU458880 JYP458878:JYQ458880 KIL458878:KIM458880 KSH458878:KSI458880 LCD458878:LCE458880 LLZ458878:LMA458880 LVV458878:LVW458880 MFR458878:MFS458880 MPN458878:MPO458880 MZJ458878:MZK458880 NJF458878:NJG458880 NTB458878:NTC458880 OCX458878:OCY458880 OMT458878:OMU458880 OWP458878:OWQ458880 PGL458878:PGM458880 PQH458878:PQI458880 QAD458878:QAE458880 QJZ458878:QKA458880 QTV458878:QTW458880 RDR458878:RDS458880 RNN458878:RNO458880 RXJ458878:RXK458880 SHF458878:SHG458880 SRB458878:SRC458880 TAX458878:TAY458880 TKT458878:TKU458880 TUP458878:TUQ458880 UEL458878:UEM458880 UOH458878:UOI458880 UYD458878:UYE458880 VHZ458878:VIA458880 VRV458878:VRW458880 WBR458878:WBS458880 WLN458878:WLO458880 WVJ458878:WVK458880 IBJ983103:IBK983123 IX524414:IY524416 ST524414:SU524416 ACP524414:ACQ524416 AML524414:AMM524416 AWH524414:AWI524416 BGD524414:BGE524416 BPZ524414:BQA524416 BZV524414:BZW524416 CJR524414:CJS524416 CTN524414:CTO524416 DDJ524414:DDK524416 DNF524414:DNG524416 DXB524414:DXC524416 EGX524414:EGY524416 EQT524414:EQU524416 FAP524414:FAQ524416 FKL524414:FKM524416 FUH524414:FUI524416 GED524414:GEE524416 GNZ524414:GOA524416 GXV524414:GXW524416 HHR524414:HHS524416 HRN524414:HRO524416 IBJ524414:IBK524416 ILF524414:ILG524416 IVB524414:IVC524416 JEX524414:JEY524416 JOT524414:JOU524416 JYP524414:JYQ524416 KIL524414:KIM524416 KSH524414:KSI524416 LCD524414:LCE524416 LLZ524414:LMA524416 LVV524414:LVW524416 MFR524414:MFS524416 MPN524414:MPO524416 MZJ524414:MZK524416 NJF524414:NJG524416 NTB524414:NTC524416 OCX524414:OCY524416 OMT524414:OMU524416 OWP524414:OWQ524416 PGL524414:PGM524416 PQH524414:PQI524416 QAD524414:QAE524416 QJZ524414:QKA524416 QTV524414:QTW524416 RDR524414:RDS524416 RNN524414:RNO524416 RXJ524414:RXK524416 SHF524414:SHG524416 SRB524414:SRC524416 TAX524414:TAY524416 TKT524414:TKU524416 TUP524414:TUQ524416 UEL524414:UEM524416 UOH524414:UOI524416 UYD524414:UYE524416 VHZ524414:VIA524416 VRV524414:VRW524416 WBR524414:WBS524416 WLN524414:WLO524416 WVJ524414:WVK524416 ILF983103:ILG983123 IX589950:IY589952 ST589950:SU589952 ACP589950:ACQ589952 AML589950:AMM589952 AWH589950:AWI589952 BGD589950:BGE589952 BPZ589950:BQA589952 BZV589950:BZW589952 CJR589950:CJS589952 CTN589950:CTO589952 DDJ589950:DDK589952 DNF589950:DNG589952 DXB589950:DXC589952 EGX589950:EGY589952 EQT589950:EQU589952 FAP589950:FAQ589952 FKL589950:FKM589952 FUH589950:FUI589952 GED589950:GEE589952 GNZ589950:GOA589952 GXV589950:GXW589952 HHR589950:HHS589952 HRN589950:HRO589952 IBJ589950:IBK589952 ILF589950:ILG589952 IVB589950:IVC589952 JEX589950:JEY589952 JOT589950:JOU589952 JYP589950:JYQ589952 KIL589950:KIM589952 KSH589950:KSI589952 LCD589950:LCE589952 LLZ589950:LMA589952 LVV589950:LVW589952 MFR589950:MFS589952 MPN589950:MPO589952 MZJ589950:MZK589952 NJF589950:NJG589952 NTB589950:NTC589952 OCX589950:OCY589952 OMT589950:OMU589952 OWP589950:OWQ589952 PGL589950:PGM589952 PQH589950:PQI589952 QAD589950:QAE589952 QJZ589950:QKA589952 QTV589950:QTW589952 RDR589950:RDS589952 RNN589950:RNO589952 RXJ589950:RXK589952 SHF589950:SHG589952 SRB589950:SRC589952 TAX589950:TAY589952 TKT589950:TKU589952 TUP589950:TUQ589952 UEL589950:UEM589952 UOH589950:UOI589952 UYD589950:UYE589952 VHZ589950:VIA589952 VRV589950:VRW589952 WBR589950:WBS589952 WLN589950:WLO589952 WVJ589950:WVK589952 IVB983103:IVC983123 IX655486:IY655488 ST655486:SU655488 ACP655486:ACQ655488 AML655486:AMM655488 AWH655486:AWI655488 BGD655486:BGE655488 BPZ655486:BQA655488 BZV655486:BZW655488 CJR655486:CJS655488 CTN655486:CTO655488 DDJ655486:DDK655488 DNF655486:DNG655488 DXB655486:DXC655488 EGX655486:EGY655488 EQT655486:EQU655488 FAP655486:FAQ655488 FKL655486:FKM655488 FUH655486:FUI655488 GED655486:GEE655488 GNZ655486:GOA655488 GXV655486:GXW655488 HHR655486:HHS655488 HRN655486:HRO655488 IBJ655486:IBK655488 ILF655486:ILG655488 IVB655486:IVC655488 JEX655486:JEY655488 JOT655486:JOU655488 JYP655486:JYQ655488 KIL655486:KIM655488 KSH655486:KSI655488 LCD655486:LCE655488 LLZ655486:LMA655488 LVV655486:LVW655488 MFR655486:MFS655488 MPN655486:MPO655488 MZJ655486:MZK655488 NJF655486:NJG655488 NTB655486:NTC655488 OCX655486:OCY655488 OMT655486:OMU655488 OWP655486:OWQ655488 PGL655486:PGM655488 PQH655486:PQI655488 QAD655486:QAE655488 QJZ655486:QKA655488 QTV655486:QTW655488 RDR655486:RDS655488 RNN655486:RNO655488 RXJ655486:RXK655488 SHF655486:SHG655488 SRB655486:SRC655488 TAX655486:TAY655488 TKT655486:TKU655488 TUP655486:TUQ655488 UEL655486:UEM655488 UOH655486:UOI655488 UYD655486:UYE655488 VHZ655486:VIA655488 VRV655486:VRW655488 WBR655486:WBS655488 WLN655486:WLO655488 WVJ655486:WVK655488 JEX983103:JEY983123 IX721022:IY721024 ST721022:SU721024 ACP721022:ACQ721024 AML721022:AMM721024 AWH721022:AWI721024 BGD721022:BGE721024 BPZ721022:BQA721024 BZV721022:BZW721024 CJR721022:CJS721024 CTN721022:CTO721024 DDJ721022:DDK721024 DNF721022:DNG721024 DXB721022:DXC721024 EGX721022:EGY721024 EQT721022:EQU721024 FAP721022:FAQ721024 FKL721022:FKM721024 FUH721022:FUI721024 GED721022:GEE721024 GNZ721022:GOA721024 GXV721022:GXW721024 HHR721022:HHS721024 HRN721022:HRO721024 IBJ721022:IBK721024 ILF721022:ILG721024 IVB721022:IVC721024 JEX721022:JEY721024 JOT721022:JOU721024 JYP721022:JYQ721024 KIL721022:KIM721024 KSH721022:KSI721024 LCD721022:LCE721024 LLZ721022:LMA721024 LVV721022:LVW721024 MFR721022:MFS721024 MPN721022:MPO721024 MZJ721022:MZK721024 NJF721022:NJG721024 NTB721022:NTC721024 OCX721022:OCY721024 OMT721022:OMU721024 OWP721022:OWQ721024 PGL721022:PGM721024 PQH721022:PQI721024 QAD721022:QAE721024 QJZ721022:QKA721024 QTV721022:QTW721024 RDR721022:RDS721024 RNN721022:RNO721024 RXJ721022:RXK721024 SHF721022:SHG721024 SRB721022:SRC721024 TAX721022:TAY721024 TKT721022:TKU721024 TUP721022:TUQ721024 UEL721022:UEM721024 UOH721022:UOI721024 UYD721022:UYE721024 VHZ721022:VIA721024 VRV721022:VRW721024 WBR721022:WBS721024 WLN721022:WLO721024 WVJ721022:WVK721024 JOT983103:JOU983123 IX786558:IY786560 ST786558:SU786560 ACP786558:ACQ786560 AML786558:AMM786560 AWH786558:AWI786560 BGD786558:BGE786560 BPZ786558:BQA786560 BZV786558:BZW786560 CJR786558:CJS786560 CTN786558:CTO786560 DDJ786558:DDK786560 DNF786558:DNG786560 DXB786558:DXC786560 EGX786558:EGY786560 EQT786558:EQU786560 FAP786558:FAQ786560 FKL786558:FKM786560 FUH786558:FUI786560 GED786558:GEE786560 GNZ786558:GOA786560 GXV786558:GXW786560 HHR786558:HHS786560 HRN786558:HRO786560 IBJ786558:IBK786560 ILF786558:ILG786560 IVB786558:IVC786560 JEX786558:JEY786560 JOT786558:JOU786560 JYP786558:JYQ786560 KIL786558:KIM786560 KSH786558:KSI786560 LCD786558:LCE786560 LLZ786558:LMA786560 LVV786558:LVW786560 MFR786558:MFS786560 MPN786558:MPO786560 MZJ786558:MZK786560 NJF786558:NJG786560 NTB786558:NTC786560 OCX786558:OCY786560 OMT786558:OMU786560 OWP786558:OWQ786560 PGL786558:PGM786560 PQH786558:PQI786560 QAD786558:QAE786560 QJZ786558:QKA786560 QTV786558:QTW786560 RDR786558:RDS786560 RNN786558:RNO786560 RXJ786558:RXK786560 SHF786558:SHG786560 SRB786558:SRC786560 TAX786558:TAY786560 TKT786558:TKU786560 TUP786558:TUQ786560 UEL786558:UEM786560 UOH786558:UOI786560 UYD786558:UYE786560 VHZ786558:VIA786560 VRV786558:VRW786560 WBR786558:WBS786560 WLN786558:WLO786560 WVJ786558:WVK786560 JYP983103:JYQ983123 IX852094:IY852096 ST852094:SU852096 ACP852094:ACQ852096 AML852094:AMM852096 AWH852094:AWI852096 BGD852094:BGE852096 BPZ852094:BQA852096 BZV852094:BZW852096 CJR852094:CJS852096 CTN852094:CTO852096 DDJ852094:DDK852096 DNF852094:DNG852096 DXB852094:DXC852096 EGX852094:EGY852096 EQT852094:EQU852096 FAP852094:FAQ852096 FKL852094:FKM852096 FUH852094:FUI852096 GED852094:GEE852096 GNZ852094:GOA852096 GXV852094:GXW852096 HHR852094:HHS852096 HRN852094:HRO852096 IBJ852094:IBK852096 ILF852094:ILG852096 IVB852094:IVC852096 JEX852094:JEY852096 JOT852094:JOU852096 JYP852094:JYQ852096 KIL852094:KIM852096 KSH852094:KSI852096 LCD852094:LCE852096 LLZ852094:LMA852096 LVV852094:LVW852096 MFR852094:MFS852096 MPN852094:MPO852096 MZJ852094:MZK852096 NJF852094:NJG852096 NTB852094:NTC852096 OCX852094:OCY852096 OMT852094:OMU852096 OWP852094:OWQ852096 PGL852094:PGM852096 PQH852094:PQI852096 QAD852094:QAE852096 QJZ852094:QKA852096 QTV852094:QTW852096 RDR852094:RDS852096 RNN852094:RNO852096 RXJ852094:RXK852096 SHF852094:SHG852096 SRB852094:SRC852096 TAX852094:TAY852096 TKT852094:TKU852096 TUP852094:TUQ852096 UEL852094:UEM852096 UOH852094:UOI852096 UYD852094:UYE852096 VHZ852094:VIA852096 VRV852094:VRW852096 WBR852094:WBS852096 WLN852094:WLO852096 WVJ852094:WVK852096 KIL983103:KIM983123 IX917630:IY917632 ST917630:SU917632 ACP917630:ACQ917632 AML917630:AMM917632 AWH917630:AWI917632 BGD917630:BGE917632 BPZ917630:BQA917632 BZV917630:BZW917632 CJR917630:CJS917632 CTN917630:CTO917632 DDJ917630:DDK917632 DNF917630:DNG917632 DXB917630:DXC917632 EGX917630:EGY917632 EQT917630:EQU917632 FAP917630:FAQ917632 FKL917630:FKM917632 FUH917630:FUI917632 GED917630:GEE917632 GNZ917630:GOA917632 GXV917630:GXW917632 HHR917630:HHS917632 HRN917630:HRO917632 IBJ917630:IBK917632 ILF917630:ILG917632 IVB917630:IVC917632 JEX917630:JEY917632 JOT917630:JOU917632 JYP917630:JYQ917632 KIL917630:KIM917632 KSH917630:KSI917632 LCD917630:LCE917632 LLZ917630:LMA917632 LVV917630:LVW917632 MFR917630:MFS917632 MPN917630:MPO917632 MZJ917630:MZK917632 NJF917630:NJG917632 NTB917630:NTC917632 OCX917630:OCY917632 OMT917630:OMU917632 OWP917630:OWQ917632 PGL917630:PGM917632 PQH917630:PQI917632 QAD917630:QAE917632 QJZ917630:QKA917632 QTV917630:QTW917632 RDR917630:RDS917632 RNN917630:RNO917632 RXJ917630:RXK917632 SHF917630:SHG917632 SRB917630:SRC917632 TAX917630:TAY917632 TKT917630:TKU917632 TUP917630:TUQ917632 UEL917630:UEM917632 UOH917630:UOI917632 UYD917630:UYE917632 VHZ917630:VIA917632 VRV917630:VRW917632 WBR917630:WBS917632 WLN917630:WLO917632 WVJ917630:WVK917632 KSH983103:KSI983123 IX983166:IY983168 ST983166:SU983168 ACP983166:ACQ983168 AML983166:AMM983168 AWH983166:AWI983168 BGD983166:BGE983168 BPZ983166:BQA983168 BZV983166:BZW983168 CJR983166:CJS983168 CTN983166:CTO983168 DDJ983166:DDK983168 DNF983166:DNG983168 DXB983166:DXC983168 EGX983166:EGY983168 EQT983166:EQU983168 FAP983166:FAQ983168 FKL983166:FKM983168 FUH983166:FUI983168 GED983166:GEE983168 GNZ983166:GOA983168 GXV983166:GXW983168 HHR983166:HHS983168 HRN983166:HRO983168 IBJ983166:IBK983168 ILF983166:ILG983168 IVB983166:IVC983168 JEX983166:JEY983168 JOT983166:JOU983168 JYP983166:JYQ983168 KIL983166:KIM983168 KSH983166:KSI983168 LCD983166:LCE983168 LLZ983166:LMA983168 LVV983166:LVW983168 MFR983166:MFS983168 MPN983166:MPO983168 MZJ983166:MZK983168 NJF983166:NJG983168 NTB983166:NTC983168 OCX983166:OCY983168 OMT983166:OMU983168 OWP983166:OWQ983168 PGL983166:PGM983168 PQH983166:PQI983168 QAD983166:QAE983168 QJZ983166:QKA983168 QTV983166:QTW983168 RDR983166:RDS983168 RNN983166:RNO983168 RXJ983166:RXK983168 SHF983166:SHG983168 SRB983166:SRC983168 TAX983166:TAY983168 TKT983166:TKU983168 TUP983166:TUQ983168 UEL983166:UEM983168 UOH983166:UOI983168 UYD983166:UYE983168 VHZ983166:VIA983168 VRV983166:VRW983168 WBR983166:WBS983168 WLN983166:WLO983168 WVJ983166:WVK983168 LCD983103:LCE983123 IX131:IY159 ST131:SU159 ACP131:ACQ159 AML131:AMM159 AWH131:AWI159 BGD131:BGE159 BPZ131:BQA159 BZV131:BZW159 CJR131:CJS159 CTN131:CTO159 DDJ131:DDK159 DNF131:DNG159 DXB131:DXC159 EGX131:EGY159 EQT131:EQU159 FAP131:FAQ159 FKL131:FKM159 FUH131:FUI159 GED131:GEE159 GNZ131:GOA159 GXV131:GXW159 HHR131:HHS159 HRN131:HRO159 IBJ131:IBK159 ILF131:ILG159 IVB131:IVC159 JEX131:JEY159 JOT131:JOU159 JYP131:JYQ159 KIL131:KIM159 KSH131:KSI159 LCD131:LCE159 LLZ131:LMA159 LVV131:LVW159 MFR131:MFS159 MPN131:MPO159 MZJ131:MZK159 NJF131:NJG159 NTB131:NTC159 OCX131:OCY159 OMT131:OMU159 OWP131:OWQ159 PGL131:PGM159 PQH131:PQI159 QAD131:QAE159 QJZ131:QKA159 QTV131:QTW159 RDR131:RDS159 RNN131:RNO159 RXJ131:RXK159 SHF131:SHG159 SRB131:SRC159 TAX131:TAY159 TKT131:TKU159 TUP131:TUQ159 UEL131:UEM159 UOH131:UOI159 UYD131:UYE159 VHZ131:VIA159 VRV131:VRW159 WBR131:WBS159 WLN131:WLO159 WVJ131:WVK159 LLZ983103:LMA983123 IX65667:IY65695 ST65667:SU65695 ACP65667:ACQ65695 AML65667:AMM65695 AWH65667:AWI65695 BGD65667:BGE65695 BPZ65667:BQA65695 BZV65667:BZW65695 CJR65667:CJS65695 CTN65667:CTO65695 DDJ65667:DDK65695 DNF65667:DNG65695 DXB65667:DXC65695 EGX65667:EGY65695 EQT65667:EQU65695 FAP65667:FAQ65695 FKL65667:FKM65695 FUH65667:FUI65695 GED65667:GEE65695 GNZ65667:GOA65695 GXV65667:GXW65695 HHR65667:HHS65695 HRN65667:HRO65695 IBJ65667:IBK65695 ILF65667:ILG65695 IVB65667:IVC65695 JEX65667:JEY65695 JOT65667:JOU65695 JYP65667:JYQ65695 KIL65667:KIM65695 KSH65667:KSI65695 LCD65667:LCE65695 LLZ65667:LMA65695 LVV65667:LVW65695 MFR65667:MFS65695 MPN65667:MPO65695 MZJ65667:MZK65695 NJF65667:NJG65695 NTB65667:NTC65695 OCX65667:OCY65695 OMT65667:OMU65695 OWP65667:OWQ65695 PGL65667:PGM65695 PQH65667:PQI65695 QAD65667:QAE65695 QJZ65667:QKA65695 QTV65667:QTW65695 RDR65667:RDS65695 RNN65667:RNO65695 RXJ65667:RXK65695 SHF65667:SHG65695 SRB65667:SRC65695 TAX65667:TAY65695 TKT65667:TKU65695 TUP65667:TUQ65695 UEL65667:UEM65695 UOH65667:UOI65695 UYD65667:UYE65695 VHZ65667:VIA65695 VRV65667:VRW65695 WBR65667:WBS65695 WLN65667:WLO65695 WVJ65667:WVK65695 LVV983103:LVW983123 IX131203:IY131231 ST131203:SU131231 ACP131203:ACQ131231 AML131203:AMM131231 AWH131203:AWI131231 BGD131203:BGE131231 BPZ131203:BQA131231 BZV131203:BZW131231 CJR131203:CJS131231 CTN131203:CTO131231 DDJ131203:DDK131231 DNF131203:DNG131231 DXB131203:DXC131231 EGX131203:EGY131231 EQT131203:EQU131231 FAP131203:FAQ131231 FKL131203:FKM131231 FUH131203:FUI131231 GED131203:GEE131231 GNZ131203:GOA131231 GXV131203:GXW131231 HHR131203:HHS131231 HRN131203:HRO131231 IBJ131203:IBK131231 ILF131203:ILG131231 IVB131203:IVC131231 JEX131203:JEY131231 JOT131203:JOU131231 JYP131203:JYQ131231 KIL131203:KIM131231 KSH131203:KSI131231 LCD131203:LCE131231 LLZ131203:LMA131231 LVV131203:LVW131231 MFR131203:MFS131231 MPN131203:MPO131231 MZJ131203:MZK131231 NJF131203:NJG131231 NTB131203:NTC131231 OCX131203:OCY131231 OMT131203:OMU131231 OWP131203:OWQ131231 PGL131203:PGM131231 PQH131203:PQI131231 QAD131203:QAE131231 QJZ131203:QKA131231 QTV131203:QTW131231 RDR131203:RDS131231 RNN131203:RNO131231 RXJ131203:RXK131231 SHF131203:SHG131231 SRB131203:SRC131231 TAX131203:TAY131231 TKT131203:TKU131231 TUP131203:TUQ131231 UEL131203:UEM131231 UOH131203:UOI131231 UYD131203:UYE131231 VHZ131203:VIA131231 VRV131203:VRW131231 WBR131203:WBS131231 WLN131203:WLO131231 WVJ131203:WVK131231 MFR983103:MFS983123 IX196739:IY196767 ST196739:SU196767 ACP196739:ACQ196767 AML196739:AMM196767 AWH196739:AWI196767 BGD196739:BGE196767 BPZ196739:BQA196767 BZV196739:BZW196767 CJR196739:CJS196767 CTN196739:CTO196767 DDJ196739:DDK196767 DNF196739:DNG196767 DXB196739:DXC196767 EGX196739:EGY196767 EQT196739:EQU196767 FAP196739:FAQ196767 FKL196739:FKM196767 FUH196739:FUI196767 GED196739:GEE196767 GNZ196739:GOA196767 GXV196739:GXW196767 HHR196739:HHS196767 HRN196739:HRO196767 IBJ196739:IBK196767 ILF196739:ILG196767 IVB196739:IVC196767 JEX196739:JEY196767 JOT196739:JOU196767 JYP196739:JYQ196767 KIL196739:KIM196767 KSH196739:KSI196767 LCD196739:LCE196767 LLZ196739:LMA196767 LVV196739:LVW196767 MFR196739:MFS196767 MPN196739:MPO196767 MZJ196739:MZK196767 NJF196739:NJG196767 NTB196739:NTC196767 OCX196739:OCY196767 OMT196739:OMU196767 OWP196739:OWQ196767 PGL196739:PGM196767 PQH196739:PQI196767 QAD196739:QAE196767 QJZ196739:QKA196767 QTV196739:QTW196767 RDR196739:RDS196767 RNN196739:RNO196767 RXJ196739:RXK196767 SHF196739:SHG196767 SRB196739:SRC196767 TAX196739:TAY196767 TKT196739:TKU196767 TUP196739:TUQ196767 UEL196739:UEM196767 UOH196739:UOI196767 UYD196739:UYE196767 VHZ196739:VIA196767 VRV196739:VRW196767 WBR196739:WBS196767 WLN196739:WLO196767 WVJ196739:WVK196767 MPN983103:MPO983123 IX262275:IY262303 ST262275:SU262303 ACP262275:ACQ262303 AML262275:AMM262303 AWH262275:AWI262303 BGD262275:BGE262303 BPZ262275:BQA262303 BZV262275:BZW262303 CJR262275:CJS262303 CTN262275:CTO262303 DDJ262275:DDK262303 DNF262275:DNG262303 DXB262275:DXC262303 EGX262275:EGY262303 EQT262275:EQU262303 FAP262275:FAQ262303 FKL262275:FKM262303 FUH262275:FUI262303 GED262275:GEE262303 GNZ262275:GOA262303 GXV262275:GXW262303 HHR262275:HHS262303 HRN262275:HRO262303 IBJ262275:IBK262303 ILF262275:ILG262303 IVB262275:IVC262303 JEX262275:JEY262303 JOT262275:JOU262303 JYP262275:JYQ262303 KIL262275:KIM262303 KSH262275:KSI262303 LCD262275:LCE262303 LLZ262275:LMA262303 LVV262275:LVW262303 MFR262275:MFS262303 MPN262275:MPO262303 MZJ262275:MZK262303 NJF262275:NJG262303 NTB262275:NTC262303 OCX262275:OCY262303 OMT262275:OMU262303 OWP262275:OWQ262303 PGL262275:PGM262303 PQH262275:PQI262303 QAD262275:QAE262303 QJZ262275:QKA262303 QTV262275:QTW262303 RDR262275:RDS262303 RNN262275:RNO262303 RXJ262275:RXK262303 SHF262275:SHG262303 SRB262275:SRC262303 TAX262275:TAY262303 TKT262275:TKU262303 TUP262275:TUQ262303 UEL262275:UEM262303 UOH262275:UOI262303 UYD262275:UYE262303 VHZ262275:VIA262303 VRV262275:VRW262303 WBR262275:WBS262303 WLN262275:WLO262303 WVJ262275:WVK262303 MZJ983103:MZK983123 IX327811:IY327839 ST327811:SU327839 ACP327811:ACQ327839 AML327811:AMM327839 AWH327811:AWI327839 BGD327811:BGE327839 BPZ327811:BQA327839 BZV327811:BZW327839 CJR327811:CJS327839 CTN327811:CTO327839 DDJ327811:DDK327839 DNF327811:DNG327839 DXB327811:DXC327839 EGX327811:EGY327839 EQT327811:EQU327839 FAP327811:FAQ327839 FKL327811:FKM327839 FUH327811:FUI327839 GED327811:GEE327839 GNZ327811:GOA327839 GXV327811:GXW327839 HHR327811:HHS327839 HRN327811:HRO327839 IBJ327811:IBK327839 ILF327811:ILG327839 IVB327811:IVC327839 JEX327811:JEY327839 JOT327811:JOU327839 JYP327811:JYQ327839 KIL327811:KIM327839 KSH327811:KSI327839 LCD327811:LCE327839 LLZ327811:LMA327839 LVV327811:LVW327839 MFR327811:MFS327839 MPN327811:MPO327839 MZJ327811:MZK327839 NJF327811:NJG327839 NTB327811:NTC327839 OCX327811:OCY327839 OMT327811:OMU327839 OWP327811:OWQ327839 PGL327811:PGM327839 PQH327811:PQI327839 QAD327811:QAE327839 QJZ327811:QKA327839 QTV327811:QTW327839 RDR327811:RDS327839 RNN327811:RNO327839 RXJ327811:RXK327839 SHF327811:SHG327839 SRB327811:SRC327839 TAX327811:TAY327839 TKT327811:TKU327839 TUP327811:TUQ327839 UEL327811:UEM327839 UOH327811:UOI327839 UYD327811:UYE327839 VHZ327811:VIA327839 VRV327811:VRW327839 WBR327811:WBS327839 WLN327811:WLO327839 WVJ327811:WVK327839 NJF983103:NJG983123 IX393347:IY393375 ST393347:SU393375 ACP393347:ACQ393375 AML393347:AMM393375 AWH393347:AWI393375 BGD393347:BGE393375 BPZ393347:BQA393375 BZV393347:BZW393375 CJR393347:CJS393375 CTN393347:CTO393375 DDJ393347:DDK393375 DNF393347:DNG393375 DXB393347:DXC393375 EGX393347:EGY393375 EQT393347:EQU393375 FAP393347:FAQ393375 FKL393347:FKM393375 FUH393347:FUI393375 GED393347:GEE393375 GNZ393347:GOA393375 GXV393347:GXW393375 HHR393347:HHS393375 HRN393347:HRO393375 IBJ393347:IBK393375 ILF393347:ILG393375 IVB393347:IVC393375 JEX393347:JEY393375 JOT393347:JOU393375 JYP393347:JYQ393375 KIL393347:KIM393375 KSH393347:KSI393375 LCD393347:LCE393375 LLZ393347:LMA393375 LVV393347:LVW393375 MFR393347:MFS393375 MPN393347:MPO393375 MZJ393347:MZK393375 NJF393347:NJG393375 NTB393347:NTC393375 OCX393347:OCY393375 OMT393347:OMU393375 OWP393347:OWQ393375 PGL393347:PGM393375 PQH393347:PQI393375 QAD393347:QAE393375 QJZ393347:QKA393375 QTV393347:QTW393375 RDR393347:RDS393375 RNN393347:RNO393375 RXJ393347:RXK393375 SHF393347:SHG393375 SRB393347:SRC393375 TAX393347:TAY393375 TKT393347:TKU393375 TUP393347:TUQ393375 UEL393347:UEM393375 UOH393347:UOI393375 UYD393347:UYE393375 VHZ393347:VIA393375 VRV393347:VRW393375 WBR393347:WBS393375 WLN393347:WLO393375 WVJ393347:WVK393375 NTB983103:NTC983123 IX458883:IY458911 ST458883:SU458911 ACP458883:ACQ458911 AML458883:AMM458911 AWH458883:AWI458911 BGD458883:BGE458911 BPZ458883:BQA458911 BZV458883:BZW458911 CJR458883:CJS458911 CTN458883:CTO458911 DDJ458883:DDK458911 DNF458883:DNG458911 DXB458883:DXC458911 EGX458883:EGY458911 EQT458883:EQU458911 FAP458883:FAQ458911 FKL458883:FKM458911 FUH458883:FUI458911 GED458883:GEE458911 GNZ458883:GOA458911 GXV458883:GXW458911 HHR458883:HHS458911 HRN458883:HRO458911 IBJ458883:IBK458911 ILF458883:ILG458911 IVB458883:IVC458911 JEX458883:JEY458911 JOT458883:JOU458911 JYP458883:JYQ458911 KIL458883:KIM458911 KSH458883:KSI458911 LCD458883:LCE458911 LLZ458883:LMA458911 LVV458883:LVW458911 MFR458883:MFS458911 MPN458883:MPO458911 MZJ458883:MZK458911 NJF458883:NJG458911 NTB458883:NTC458911 OCX458883:OCY458911 OMT458883:OMU458911 OWP458883:OWQ458911 PGL458883:PGM458911 PQH458883:PQI458911 QAD458883:QAE458911 QJZ458883:QKA458911 QTV458883:QTW458911 RDR458883:RDS458911 RNN458883:RNO458911 RXJ458883:RXK458911 SHF458883:SHG458911 SRB458883:SRC458911 TAX458883:TAY458911 TKT458883:TKU458911 TUP458883:TUQ458911 UEL458883:UEM458911 UOH458883:UOI458911 UYD458883:UYE458911 VHZ458883:VIA458911 VRV458883:VRW458911 WBR458883:WBS458911 WLN458883:WLO458911 WVJ458883:WVK458911 OCX983103:OCY983123 IX524419:IY524447 ST524419:SU524447 ACP524419:ACQ524447 AML524419:AMM524447 AWH524419:AWI524447 BGD524419:BGE524447 BPZ524419:BQA524447 BZV524419:BZW524447 CJR524419:CJS524447 CTN524419:CTO524447 DDJ524419:DDK524447 DNF524419:DNG524447 DXB524419:DXC524447 EGX524419:EGY524447 EQT524419:EQU524447 FAP524419:FAQ524447 FKL524419:FKM524447 FUH524419:FUI524447 GED524419:GEE524447 GNZ524419:GOA524447 GXV524419:GXW524447 HHR524419:HHS524447 HRN524419:HRO524447 IBJ524419:IBK524447 ILF524419:ILG524447 IVB524419:IVC524447 JEX524419:JEY524447 JOT524419:JOU524447 JYP524419:JYQ524447 KIL524419:KIM524447 KSH524419:KSI524447 LCD524419:LCE524447 LLZ524419:LMA524447 LVV524419:LVW524447 MFR524419:MFS524447 MPN524419:MPO524447 MZJ524419:MZK524447 NJF524419:NJG524447 NTB524419:NTC524447 OCX524419:OCY524447 OMT524419:OMU524447 OWP524419:OWQ524447 PGL524419:PGM524447 PQH524419:PQI524447 QAD524419:QAE524447 QJZ524419:QKA524447 QTV524419:QTW524447 RDR524419:RDS524447 RNN524419:RNO524447 RXJ524419:RXK524447 SHF524419:SHG524447 SRB524419:SRC524447 TAX524419:TAY524447 TKT524419:TKU524447 TUP524419:TUQ524447 UEL524419:UEM524447 UOH524419:UOI524447 UYD524419:UYE524447 VHZ524419:VIA524447 VRV524419:VRW524447 WBR524419:WBS524447 WLN524419:WLO524447 WVJ524419:WVK524447 OMT983103:OMU983123 IX589955:IY589983 ST589955:SU589983 ACP589955:ACQ589983 AML589955:AMM589983 AWH589955:AWI589983 BGD589955:BGE589983 BPZ589955:BQA589983 BZV589955:BZW589983 CJR589955:CJS589983 CTN589955:CTO589983 DDJ589955:DDK589983 DNF589955:DNG589983 DXB589955:DXC589983 EGX589955:EGY589983 EQT589955:EQU589983 FAP589955:FAQ589983 FKL589955:FKM589983 FUH589955:FUI589983 GED589955:GEE589983 GNZ589955:GOA589983 GXV589955:GXW589983 HHR589955:HHS589983 HRN589955:HRO589983 IBJ589955:IBK589983 ILF589955:ILG589983 IVB589955:IVC589983 JEX589955:JEY589983 JOT589955:JOU589983 JYP589955:JYQ589983 KIL589955:KIM589983 KSH589955:KSI589983 LCD589955:LCE589983 LLZ589955:LMA589983 LVV589955:LVW589983 MFR589955:MFS589983 MPN589955:MPO589983 MZJ589955:MZK589983 NJF589955:NJG589983 NTB589955:NTC589983 OCX589955:OCY589983 OMT589955:OMU589983 OWP589955:OWQ589983 PGL589955:PGM589983 PQH589955:PQI589983 QAD589955:QAE589983 QJZ589955:QKA589983 QTV589955:QTW589983 RDR589955:RDS589983 RNN589955:RNO589983 RXJ589955:RXK589983 SHF589955:SHG589983 SRB589955:SRC589983 TAX589955:TAY589983 TKT589955:TKU589983 TUP589955:TUQ589983 UEL589955:UEM589983 UOH589955:UOI589983 UYD589955:UYE589983 VHZ589955:VIA589983 VRV589955:VRW589983 WBR589955:WBS589983 WLN589955:WLO589983 WVJ589955:WVK589983 OWP983103:OWQ983123 IX655491:IY655519 ST655491:SU655519 ACP655491:ACQ655519 AML655491:AMM655519 AWH655491:AWI655519 BGD655491:BGE655519 BPZ655491:BQA655519 BZV655491:BZW655519 CJR655491:CJS655519 CTN655491:CTO655519 DDJ655491:DDK655519 DNF655491:DNG655519 DXB655491:DXC655519 EGX655491:EGY655519 EQT655491:EQU655519 FAP655491:FAQ655519 FKL655491:FKM655519 FUH655491:FUI655519 GED655491:GEE655519 GNZ655491:GOA655519 GXV655491:GXW655519 HHR655491:HHS655519 HRN655491:HRO655519 IBJ655491:IBK655519 ILF655491:ILG655519 IVB655491:IVC655519 JEX655491:JEY655519 JOT655491:JOU655519 JYP655491:JYQ655519 KIL655491:KIM655519 KSH655491:KSI655519 LCD655491:LCE655519 LLZ655491:LMA655519 LVV655491:LVW655519 MFR655491:MFS655519 MPN655491:MPO655519 MZJ655491:MZK655519 NJF655491:NJG655519 NTB655491:NTC655519 OCX655491:OCY655519 OMT655491:OMU655519 OWP655491:OWQ655519 PGL655491:PGM655519 PQH655491:PQI655519 QAD655491:QAE655519 QJZ655491:QKA655519 QTV655491:QTW655519 RDR655491:RDS655519 RNN655491:RNO655519 RXJ655491:RXK655519 SHF655491:SHG655519 SRB655491:SRC655519 TAX655491:TAY655519 TKT655491:TKU655519 TUP655491:TUQ655519 UEL655491:UEM655519 UOH655491:UOI655519 UYD655491:UYE655519 VHZ655491:VIA655519 VRV655491:VRW655519 WBR655491:WBS655519 WLN655491:WLO655519 WVJ655491:WVK655519 PGL983103:PGM983123 IX721027:IY721055 ST721027:SU721055 ACP721027:ACQ721055 AML721027:AMM721055 AWH721027:AWI721055 BGD721027:BGE721055 BPZ721027:BQA721055 BZV721027:BZW721055 CJR721027:CJS721055 CTN721027:CTO721055 DDJ721027:DDK721055 DNF721027:DNG721055 DXB721027:DXC721055 EGX721027:EGY721055 EQT721027:EQU721055 FAP721027:FAQ721055 FKL721027:FKM721055 FUH721027:FUI721055 GED721027:GEE721055 GNZ721027:GOA721055 GXV721027:GXW721055 HHR721027:HHS721055 HRN721027:HRO721055 IBJ721027:IBK721055 ILF721027:ILG721055 IVB721027:IVC721055 JEX721027:JEY721055 JOT721027:JOU721055 JYP721027:JYQ721055 KIL721027:KIM721055 KSH721027:KSI721055 LCD721027:LCE721055 LLZ721027:LMA721055 LVV721027:LVW721055 MFR721027:MFS721055 MPN721027:MPO721055 MZJ721027:MZK721055 NJF721027:NJG721055 NTB721027:NTC721055 OCX721027:OCY721055 OMT721027:OMU721055 OWP721027:OWQ721055 PGL721027:PGM721055 PQH721027:PQI721055 QAD721027:QAE721055 QJZ721027:QKA721055 QTV721027:QTW721055 RDR721027:RDS721055 RNN721027:RNO721055 RXJ721027:RXK721055 SHF721027:SHG721055 SRB721027:SRC721055 TAX721027:TAY721055 TKT721027:TKU721055 TUP721027:TUQ721055 UEL721027:UEM721055 UOH721027:UOI721055 UYD721027:UYE721055 VHZ721027:VIA721055 VRV721027:VRW721055 WBR721027:WBS721055 WLN721027:WLO721055 WVJ721027:WVK721055 PQH983103:PQI983123 IX786563:IY786591 ST786563:SU786591 ACP786563:ACQ786591 AML786563:AMM786591 AWH786563:AWI786591 BGD786563:BGE786591 BPZ786563:BQA786591 BZV786563:BZW786591 CJR786563:CJS786591 CTN786563:CTO786591 DDJ786563:DDK786591 DNF786563:DNG786591 DXB786563:DXC786591 EGX786563:EGY786591 EQT786563:EQU786591 FAP786563:FAQ786591 FKL786563:FKM786591 FUH786563:FUI786591 GED786563:GEE786591 GNZ786563:GOA786591 GXV786563:GXW786591 HHR786563:HHS786591 HRN786563:HRO786591 IBJ786563:IBK786591 ILF786563:ILG786591 IVB786563:IVC786591 JEX786563:JEY786591 JOT786563:JOU786591 JYP786563:JYQ786591 KIL786563:KIM786591 KSH786563:KSI786591 LCD786563:LCE786591 LLZ786563:LMA786591 LVV786563:LVW786591 MFR786563:MFS786591 MPN786563:MPO786591 MZJ786563:MZK786591 NJF786563:NJG786591 NTB786563:NTC786591 OCX786563:OCY786591 OMT786563:OMU786591 OWP786563:OWQ786591 PGL786563:PGM786591 PQH786563:PQI786591 QAD786563:QAE786591 QJZ786563:QKA786591 QTV786563:QTW786591 RDR786563:RDS786591 RNN786563:RNO786591 RXJ786563:RXK786591 SHF786563:SHG786591 SRB786563:SRC786591 TAX786563:TAY786591 TKT786563:TKU786591 TUP786563:TUQ786591 UEL786563:UEM786591 UOH786563:UOI786591 UYD786563:UYE786591 VHZ786563:VIA786591 VRV786563:VRW786591 WBR786563:WBS786591 WLN786563:WLO786591 WVJ786563:WVK786591 QAD983103:QAE983123 IX852099:IY852127 ST852099:SU852127 ACP852099:ACQ852127 AML852099:AMM852127 AWH852099:AWI852127 BGD852099:BGE852127 BPZ852099:BQA852127 BZV852099:BZW852127 CJR852099:CJS852127 CTN852099:CTO852127 DDJ852099:DDK852127 DNF852099:DNG852127 DXB852099:DXC852127 EGX852099:EGY852127 EQT852099:EQU852127 FAP852099:FAQ852127 FKL852099:FKM852127 FUH852099:FUI852127 GED852099:GEE852127 GNZ852099:GOA852127 GXV852099:GXW852127 HHR852099:HHS852127 HRN852099:HRO852127 IBJ852099:IBK852127 ILF852099:ILG852127 IVB852099:IVC852127 JEX852099:JEY852127 JOT852099:JOU852127 JYP852099:JYQ852127 KIL852099:KIM852127 KSH852099:KSI852127 LCD852099:LCE852127 LLZ852099:LMA852127 LVV852099:LVW852127 MFR852099:MFS852127 MPN852099:MPO852127 MZJ852099:MZK852127 NJF852099:NJG852127 NTB852099:NTC852127 OCX852099:OCY852127 OMT852099:OMU852127 OWP852099:OWQ852127 PGL852099:PGM852127 PQH852099:PQI852127 QAD852099:QAE852127 QJZ852099:QKA852127 QTV852099:QTW852127 RDR852099:RDS852127 RNN852099:RNO852127 RXJ852099:RXK852127 SHF852099:SHG852127 SRB852099:SRC852127 TAX852099:TAY852127 TKT852099:TKU852127 TUP852099:TUQ852127 UEL852099:UEM852127 UOH852099:UOI852127 UYD852099:UYE852127 VHZ852099:VIA852127 VRV852099:VRW852127 WBR852099:WBS852127 WLN852099:WLO852127 WVJ852099:WVK852127 QJZ983103:QKA983123 IX917635:IY917663 ST917635:SU917663 ACP917635:ACQ917663 AML917635:AMM917663 AWH917635:AWI917663 BGD917635:BGE917663 BPZ917635:BQA917663 BZV917635:BZW917663 CJR917635:CJS917663 CTN917635:CTO917663 DDJ917635:DDK917663 DNF917635:DNG917663 DXB917635:DXC917663 EGX917635:EGY917663 EQT917635:EQU917663 FAP917635:FAQ917663 FKL917635:FKM917663 FUH917635:FUI917663 GED917635:GEE917663 GNZ917635:GOA917663 GXV917635:GXW917663 HHR917635:HHS917663 HRN917635:HRO917663 IBJ917635:IBK917663 ILF917635:ILG917663 IVB917635:IVC917663 JEX917635:JEY917663 JOT917635:JOU917663 JYP917635:JYQ917663 KIL917635:KIM917663 KSH917635:KSI917663 LCD917635:LCE917663 LLZ917635:LMA917663 LVV917635:LVW917663 MFR917635:MFS917663 MPN917635:MPO917663 MZJ917635:MZK917663 NJF917635:NJG917663 NTB917635:NTC917663 OCX917635:OCY917663 OMT917635:OMU917663 OWP917635:OWQ917663 PGL917635:PGM917663 PQH917635:PQI917663 QAD917635:QAE917663 QJZ917635:QKA917663 QTV917635:QTW917663 RDR917635:RDS917663 RNN917635:RNO917663 RXJ917635:RXK917663 SHF917635:SHG917663 SRB917635:SRC917663 TAX917635:TAY917663 TKT917635:TKU917663 TUP917635:TUQ917663 UEL917635:UEM917663 UOH917635:UOI917663 UYD917635:UYE917663 VHZ917635:VIA917663 VRV917635:VRW917663 WBR917635:WBS917663 WLN917635:WLO917663 WVJ917635:WVK917663 QTV983103:QTW983123 IX983171:IY983199 ST983171:SU983199 ACP983171:ACQ983199 AML983171:AMM983199 AWH983171:AWI983199 BGD983171:BGE983199 BPZ983171:BQA983199 BZV983171:BZW983199 CJR983171:CJS983199 CTN983171:CTO983199 DDJ983171:DDK983199 DNF983171:DNG983199 DXB983171:DXC983199 EGX983171:EGY983199 EQT983171:EQU983199 FAP983171:FAQ983199 FKL983171:FKM983199 FUH983171:FUI983199 GED983171:GEE983199 GNZ983171:GOA983199 GXV983171:GXW983199 HHR983171:HHS983199 HRN983171:HRO983199 IBJ983171:IBK983199 ILF983171:ILG983199 IVB983171:IVC983199 JEX983171:JEY983199 JOT983171:JOU983199 JYP983171:JYQ983199 KIL983171:KIM983199 KSH983171:KSI983199 LCD983171:LCE983199 LLZ983171:LMA983199 LVV983171:LVW983199 MFR983171:MFS983199 MPN983171:MPO983199 MZJ983171:MZK983199 NJF983171:NJG983199 NTB983171:NTC983199 OCX983171:OCY983199 OMT983171:OMU983199 OWP983171:OWQ983199 PGL983171:PGM983199 PQH983171:PQI983199 QAD983171:QAE983199 QJZ983171:QKA983199 QTV983171:QTW983199 RDR983171:RDS983199 RNN983171:RNO983199 RXJ983171:RXK983199 SHF983171:SHG983199 SRB983171:SRC983199 TAX983171:TAY983199 TKT983171:TKU983199 TUP983171:TUQ983199 UEL983171:UEM983199 UOH983171:UOI983199 UYD983171:UYE983199 VHZ983171:VIA983199 VRV983171:VRW983199 WBR983171:WBS983199 WLN983171:WLO983199 WVJ983171:WVK983199 RDR983103:RDS983123 IX63:IY83 ST63:SU83 ACP63:ACQ83 AML63:AMM83 AWH63:AWI83 BGD63:BGE83 BPZ63:BQA83 BZV63:BZW83 CJR63:CJS83 CTN63:CTO83 DDJ63:DDK83 DNF63:DNG83 DXB63:DXC83 EGX63:EGY83 EQT63:EQU83 FAP63:FAQ83 FKL63:FKM83 FUH63:FUI83 GED63:GEE83 GNZ63:GOA83 GXV63:GXW83 HHR63:HHS83 HRN63:HRO83 IBJ63:IBK83 ILF63:ILG83 IVB63:IVC83 JEX63:JEY83 JOT63:JOU83 JYP63:JYQ83 KIL63:KIM83 KSH63:KSI83 LCD63:LCE83 LLZ63:LMA83 LVV63:LVW83 MFR63:MFS83 MPN63:MPO83 MZJ63:MZK83 NJF63:NJG83 NTB63:NTC83 OCX63:OCY83 OMT63:OMU83 OWP63:OWQ83 PGL63:PGM83 PQH63:PQI83 QAD63:QAE83 QJZ63:QKA83 QTV63:QTW83 RDR63:RDS83 RNN63:RNO83 RXJ63:RXK83 SHF63:SHG83 SRB63:SRC83 TAX63:TAY83 TKT63:TKU83 TUP63:TUQ83 UEL63:UEM83 UOH63:UOI83 UYD63:UYE83 VHZ63:VIA83 VRV63:VRW83 WBR63:WBS83 WLN63:WLO83 WVJ63:WVK83 RNN983103:RNO983123 IX65599:IY65619 ST65599:SU65619 ACP65599:ACQ65619 AML65599:AMM65619 AWH65599:AWI65619 BGD65599:BGE65619 BPZ65599:BQA65619 BZV65599:BZW65619 CJR65599:CJS65619 CTN65599:CTO65619 DDJ65599:DDK65619 DNF65599:DNG65619 DXB65599:DXC65619 EGX65599:EGY65619 EQT65599:EQU65619 FAP65599:FAQ65619 FKL65599:FKM65619 FUH65599:FUI65619 GED65599:GEE65619 GNZ65599:GOA65619 GXV65599:GXW65619 HHR65599:HHS65619 HRN65599:HRO65619 IBJ65599:IBK65619 ILF65599:ILG65619 IVB65599:IVC65619 JEX65599:JEY65619 JOT65599:JOU65619 JYP65599:JYQ65619 KIL65599:KIM65619 KSH65599:KSI65619 LCD65599:LCE65619 LLZ65599:LMA65619 LVV65599:LVW65619 MFR65599:MFS65619 MPN65599:MPO65619 MZJ65599:MZK65619 NJF65599:NJG65619 NTB65599:NTC65619 OCX65599:OCY65619 OMT65599:OMU65619 OWP65599:OWQ65619 PGL65599:PGM65619 PQH65599:PQI65619 QAD65599:QAE65619 QJZ65599:QKA65619 QTV65599:QTW65619 RDR65599:RDS65619 RNN65599:RNO65619 RXJ65599:RXK65619 SHF65599:SHG65619 SRB65599:SRC65619 TAX65599:TAY65619 TKT65599:TKU65619 TUP65599:TUQ65619 UEL65599:UEM65619 UOH65599:UOI65619 UYD65599:UYE65619 VHZ65599:VIA65619 VRV65599:VRW65619 WBR65599:WBS65619 WLN65599:WLO65619 WVJ65599:WVK65619 RXJ983103:RXK983123 IX131135:IY131155 ST131135:SU131155 ACP131135:ACQ131155 AML131135:AMM131155 AWH131135:AWI131155 BGD131135:BGE131155 BPZ131135:BQA131155 BZV131135:BZW131155 CJR131135:CJS131155 CTN131135:CTO131155 DDJ131135:DDK131155 DNF131135:DNG131155 DXB131135:DXC131155 EGX131135:EGY131155 EQT131135:EQU131155 FAP131135:FAQ131155 FKL131135:FKM131155 FUH131135:FUI131155 GED131135:GEE131155 GNZ131135:GOA131155 GXV131135:GXW131155 HHR131135:HHS131155 HRN131135:HRO131155 IBJ131135:IBK131155 ILF131135:ILG131155 IVB131135:IVC131155 JEX131135:JEY131155 JOT131135:JOU131155 JYP131135:JYQ131155 KIL131135:KIM131155 KSH131135:KSI131155 LCD131135:LCE131155 LLZ131135:LMA131155 LVV131135:LVW131155 MFR131135:MFS131155 MPN131135:MPO131155 MZJ131135:MZK131155 NJF131135:NJG131155 NTB131135:NTC131155 OCX131135:OCY131155 OMT131135:OMU131155 OWP131135:OWQ131155 PGL131135:PGM131155 PQH131135:PQI131155 QAD131135:QAE131155 QJZ131135:QKA131155 QTV131135:QTW131155 RDR131135:RDS131155 RNN131135:RNO131155 RXJ131135:RXK131155 SHF131135:SHG131155 SRB131135:SRC131155 TAX131135:TAY131155 TKT131135:TKU131155 TUP131135:TUQ131155 UEL131135:UEM131155 UOH131135:UOI131155 UYD131135:UYE131155 VHZ131135:VIA131155 VRV131135:VRW131155 WBR131135:WBS131155 WLN131135:WLO131155 WVJ131135:WVK131155 SHF983103:SHG983123 IX196671:IY196691 ST196671:SU196691 ACP196671:ACQ196691 AML196671:AMM196691 AWH196671:AWI196691 BGD196671:BGE196691 BPZ196671:BQA196691 BZV196671:BZW196691 CJR196671:CJS196691 CTN196671:CTO196691 DDJ196671:DDK196691 DNF196671:DNG196691 DXB196671:DXC196691 EGX196671:EGY196691 EQT196671:EQU196691 FAP196671:FAQ196691 FKL196671:FKM196691 FUH196671:FUI196691 GED196671:GEE196691 GNZ196671:GOA196691 GXV196671:GXW196691 HHR196671:HHS196691 HRN196671:HRO196691 IBJ196671:IBK196691 ILF196671:ILG196691 IVB196671:IVC196691 JEX196671:JEY196691 JOT196671:JOU196691 JYP196671:JYQ196691 KIL196671:KIM196691 KSH196671:KSI196691 LCD196671:LCE196691 LLZ196671:LMA196691 LVV196671:LVW196691 MFR196671:MFS196691 MPN196671:MPO196691 MZJ196671:MZK196691 NJF196671:NJG196691 NTB196671:NTC196691 OCX196671:OCY196691 OMT196671:OMU196691 OWP196671:OWQ196691 PGL196671:PGM196691 PQH196671:PQI196691 QAD196671:QAE196691 QJZ196671:QKA196691 QTV196671:QTW196691 RDR196671:RDS196691 RNN196671:RNO196691 RXJ196671:RXK196691 SHF196671:SHG196691 SRB196671:SRC196691 TAX196671:TAY196691 TKT196671:TKU196691 TUP196671:TUQ196691 UEL196671:UEM196691 UOH196671:UOI196691 UYD196671:UYE196691 VHZ196671:VIA196691 VRV196671:VRW196691 WBR196671:WBS196691 WLN196671:WLO196691 WVJ196671:WVK196691 SRB983103:SRC983123 IX262207:IY262227 ST262207:SU262227 ACP262207:ACQ262227 AML262207:AMM262227 AWH262207:AWI262227 BGD262207:BGE262227 BPZ262207:BQA262227 BZV262207:BZW262227 CJR262207:CJS262227 CTN262207:CTO262227 DDJ262207:DDK262227 DNF262207:DNG262227 DXB262207:DXC262227 EGX262207:EGY262227 EQT262207:EQU262227 FAP262207:FAQ262227 FKL262207:FKM262227 FUH262207:FUI262227 GED262207:GEE262227 GNZ262207:GOA262227 GXV262207:GXW262227 HHR262207:HHS262227 HRN262207:HRO262227 IBJ262207:IBK262227 ILF262207:ILG262227 IVB262207:IVC262227 JEX262207:JEY262227 JOT262207:JOU262227 JYP262207:JYQ262227 KIL262207:KIM262227 KSH262207:KSI262227 LCD262207:LCE262227 LLZ262207:LMA262227 LVV262207:LVW262227 MFR262207:MFS262227 MPN262207:MPO262227 MZJ262207:MZK262227 NJF262207:NJG262227 NTB262207:NTC262227 OCX262207:OCY262227 OMT262207:OMU262227 OWP262207:OWQ262227 PGL262207:PGM262227 PQH262207:PQI262227 QAD262207:QAE262227 QJZ262207:QKA262227 QTV262207:QTW262227 RDR262207:RDS262227 RNN262207:RNO262227 RXJ262207:RXK262227 SHF262207:SHG262227 SRB262207:SRC262227 TAX262207:TAY262227 TKT262207:TKU262227 TUP262207:TUQ262227 UEL262207:UEM262227 UOH262207:UOI262227 UYD262207:UYE262227 VHZ262207:VIA262227 VRV262207:VRW262227 WBR262207:WBS262227 WLN262207:WLO262227 WVJ262207:WVK262227 TAX983103:TAY983123 IX327743:IY327763 ST327743:SU327763 ACP327743:ACQ327763 AML327743:AMM327763 AWH327743:AWI327763 BGD327743:BGE327763 BPZ327743:BQA327763 BZV327743:BZW327763 CJR327743:CJS327763 CTN327743:CTO327763 DDJ327743:DDK327763 DNF327743:DNG327763 DXB327743:DXC327763 EGX327743:EGY327763 EQT327743:EQU327763 FAP327743:FAQ327763 FKL327743:FKM327763 FUH327743:FUI327763 GED327743:GEE327763 GNZ327743:GOA327763 GXV327743:GXW327763 HHR327743:HHS327763 HRN327743:HRO327763 IBJ327743:IBK327763 ILF327743:ILG327763 IVB327743:IVC327763 JEX327743:JEY327763 JOT327743:JOU327763 JYP327743:JYQ327763 KIL327743:KIM327763 KSH327743:KSI327763 LCD327743:LCE327763 LLZ327743:LMA327763 LVV327743:LVW327763 MFR327743:MFS327763 MPN327743:MPO327763 MZJ327743:MZK327763 NJF327743:NJG327763 NTB327743:NTC327763 OCX327743:OCY327763 OMT327743:OMU327763 OWP327743:OWQ327763 PGL327743:PGM327763 PQH327743:PQI327763 QAD327743:QAE327763 QJZ327743:QKA327763 QTV327743:QTW327763 RDR327743:RDS327763 RNN327743:RNO327763 RXJ327743:RXK327763 SHF327743:SHG327763 SRB327743:SRC327763 TAX327743:TAY327763 TKT327743:TKU327763 TUP327743:TUQ327763 UEL327743:UEM327763 UOH327743:UOI327763 UYD327743:UYE327763 VHZ327743:VIA327763 VRV327743:VRW327763 WBR327743:WBS327763 WLN327743:WLO327763 WVJ327743:WVK327763 TKT983103:TKU983123 IX393279:IY393299 ST393279:SU393299 ACP393279:ACQ393299 AML393279:AMM393299 AWH393279:AWI393299 BGD393279:BGE393299 BPZ393279:BQA393299 BZV393279:BZW393299 CJR393279:CJS393299 CTN393279:CTO393299 DDJ393279:DDK393299 DNF393279:DNG393299 DXB393279:DXC393299 EGX393279:EGY393299 EQT393279:EQU393299 FAP393279:FAQ393299 FKL393279:FKM393299 FUH393279:FUI393299 GED393279:GEE393299 GNZ393279:GOA393299 GXV393279:GXW393299 HHR393279:HHS393299 HRN393279:HRO393299 IBJ393279:IBK393299 ILF393279:ILG393299 IVB393279:IVC393299 JEX393279:JEY393299 JOT393279:JOU393299 JYP393279:JYQ393299 KIL393279:KIM393299 KSH393279:KSI393299 LCD393279:LCE393299 LLZ393279:LMA393299 LVV393279:LVW393299 MFR393279:MFS393299 MPN393279:MPO393299 MZJ393279:MZK393299 NJF393279:NJG393299 NTB393279:NTC393299 OCX393279:OCY393299 OMT393279:OMU393299 OWP393279:OWQ393299 PGL393279:PGM393299 PQH393279:PQI393299 QAD393279:QAE393299 QJZ393279:QKA393299 QTV393279:QTW393299 RDR393279:RDS393299 RNN393279:RNO393299 RXJ393279:RXK393299 SHF393279:SHG393299 SRB393279:SRC393299 TAX393279:TAY393299 TKT393279:TKU393299 TUP393279:TUQ393299 UEL393279:UEM393299 UOH393279:UOI393299 UYD393279:UYE393299 VHZ393279:VIA393299 VRV393279:VRW393299 WBR393279:WBS393299 WLN393279:WLO393299 WVJ393279:WVK393299 TUP983103:TUQ983123 IX458815:IY458835 ST458815:SU458835 ACP458815:ACQ458835 AML458815:AMM458835 AWH458815:AWI458835 BGD458815:BGE458835 BPZ458815:BQA458835 BZV458815:BZW458835 CJR458815:CJS458835 CTN458815:CTO458835 DDJ458815:DDK458835 DNF458815:DNG458835 DXB458815:DXC458835 EGX458815:EGY458835 EQT458815:EQU458835 FAP458815:FAQ458835 FKL458815:FKM458835 FUH458815:FUI458835 GED458815:GEE458835 GNZ458815:GOA458835 GXV458815:GXW458835 HHR458815:HHS458835 HRN458815:HRO458835 IBJ458815:IBK458835 ILF458815:ILG458835 IVB458815:IVC458835 JEX458815:JEY458835 JOT458815:JOU458835 JYP458815:JYQ458835 KIL458815:KIM458835 KSH458815:KSI458835 LCD458815:LCE458835 LLZ458815:LMA458835 LVV458815:LVW458835 MFR458815:MFS458835 MPN458815:MPO458835 MZJ458815:MZK458835 NJF458815:NJG458835 NTB458815:NTC458835 OCX458815:OCY458835 OMT458815:OMU458835 OWP458815:OWQ458835 PGL458815:PGM458835 PQH458815:PQI458835 QAD458815:QAE458835 QJZ458815:QKA458835 QTV458815:QTW458835 RDR458815:RDS458835 RNN458815:RNO458835 RXJ458815:RXK458835 SHF458815:SHG458835 SRB458815:SRC458835 TAX458815:TAY458835 TKT458815:TKU458835 TUP458815:TUQ458835 UEL458815:UEM458835 UOH458815:UOI458835 UYD458815:UYE458835 VHZ458815:VIA458835 VRV458815:VRW458835 WBR458815:WBS458835 WLN458815:WLO458835 WVJ458815:WVK458835 UEL983103:UEM983123 IX524351:IY524371 ST524351:SU524371 ACP524351:ACQ524371 AML524351:AMM524371 AWH524351:AWI524371 BGD524351:BGE524371 BPZ524351:BQA524371 BZV524351:BZW524371 CJR524351:CJS524371 CTN524351:CTO524371 DDJ524351:DDK524371 DNF524351:DNG524371 DXB524351:DXC524371 EGX524351:EGY524371 EQT524351:EQU524371 FAP524351:FAQ524371 FKL524351:FKM524371 FUH524351:FUI524371 GED524351:GEE524371 GNZ524351:GOA524371 GXV524351:GXW524371 HHR524351:HHS524371 HRN524351:HRO524371 IBJ524351:IBK524371 ILF524351:ILG524371 IVB524351:IVC524371 JEX524351:JEY524371 JOT524351:JOU524371 JYP524351:JYQ524371 KIL524351:KIM524371 KSH524351:KSI524371 LCD524351:LCE524371 LLZ524351:LMA524371 LVV524351:LVW524371 MFR524351:MFS524371 MPN524351:MPO524371 MZJ524351:MZK524371 NJF524351:NJG524371 NTB524351:NTC524371 OCX524351:OCY524371 OMT524351:OMU524371 OWP524351:OWQ524371 PGL524351:PGM524371 PQH524351:PQI524371 QAD524351:QAE524371 QJZ524351:QKA524371 QTV524351:QTW524371 RDR524351:RDS524371 RNN524351:RNO524371 RXJ524351:RXK524371 SHF524351:SHG524371 SRB524351:SRC524371 TAX524351:TAY524371 TKT524351:TKU524371 TUP524351:TUQ524371 UEL524351:UEM524371 UOH524351:UOI524371 UYD524351:UYE524371 VHZ524351:VIA524371 VRV524351:VRW524371 WBR524351:WBS524371 WLN524351:WLO524371 WVJ524351:WVK524371 UOH983103:UOI983123 IX589887:IY589907 ST589887:SU589907 ACP589887:ACQ589907 AML589887:AMM589907 AWH589887:AWI589907 BGD589887:BGE589907 BPZ589887:BQA589907 BZV589887:BZW589907 CJR589887:CJS589907 CTN589887:CTO589907 DDJ589887:DDK589907 DNF589887:DNG589907 DXB589887:DXC589907 EGX589887:EGY589907 EQT589887:EQU589907 FAP589887:FAQ589907 FKL589887:FKM589907 FUH589887:FUI589907 GED589887:GEE589907 GNZ589887:GOA589907 GXV589887:GXW589907 HHR589887:HHS589907 HRN589887:HRO589907 IBJ589887:IBK589907 ILF589887:ILG589907 IVB589887:IVC589907 JEX589887:JEY589907 JOT589887:JOU589907 JYP589887:JYQ589907 KIL589887:KIM589907 KSH589887:KSI589907 LCD589887:LCE589907 LLZ589887:LMA589907 LVV589887:LVW589907 MFR589887:MFS589907 MPN589887:MPO589907 MZJ589887:MZK589907 NJF589887:NJG589907 NTB589887:NTC589907 OCX589887:OCY589907 OMT589887:OMU589907 OWP589887:OWQ589907 PGL589887:PGM589907 PQH589887:PQI589907 QAD589887:QAE589907 QJZ589887:QKA589907 QTV589887:QTW589907 RDR589887:RDS589907 RNN589887:RNO589907 RXJ589887:RXK589907 SHF589887:SHG589907 SRB589887:SRC589907 TAX589887:TAY589907 TKT589887:TKU589907 TUP589887:TUQ589907 UEL589887:UEM589907 UOH589887:UOI589907 UYD589887:UYE589907 VHZ589887:VIA589907 VRV589887:VRW589907 WBR589887:WBS589907 WLN589887:WLO589907 WVJ589887:WVK589907 UYD983103:UYE983123 IX655423:IY655443 ST655423:SU655443 ACP655423:ACQ655443 AML655423:AMM655443 AWH655423:AWI655443 BGD655423:BGE655443 BPZ655423:BQA655443 BZV655423:BZW655443 CJR655423:CJS655443 CTN655423:CTO655443 DDJ655423:DDK655443 DNF655423:DNG655443 DXB655423:DXC655443 EGX655423:EGY655443 EQT655423:EQU655443 FAP655423:FAQ655443 FKL655423:FKM655443 FUH655423:FUI655443 GED655423:GEE655443 GNZ655423:GOA655443 GXV655423:GXW655443 HHR655423:HHS655443 HRN655423:HRO655443 IBJ655423:IBK655443 ILF655423:ILG655443 IVB655423:IVC655443 JEX655423:JEY655443 JOT655423:JOU655443 JYP655423:JYQ655443 KIL655423:KIM655443 KSH655423:KSI655443 LCD655423:LCE655443 LLZ655423:LMA655443 LVV655423:LVW655443 MFR655423:MFS655443 MPN655423:MPO655443 MZJ655423:MZK655443 NJF655423:NJG655443 NTB655423:NTC655443 OCX655423:OCY655443 OMT655423:OMU655443 OWP655423:OWQ655443 PGL655423:PGM655443 PQH655423:PQI655443 QAD655423:QAE655443 QJZ655423:QKA655443 QTV655423:QTW655443 RDR655423:RDS655443 RNN655423:RNO655443 RXJ655423:RXK655443 SHF655423:SHG655443 SRB655423:SRC655443 TAX655423:TAY655443 TKT655423:TKU655443 TUP655423:TUQ655443 UEL655423:UEM655443 UOH655423:UOI655443 UYD655423:UYE655443 VHZ655423:VIA655443 VRV655423:VRW655443 WBR655423:WBS655443 WLN655423:WLO655443 WVJ655423:WVK655443 VHZ983103:VIA983123 IX720959:IY720979 ST720959:SU720979 ACP720959:ACQ720979 AML720959:AMM720979 AWH720959:AWI720979 BGD720959:BGE720979 BPZ720959:BQA720979 BZV720959:BZW720979 CJR720959:CJS720979 CTN720959:CTO720979 DDJ720959:DDK720979 DNF720959:DNG720979 DXB720959:DXC720979 EGX720959:EGY720979 EQT720959:EQU720979 FAP720959:FAQ720979 FKL720959:FKM720979 FUH720959:FUI720979 GED720959:GEE720979 GNZ720959:GOA720979 GXV720959:GXW720979 HHR720959:HHS720979 HRN720959:HRO720979 IBJ720959:IBK720979 ILF720959:ILG720979 IVB720959:IVC720979 JEX720959:JEY720979 JOT720959:JOU720979 JYP720959:JYQ720979 KIL720959:KIM720979 KSH720959:KSI720979 LCD720959:LCE720979 LLZ720959:LMA720979 LVV720959:LVW720979 MFR720959:MFS720979 MPN720959:MPO720979 MZJ720959:MZK720979 NJF720959:NJG720979 NTB720959:NTC720979 OCX720959:OCY720979 OMT720959:OMU720979 OWP720959:OWQ720979 PGL720959:PGM720979 PQH720959:PQI720979 QAD720959:QAE720979 QJZ720959:QKA720979 QTV720959:QTW720979</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171F-26B1-4A88-9422-0E638F30C1BA}">
  <dimension ref="A1:H222"/>
  <sheetViews>
    <sheetView showGridLines="0" zoomScaleNormal="100" workbookViewId="0">
      <selection activeCell="D136" sqref="D136"/>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8"/>
      <c r="F2" s="8" t="s">
        <v>357</v>
      </c>
      <c r="G2" s="9"/>
    </row>
    <row r="3" spans="2:7" x14ac:dyDescent="0.25">
      <c r="C3" s="123" t="s">
        <v>1</v>
      </c>
      <c r="D3" s="123"/>
      <c r="E3" s="54"/>
      <c r="F3" s="10"/>
      <c r="G3" s="11"/>
    </row>
    <row r="4" spans="2:7" x14ac:dyDescent="0.25">
      <c r="C4" s="123" t="s">
        <v>2</v>
      </c>
      <c r="D4" s="123"/>
      <c r="E4" s="54" t="str">
        <f>+IAC!F4</f>
        <v>01-10-24 al 30-09-25</v>
      </c>
      <c r="F4" s="54"/>
      <c r="G4" s="11"/>
    </row>
    <row r="5" spans="2:7" x14ac:dyDescent="0.25">
      <c r="C5" s="123"/>
      <c r="D5" s="123" t="s">
        <v>3</v>
      </c>
      <c r="E5" s="54"/>
      <c r="F5" s="13"/>
      <c r="G5" s="11"/>
    </row>
    <row r="6" spans="2:7" x14ac:dyDescent="0.25">
      <c r="C6" s="14"/>
      <c r="D6" s="15"/>
      <c r="E6" s="7"/>
      <c r="F6" s="7"/>
      <c r="G6" s="16"/>
    </row>
    <row r="7" spans="2:7" x14ac:dyDescent="0.25">
      <c r="C7" s="71" t="s">
        <v>4</v>
      </c>
      <c r="D7" s="72">
        <f>+IAC!D7</f>
        <v>2025</v>
      </c>
      <c r="F7" s="73" t="s">
        <v>5</v>
      </c>
      <c r="G7" s="74">
        <f>+D7</f>
        <v>2025</v>
      </c>
    </row>
    <row r="8" spans="2:7" x14ac:dyDescent="0.25">
      <c r="B8" s="2" t="s">
        <v>6</v>
      </c>
      <c r="C8" s="17" t="s">
        <v>7</v>
      </c>
      <c r="D8" s="18">
        <f>SUM(GREMEDA:IAC!D8)</f>
        <v>1128051858.46</v>
      </c>
      <c r="F8" s="17" t="s">
        <v>8</v>
      </c>
      <c r="G8" s="18">
        <f>SUM(GREMEDA:IAC!G8)</f>
        <v>267124943.07788941</v>
      </c>
    </row>
    <row r="9" spans="2:7" x14ac:dyDescent="0.25">
      <c r="B9" s="2" t="s">
        <v>9</v>
      </c>
      <c r="C9" s="20" t="s">
        <v>10</v>
      </c>
      <c r="D9" s="18">
        <f>SUM(GREMEDA:IAC!D9)</f>
        <v>1875229672.3399999</v>
      </c>
      <c r="F9" s="20" t="s">
        <v>11</v>
      </c>
      <c r="G9" s="18">
        <f>SUM(GREMEDA:IAC!G9)</f>
        <v>2537723886.5970459</v>
      </c>
    </row>
    <row r="10" spans="2:7" x14ac:dyDescent="0.25">
      <c r="B10" s="2" t="s">
        <v>12</v>
      </c>
      <c r="C10" s="20" t="s">
        <v>13</v>
      </c>
      <c r="D10" s="18">
        <f>SUM(GREMEDA:IAC!D10)</f>
        <v>37357417250.410004</v>
      </c>
      <c r="F10" s="20" t="s">
        <v>14</v>
      </c>
      <c r="G10" s="18">
        <f>SUM(GREMEDA:IAC!G10)</f>
        <v>1086272903.2370572</v>
      </c>
    </row>
    <row r="11" spans="2:7" x14ac:dyDescent="0.25">
      <c r="B11" s="2" t="s">
        <v>15</v>
      </c>
      <c r="C11" s="20" t="s">
        <v>16</v>
      </c>
      <c r="D11" s="18">
        <f>SUM(GREMEDA:IAC!D11)</f>
        <v>3356290331</v>
      </c>
      <c r="F11" s="20" t="s">
        <v>17</v>
      </c>
      <c r="G11" s="18">
        <f>SUM(GREMEDA:IAC!G11)</f>
        <v>6882493906.2363253</v>
      </c>
    </row>
    <row r="12" spans="2:7" x14ac:dyDescent="0.25">
      <c r="B12" s="2" t="s">
        <v>18</v>
      </c>
      <c r="C12" s="20" t="s">
        <v>19</v>
      </c>
      <c r="D12" s="18">
        <f>SUM(GREMEDA:IAC!D12)</f>
        <v>874767178.61000001</v>
      </c>
      <c r="F12" s="20" t="s">
        <v>20</v>
      </c>
      <c r="G12" s="18">
        <f>SUM(GREMEDA:IAC!G12)</f>
        <v>3137744077.3959341</v>
      </c>
    </row>
    <row r="13" spans="2:7" x14ac:dyDescent="0.25">
      <c r="B13" s="2" t="s">
        <v>21</v>
      </c>
      <c r="C13" s="20" t="s">
        <v>22</v>
      </c>
      <c r="D13" s="18">
        <f>SUM(GREMEDA:IAC!D13)</f>
        <v>531235257.44999999</v>
      </c>
      <c r="F13" s="20" t="s">
        <v>23</v>
      </c>
      <c r="G13" s="18">
        <f>SUM(GREMEDA:IAC!G13)</f>
        <v>2386326255.4872847</v>
      </c>
    </row>
    <row r="14" spans="2:7" x14ac:dyDescent="0.25">
      <c r="B14" s="2" t="s">
        <v>24</v>
      </c>
      <c r="C14" s="20" t="s">
        <v>25</v>
      </c>
      <c r="D14" s="18">
        <f>SUM(GREMEDA:IAC!D14)</f>
        <v>57504849.829999998</v>
      </c>
      <c r="F14" s="20" t="s">
        <v>26</v>
      </c>
      <c r="G14" s="18">
        <f>SUM(GREMEDA:IAC!G14)</f>
        <v>745559507.74654663</v>
      </c>
    </row>
    <row r="15" spans="2:7" x14ac:dyDescent="0.25">
      <c r="B15" s="2" t="s">
        <v>27</v>
      </c>
      <c r="C15" s="20" t="s">
        <v>28</v>
      </c>
      <c r="D15" s="18">
        <f>SUM(GREMEDA:IAC!D15)</f>
        <v>396432121.68000001</v>
      </c>
      <c r="F15" s="20" t="s">
        <v>29</v>
      </c>
      <c r="G15" s="18">
        <f>SUM(GREMEDA:IAC!G15)</f>
        <v>6602102042.4752359</v>
      </c>
    </row>
    <row r="16" spans="2:7" x14ac:dyDescent="0.25">
      <c r="B16" s="2" t="s">
        <v>30</v>
      </c>
      <c r="C16" s="20" t="s">
        <v>31</v>
      </c>
      <c r="D16" s="18">
        <f>SUM(GREMEDA:IAC!D16)</f>
        <v>20671901</v>
      </c>
      <c r="F16" s="20" t="s">
        <v>32</v>
      </c>
      <c r="G16" s="18">
        <f>SUM(GREMEDA:IAC!G16)</f>
        <v>2722292769.0192008</v>
      </c>
    </row>
    <row r="17" spans="2:7" x14ac:dyDescent="0.25">
      <c r="B17" s="2" t="s">
        <v>33</v>
      </c>
      <c r="C17" s="20" t="s">
        <v>34</v>
      </c>
      <c r="D17" s="18">
        <f>SUM(GREMEDA:IAC!D17)</f>
        <v>0</v>
      </c>
      <c r="F17" s="20" t="s">
        <v>35</v>
      </c>
      <c r="G17" s="18">
        <f>SUM(GREMEDA:IAC!G17)</f>
        <v>2393527164.3246012</v>
      </c>
    </row>
    <row r="18" spans="2:7" x14ac:dyDescent="0.25">
      <c r="B18" s="2" t="s">
        <v>36</v>
      </c>
      <c r="C18" s="20" t="s">
        <v>37</v>
      </c>
      <c r="D18" s="18">
        <f>SUM(GREMEDA:IAC!D18)</f>
        <v>0</v>
      </c>
      <c r="F18" s="20" t="s">
        <v>38</v>
      </c>
      <c r="G18" s="18">
        <f>SUM(GREMEDA:IAC!G18)</f>
        <v>103315504.08000001</v>
      </c>
    </row>
    <row r="19" spans="2:7" x14ac:dyDescent="0.25">
      <c r="B19" s="2" t="s">
        <v>39</v>
      </c>
      <c r="C19" s="20" t="s">
        <v>40</v>
      </c>
      <c r="D19" s="18">
        <f>SUM(GREMEDA:IAC!D19)</f>
        <v>408447599.22999996</v>
      </c>
      <c r="F19" s="24" t="s">
        <v>41</v>
      </c>
      <c r="G19" s="18">
        <f>SUM(GREMEDA:IAC!G19)</f>
        <v>429671289.49546164</v>
      </c>
    </row>
    <row r="20" spans="2:7" x14ac:dyDescent="0.25">
      <c r="B20" s="2" t="s">
        <v>42</v>
      </c>
      <c r="C20" s="20" t="s">
        <v>43</v>
      </c>
      <c r="D20" s="18">
        <f>SUM(GREMEDA:IAC!D20)</f>
        <v>678493579.51999998</v>
      </c>
      <c r="F20" s="90" t="s">
        <v>44</v>
      </c>
      <c r="G20" s="91">
        <f>SUM(G8:G19)</f>
        <v>29294154249.172581</v>
      </c>
    </row>
    <row r="21" spans="2:7" x14ac:dyDescent="0.25">
      <c r="C21" s="88" t="s">
        <v>45</v>
      </c>
      <c r="D21" s="89">
        <f>SUM(D8:D20)</f>
        <v>46684541599.530006</v>
      </c>
      <c r="F21" s="17" t="s">
        <v>46</v>
      </c>
      <c r="G21" s="18">
        <f>SUM(GREMEDA:IAC!G21)</f>
        <v>11545440.178372566</v>
      </c>
    </row>
    <row r="22" spans="2:7" x14ac:dyDescent="0.25">
      <c r="C22" s="90" t="s">
        <v>47</v>
      </c>
      <c r="D22" s="91">
        <f>SUM(D23:D29)</f>
        <v>679427226.30000007</v>
      </c>
      <c r="F22" s="20" t="s">
        <v>48</v>
      </c>
      <c r="G22" s="18">
        <f>SUM(GREMEDA:IAC!G22)</f>
        <v>746455239.69571447</v>
      </c>
    </row>
    <row r="23" spans="2:7" x14ac:dyDescent="0.25">
      <c r="B23" s="2" t="s">
        <v>49</v>
      </c>
      <c r="C23" s="17" t="s">
        <v>50</v>
      </c>
      <c r="D23" s="18">
        <f>SUM(GREMEDA:IAC!D23)</f>
        <v>374313786.76999998</v>
      </c>
      <c r="F23" s="20" t="s">
        <v>51</v>
      </c>
      <c r="G23" s="18">
        <f>SUM(GREMEDA:IAC!G23)</f>
        <v>156388098.88809749</v>
      </c>
    </row>
    <row r="24" spans="2:7" x14ac:dyDescent="0.25">
      <c r="B24" s="2" t="s">
        <v>52</v>
      </c>
      <c r="C24" s="20" t="s">
        <v>53</v>
      </c>
      <c r="D24" s="18">
        <f>SUM(GREMEDA:IAC!D24)</f>
        <v>34879520.18</v>
      </c>
      <c r="F24" s="20" t="s">
        <v>54</v>
      </c>
      <c r="G24" s="18">
        <f>SUM(GREMEDA:IAC!G24)</f>
        <v>517864024.62781537</v>
      </c>
    </row>
    <row r="25" spans="2:7" x14ac:dyDescent="0.25">
      <c r="B25" s="2" t="s">
        <v>55</v>
      </c>
      <c r="C25" s="20" t="s">
        <v>56</v>
      </c>
      <c r="D25" s="18">
        <f>SUM(GREMEDA:IAC!D25)</f>
        <v>178186033.72000003</v>
      </c>
      <c r="F25" s="20" t="s">
        <v>57</v>
      </c>
      <c r="G25" s="18">
        <f>SUM(GREMEDA:IAC!G25)</f>
        <v>47040735.5</v>
      </c>
    </row>
    <row r="26" spans="2:7" x14ac:dyDescent="0.25">
      <c r="B26" s="2" t="s">
        <v>58</v>
      </c>
      <c r="C26" s="20" t="s">
        <v>59</v>
      </c>
      <c r="D26" s="18">
        <f>SUM(GREMEDA:IAC!D26)</f>
        <v>13558502.73</v>
      </c>
      <c r="F26" s="20" t="s">
        <v>60</v>
      </c>
      <c r="G26" s="18">
        <f>SUM(GREMEDA:IAC!G26)</f>
        <v>119300216.4572209</v>
      </c>
    </row>
    <row r="27" spans="2:7" x14ac:dyDescent="0.25">
      <c r="B27" s="2" t="s">
        <v>61</v>
      </c>
      <c r="C27" s="20" t="s">
        <v>62</v>
      </c>
      <c r="D27" s="18">
        <f>SUM(GREMEDA:IAC!D27)</f>
        <v>39227930.890000001</v>
      </c>
      <c r="F27" s="24" t="s">
        <v>63</v>
      </c>
      <c r="G27" s="18">
        <f>SUM(GREMEDA:IAC!G27)</f>
        <v>23917849.71725025</v>
      </c>
    </row>
    <row r="28" spans="2:7" x14ac:dyDescent="0.25">
      <c r="B28" s="2" t="s">
        <v>64</v>
      </c>
      <c r="C28" s="20" t="s">
        <v>65</v>
      </c>
      <c r="D28" s="18">
        <f>SUM(GREMEDA:IAC!D28)</f>
        <v>28752852.540000003</v>
      </c>
      <c r="F28" s="90" t="s">
        <v>66</v>
      </c>
      <c r="G28" s="91">
        <f>SUM(G21:G27)</f>
        <v>1622511605.064471</v>
      </c>
    </row>
    <row r="29" spans="2:7" x14ac:dyDescent="0.25">
      <c r="B29" s="2" t="s">
        <v>67</v>
      </c>
      <c r="C29" s="24" t="s">
        <v>68</v>
      </c>
      <c r="D29" s="18">
        <f>SUM(GREMEDA:IAC!D29)</f>
        <v>10508599.469999999</v>
      </c>
      <c r="F29" s="17" t="s">
        <v>69</v>
      </c>
      <c r="G29" s="18">
        <f>SUM(GREMEDA:IAC!G29)</f>
        <v>2591619618.8699999</v>
      </c>
    </row>
    <row r="30" spans="2:7" x14ac:dyDescent="0.25">
      <c r="C30" s="90" t="s">
        <v>70</v>
      </c>
      <c r="D30" s="91">
        <f>SUM(D31:D35)</f>
        <v>3935283670.1100016</v>
      </c>
      <c r="F30" s="20" t="s">
        <v>71</v>
      </c>
      <c r="G30" s="18">
        <f>SUM(GREMEDA:IAC!G30)</f>
        <v>943514182.48000002</v>
      </c>
    </row>
    <row r="31" spans="2:7" x14ac:dyDescent="0.25">
      <c r="B31" s="2" t="s">
        <v>72</v>
      </c>
      <c r="C31" s="17" t="s">
        <v>73</v>
      </c>
      <c r="D31" s="18">
        <f>SUM(GREMEDA:IAC!D31)</f>
        <v>3150661562.0800004</v>
      </c>
      <c r="F31" s="20" t="s">
        <v>74</v>
      </c>
      <c r="G31" s="18">
        <f>SUM(GREMEDA:IAC!G31)</f>
        <v>967559916.82000005</v>
      </c>
    </row>
    <row r="32" spans="2:7" x14ac:dyDescent="0.25">
      <c r="B32" s="2" t="s">
        <v>75</v>
      </c>
      <c r="C32" s="20" t="s">
        <v>76</v>
      </c>
      <c r="D32" s="18">
        <f>SUM(GREMEDA:IAC!D32)</f>
        <v>329369041.17000103</v>
      </c>
      <c r="F32" s="24" t="s">
        <v>77</v>
      </c>
      <c r="G32" s="18">
        <f>SUM(GREMEDA:IAC!G32)</f>
        <v>64400426.800000004</v>
      </c>
    </row>
    <row r="33" spans="2:7" x14ac:dyDescent="0.25">
      <c r="B33" s="2" t="s">
        <v>78</v>
      </c>
      <c r="C33" s="20" t="s">
        <v>79</v>
      </c>
      <c r="D33" s="18">
        <f>SUM(GREMEDA:IAC!D33)</f>
        <v>334483123.82999998</v>
      </c>
      <c r="F33" s="90" t="s">
        <v>80</v>
      </c>
      <c r="G33" s="91">
        <f>SUM(G29:G32)</f>
        <v>4567094144.9700003</v>
      </c>
    </row>
    <row r="34" spans="2:7" x14ac:dyDescent="0.25">
      <c r="B34" s="2" t="s">
        <v>81</v>
      </c>
      <c r="C34" s="20" t="s">
        <v>82</v>
      </c>
      <c r="D34" s="18">
        <f>SUM(GREMEDA:IAC!D34)</f>
        <v>64251643.799999997</v>
      </c>
      <c r="F34" s="94" t="s">
        <v>83</v>
      </c>
      <c r="G34" s="99">
        <f>SUM(G35:G40)</f>
        <v>3563329006.9478154</v>
      </c>
    </row>
    <row r="35" spans="2:7" x14ac:dyDescent="0.25">
      <c r="B35" s="2" t="s">
        <v>84</v>
      </c>
      <c r="C35" s="24" t="s">
        <v>85</v>
      </c>
      <c r="D35" s="18">
        <f>SUM(GREMEDA:IAC!D35)</f>
        <v>56518299.230000004</v>
      </c>
      <c r="F35" s="17" t="s">
        <v>86</v>
      </c>
      <c r="G35" s="18">
        <f>SUM(GREMEDA:IAC!G35)</f>
        <v>170612688.16999999</v>
      </c>
    </row>
    <row r="36" spans="2:7" x14ac:dyDescent="0.25">
      <c r="C36" s="90" t="s">
        <v>87</v>
      </c>
      <c r="D36" s="91">
        <f>+D22+D30</f>
        <v>4614710896.4100018</v>
      </c>
      <c r="F36" s="20" t="s">
        <v>88</v>
      </c>
      <c r="G36" s="18">
        <f>SUM(GREMEDA:IAC!G36)</f>
        <v>75546228.840000004</v>
      </c>
    </row>
    <row r="37" spans="2:7" x14ac:dyDescent="0.25">
      <c r="B37" s="2" t="s">
        <v>89</v>
      </c>
      <c r="C37" s="17" t="s">
        <v>90</v>
      </c>
      <c r="D37" s="18">
        <f>SUM(GREMEDA:IAC!D37)</f>
        <v>287236346.4228</v>
      </c>
      <c r="F37" s="20" t="s">
        <v>91</v>
      </c>
      <c r="G37" s="18">
        <f>SUM(GREMEDA:IAC!G37)</f>
        <v>117045472.34</v>
      </c>
    </row>
    <row r="38" spans="2:7" x14ac:dyDescent="0.25">
      <c r="B38" s="2" t="s">
        <v>92</v>
      </c>
      <c r="C38" s="20" t="s">
        <v>93</v>
      </c>
      <c r="D38" s="18">
        <f>SUM(GREMEDA:IAC!D38)</f>
        <v>482510754.70520008</v>
      </c>
      <c r="F38" s="20" t="s">
        <v>94</v>
      </c>
      <c r="G38" s="18">
        <f>SUM(GREMEDA:IAC!G38)</f>
        <v>237801367.94000003</v>
      </c>
    </row>
    <row r="39" spans="2:7" x14ac:dyDescent="0.25">
      <c r="B39" s="2" t="s">
        <v>95</v>
      </c>
      <c r="C39" s="20" t="s">
        <v>96</v>
      </c>
      <c r="D39" s="18">
        <f>SUM(GREMEDA:IAC!D39)</f>
        <v>171624937.91</v>
      </c>
      <c r="F39" s="20" t="s">
        <v>97</v>
      </c>
      <c r="G39" s="18">
        <f>SUM(GREMEDA:IAC!G39)</f>
        <v>396826015.79999995</v>
      </c>
    </row>
    <row r="40" spans="2:7" x14ac:dyDescent="0.25">
      <c r="B40" s="2" t="s">
        <v>98</v>
      </c>
      <c r="C40" s="20" t="s">
        <v>99</v>
      </c>
      <c r="D40" s="18">
        <f>SUM(GREMEDA:IAC!D40)</f>
        <v>251830150.63</v>
      </c>
      <c r="F40" s="24" t="s">
        <v>100</v>
      </c>
      <c r="G40" s="18">
        <f>SUM(GREMEDA:IAC!G40)</f>
        <v>2565497233.8578153</v>
      </c>
    </row>
    <row r="41" spans="2:7" x14ac:dyDescent="0.25">
      <c r="B41" s="2" t="s">
        <v>101</v>
      </c>
      <c r="C41" s="20" t="s">
        <v>102</v>
      </c>
      <c r="D41" s="18">
        <f>SUM(GREMEDA:IAC!D41)</f>
        <v>416411283.04000002</v>
      </c>
      <c r="F41" s="94" t="s">
        <v>103</v>
      </c>
      <c r="G41" s="99">
        <f>SUM(G42:G47)</f>
        <v>805787946.45997143</v>
      </c>
    </row>
    <row r="42" spans="2:7" x14ac:dyDescent="0.25">
      <c r="B42" s="2" t="s">
        <v>104</v>
      </c>
      <c r="C42" s="20" t="s">
        <v>105</v>
      </c>
      <c r="D42" s="18">
        <f>SUM(GREMEDA:IAC!D42)</f>
        <v>1334651983.77</v>
      </c>
      <c r="F42" s="17" t="s">
        <v>106</v>
      </c>
      <c r="G42" s="18">
        <f>SUM(GREMEDA:IAC!G42)</f>
        <v>75192536.197056502</v>
      </c>
    </row>
    <row r="43" spans="2:7" x14ac:dyDescent="0.25">
      <c r="B43" s="2" t="s">
        <v>107</v>
      </c>
      <c r="C43" s="20" t="s">
        <v>108</v>
      </c>
      <c r="D43" s="18">
        <f>SUM(GREMEDA:IAC!D43)</f>
        <v>1544680928.6500001</v>
      </c>
      <c r="F43" s="20" t="s">
        <v>109</v>
      </c>
      <c r="G43" s="18">
        <f>SUM(GREMEDA:IAC!G43)</f>
        <v>1148544.826558704</v>
      </c>
    </row>
    <row r="44" spans="2:7" x14ac:dyDescent="0.25">
      <c r="B44" s="2" t="s">
        <v>110</v>
      </c>
      <c r="C44" s="20" t="s">
        <v>111</v>
      </c>
      <c r="D44" s="18">
        <f>SUM(GREMEDA:IAC!D44)</f>
        <v>7869424</v>
      </c>
      <c r="F44" s="20" t="s">
        <v>112</v>
      </c>
      <c r="G44" s="18">
        <f>SUM(GREMEDA:IAC!G44)</f>
        <v>95628194.227834344</v>
      </c>
    </row>
    <row r="45" spans="2:7" x14ac:dyDescent="0.25">
      <c r="B45" s="2" t="s">
        <v>113</v>
      </c>
      <c r="C45" s="20" t="s">
        <v>114</v>
      </c>
      <c r="D45" s="18">
        <f>SUM(GREMEDA:IAC!D45)</f>
        <v>811787.35</v>
      </c>
      <c r="F45" s="20" t="s">
        <v>115</v>
      </c>
      <c r="G45" s="18">
        <f>SUM(GREMEDA:IAC!G45)</f>
        <v>34799019.174009465</v>
      </c>
    </row>
    <row r="46" spans="2:7" x14ac:dyDescent="0.25">
      <c r="B46" s="2" t="s">
        <v>116</v>
      </c>
      <c r="C46" s="20" t="s">
        <v>117</v>
      </c>
      <c r="D46" s="18">
        <f>SUM(GREMEDA:IAC!D46)</f>
        <v>998427840.94000006</v>
      </c>
      <c r="F46" s="20" t="s">
        <v>118</v>
      </c>
      <c r="G46" s="18">
        <f>SUM(GREMEDA:IAC!G46)</f>
        <v>36644152.833330423</v>
      </c>
    </row>
    <row r="47" spans="2:7" x14ac:dyDescent="0.25">
      <c r="B47" s="2" t="s">
        <v>119</v>
      </c>
      <c r="C47" s="24" t="s">
        <v>120</v>
      </c>
      <c r="D47" s="18">
        <f>SUM(GREMEDA:IAC!D47)</f>
        <v>78231709.109999999</v>
      </c>
      <c r="F47" s="20" t="s">
        <v>121</v>
      </c>
      <c r="G47" s="18">
        <f>SUM(GREMEDA:IAC!G47)</f>
        <v>562375499.20118201</v>
      </c>
    </row>
    <row r="48" spans="2:7" x14ac:dyDescent="0.25">
      <c r="C48" s="90" t="s">
        <v>122</v>
      </c>
      <c r="D48" s="91">
        <f>SUM(D37:D47)</f>
        <v>5574287146.5280008</v>
      </c>
      <c r="F48" s="24" t="s">
        <v>123</v>
      </c>
      <c r="G48" s="18">
        <f>SUM(GREMEDA:IAC!G48)</f>
        <v>71408196.210000008</v>
      </c>
    </row>
    <row r="49" spans="2:7" x14ac:dyDescent="0.25">
      <c r="C49" s="94" t="s">
        <v>124</v>
      </c>
      <c r="D49" s="98"/>
      <c r="F49" s="90" t="s">
        <v>125</v>
      </c>
      <c r="G49" s="91">
        <f>+G34+G41+G48</f>
        <v>4440525149.6177874</v>
      </c>
    </row>
    <row r="50" spans="2:7" x14ac:dyDescent="0.25">
      <c r="B50" s="2" t="s">
        <v>126</v>
      </c>
      <c r="C50" s="28" t="s">
        <v>127</v>
      </c>
      <c r="D50" s="18">
        <f>SUM(GREMEDA:IAC!D50)</f>
        <v>0</v>
      </c>
      <c r="F50" s="28" t="s">
        <v>128</v>
      </c>
      <c r="G50" s="18">
        <f>SUM(GREMEDA:IAC!G50)</f>
        <v>613823873.93000007</v>
      </c>
    </row>
    <row r="51" spans="2:7" x14ac:dyDescent="0.25">
      <c r="B51" s="2" t="s">
        <v>129</v>
      </c>
      <c r="C51" s="20" t="s">
        <v>124</v>
      </c>
      <c r="D51" s="18">
        <f>SUM(GREMEDA:IAC!D51)</f>
        <v>209707187.00999999</v>
      </c>
      <c r="F51" s="20" t="s">
        <v>130</v>
      </c>
      <c r="G51" s="18">
        <f>SUM(GREMEDA:IAC!G51)</f>
        <v>1625057871.8199999</v>
      </c>
    </row>
    <row r="52" spans="2:7" x14ac:dyDescent="0.25">
      <c r="B52" s="2" t="s">
        <v>131</v>
      </c>
      <c r="C52" s="24" t="s">
        <v>132</v>
      </c>
      <c r="D52" s="18">
        <f>SUM(GREMEDA:IAC!D52)</f>
        <v>2803349.35</v>
      </c>
      <c r="F52" s="20" t="s">
        <v>133</v>
      </c>
      <c r="G52" s="18">
        <f>SUM(GREMEDA:IAC!G52)</f>
        <v>71647111.340000004</v>
      </c>
    </row>
    <row r="53" spans="2:7" x14ac:dyDescent="0.25">
      <c r="C53" s="90" t="s">
        <v>134</v>
      </c>
      <c r="D53" s="91">
        <f>SUM(D50:D52)</f>
        <v>212510536.35999998</v>
      </c>
      <c r="F53" s="20" t="s">
        <v>135</v>
      </c>
      <c r="G53" s="18">
        <f>SUM(GREMEDA:IAC!G53)</f>
        <v>77897776.810000002</v>
      </c>
    </row>
    <row r="54" spans="2:7" x14ac:dyDescent="0.25">
      <c r="C54" s="75" t="s">
        <v>136</v>
      </c>
      <c r="D54" s="76">
        <f>+D53+D48+D36+D21</f>
        <v>57086050178.828011</v>
      </c>
      <c r="F54" s="20" t="s">
        <v>137</v>
      </c>
      <c r="G54" s="18">
        <f>SUM(GREMEDA:IAC!G54)</f>
        <v>292918890.91999996</v>
      </c>
    </row>
    <row r="55" spans="2:7" x14ac:dyDescent="0.25">
      <c r="C55" s="29"/>
      <c r="F55" s="20" t="s">
        <v>138</v>
      </c>
      <c r="G55" s="18">
        <f>SUM(GREMEDA:IAC!G55)</f>
        <v>62299747.170000002</v>
      </c>
    </row>
    <row r="56" spans="2:7" x14ac:dyDescent="0.25">
      <c r="C56" s="94" t="s">
        <v>139</v>
      </c>
      <c r="D56" s="98"/>
      <c r="F56" s="20" t="s">
        <v>140</v>
      </c>
      <c r="G56" s="18">
        <f>SUM(GREMEDA:IAC!G56)</f>
        <v>185233088.42999998</v>
      </c>
    </row>
    <row r="57" spans="2:7" x14ac:dyDescent="0.25">
      <c r="B57" s="2" t="s">
        <v>141</v>
      </c>
      <c r="C57" s="30" t="s">
        <v>142</v>
      </c>
      <c r="D57" s="18">
        <f>SUM(GREMEDA:IAC!D57)</f>
        <v>-90194053.699999988</v>
      </c>
      <c r="F57" s="24" t="s">
        <v>143</v>
      </c>
      <c r="G57" s="18">
        <f>SUM(GREMEDA:IAC!G57)</f>
        <v>46770932.609999999</v>
      </c>
    </row>
    <row r="58" spans="2:7" x14ac:dyDescent="0.25">
      <c r="B58" s="2" t="s">
        <v>144</v>
      </c>
      <c r="C58" s="31" t="s">
        <v>145</v>
      </c>
      <c r="D58" s="18">
        <f>SUM(GREMEDA:IAC!D58)</f>
        <v>-2972492</v>
      </c>
      <c r="F58" s="90" t="s">
        <v>146</v>
      </c>
      <c r="G58" s="91">
        <f>SUM(G50:G57)</f>
        <v>2975649293.0300002</v>
      </c>
    </row>
    <row r="59" spans="2:7" x14ac:dyDescent="0.25">
      <c r="B59" s="2" t="s">
        <v>147</v>
      </c>
      <c r="C59" s="31" t="s">
        <v>148</v>
      </c>
      <c r="D59" s="18">
        <f>SUM(GREMEDA:IAC!D59)</f>
        <v>-11299448</v>
      </c>
      <c r="F59" s="28" t="s">
        <v>149</v>
      </c>
      <c r="G59" s="18">
        <f>SUM(GREMEDA:IAC!G59)</f>
        <v>509825357.29000002</v>
      </c>
    </row>
    <row r="60" spans="2:7" x14ac:dyDescent="0.25">
      <c r="B60" s="2" t="s">
        <v>150</v>
      </c>
      <c r="C60" s="32" t="s">
        <v>151</v>
      </c>
      <c r="D60" s="18">
        <f>SUM(GREMEDA:IAC!D60)</f>
        <v>-1495726.1300000001</v>
      </c>
      <c r="F60" s="20" t="s">
        <v>152</v>
      </c>
      <c r="G60" s="18">
        <f>SUM(GREMEDA:IAC!G60)</f>
        <v>825237409.58999991</v>
      </c>
    </row>
    <row r="61" spans="2:7" x14ac:dyDescent="0.25">
      <c r="C61" s="90" t="s">
        <v>153</v>
      </c>
      <c r="D61" s="91">
        <f>SUM(D57:D60)</f>
        <v>-105961719.82999998</v>
      </c>
      <c r="F61" s="20" t="s">
        <v>154</v>
      </c>
      <c r="G61" s="18">
        <f>SUM(GREMEDA:IAC!G61)</f>
        <v>210873262.63999999</v>
      </c>
    </row>
    <row r="62" spans="2:7" x14ac:dyDescent="0.25">
      <c r="C62" s="77" t="s">
        <v>155</v>
      </c>
      <c r="D62" s="78">
        <f>+D54+D61</f>
        <v>56980088458.998009</v>
      </c>
      <c r="F62" s="20" t="s">
        <v>156</v>
      </c>
      <c r="G62" s="18">
        <f>SUM(GREMEDA:IAC!G62)</f>
        <v>185006482.25999999</v>
      </c>
    </row>
    <row r="63" spans="2:7" x14ac:dyDescent="0.25">
      <c r="B63" s="33"/>
      <c r="C63" s="34"/>
      <c r="D63" s="35"/>
      <c r="F63" s="20" t="s">
        <v>157</v>
      </c>
      <c r="G63" s="18">
        <f>SUM(GREMEDA:IAC!G63)</f>
        <v>17522202.890000001</v>
      </c>
    </row>
    <row r="64" spans="2:7" x14ac:dyDescent="0.25">
      <c r="B64" s="5"/>
      <c r="C64" s="34"/>
      <c r="D64" s="35"/>
      <c r="F64" s="20" t="s">
        <v>158</v>
      </c>
      <c r="G64" s="18">
        <f>SUM(GREMEDA:IAC!G64)</f>
        <v>880818471.23999989</v>
      </c>
    </row>
    <row r="65" spans="1:7" x14ac:dyDescent="0.25">
      <c r="B65" s="36" t="s">
        <v>159</v>
      </c>
      <c r="C65" s="34"/>
      <c r="D65" s="35"/>
      <c r="F65" s="20" t="s">
        <v>160</v>
      </c>
      <c r="G65" s="18">
        <f>SUM(GREMEDA:IAC!G65)</f>
        <v>101495177.94</v>
      </c>
    </row>
    <row r="66" spans="1:7" x14ac:dyDescent="0.25">
      <c r="B66" s="36" t="s">
        <v>161</v>
      </c>
      <c r="C66" s="34"/>
      <c r="D66" s="35"/>
      <c r="F66" s="20" t="s">
        <v>162</v>
      </c>
      <c r="G66" s="18">
        <f>SUM(GREMEDA:IAC!G66)</f>
        <v>270340529.28000003</v>
      </c>
    </row>
    <row r="67" spans="1:7" x14ac:dyDescent="0.25">
      <c r="B67" s="36" t="s">
        <v>163</v>
      </c>
      <c r="C67" s="34"/>
      <c r="D67" s="35"/>
      <c r="F67" s="20" t="s">
        <v>164</v>
      </c>
      <c r="G67" s="18">
        <f>SUM(GREMEDA:IAC!G67)</f>
        <v>247682526.25999999</v>
      </c>
    </row>
    <row r="68" spans="1:7" x14ac:dyDescent="0.25">
      <c r="B68" s="36" t="s">
        <v>165</v>
      </c>
      <c r="C68" s="34"/>
      <c r="D68" s="35"/>
      <c r="F68" s="20" t="s">
        <v>166</v>
      </c>
      <c r="G68" s="18">
        <f>SUM(GREMEDA:IAC!G68)</f>
        <v>104097492.88</v>
      </c>
    </row>
    <row r="69" spans="1:7" x14ac:dyDescent="0.25">
      <c r="B69" s="36" t="s">
        <v>167</v>
      </c>
      <c r="C69" s="34"/>
      <c r="D69" s="35"/>
      <c r="F69" s="20" t="s">
        <v>168</v>
      </c>
      <c r="G69" s="18">
        <f>SUM(GREMEDA:IAC!G69)</f>
        <v>1776581.05</v>
      </c>
    </row>
    <row r="70" spans="1:7" x14ac:dyDescent="0.25">
      <c r="B70" s="36" t="s">
        <v>169</v>
      </c>
      <c r="C70" s="34"/>
      <c r="D70" s="35"/>
      <c r="F70" s="20" t="s">
        <v>170</v>
      </c>
      <c r="G70" s="18">
        <f>SUM(GREMEDA:IAC!G70)</f>
        <v>71962503.340000004</v>
      </c>
    </row>
    <row r="71" spans="1:7" x14ac:dyDescent="0.25">
      <c r="B71" s="36" t="s">
        <v>171</v>
      </c>
      <c r="C71" s="34"/>
      <c r="D71" s="35"/>
      <c r="F71" s="20" t="s">
        <v>172</v>
      </c>
      <c r="G71" s="18">
        <f>SUM(GREMEDA:IAC!G71)</f>
        <v>25185298.350000001</v>
      </c>
    </row>
    <row r="72" spans="1:7" x14ac:dyDescent="0.25">
      <c r="B72" s="36" t="s">
        <v>173</v>
      </c>
      <c r="C72" s="34"/>
      <c r="D72" s="35"/>
      <c r="F72" s="20" t="s">
        <v>174</v>
      </c>
      <c r="G72" s="18">
        <f>SUM(GREMEDA:IAC!G72)</f>
        <v>22809625.969999999</v>
      </c>
    </row>
    <row r="73" spans="1:7" x14ac:dyDescent="0.25">
      <c r="B73" s="36" t="s">
        <v>175</v>
      </c>
      <c r="C73" s="34"/>
      <c r="D73" s="35"/>
      <c r="F73" s="20" t="s">
        <v>176</v>
      </c>
      <c r="G73" s="18">
        <f>SUM(GREMEDA:IAC!G73)</f>
        <v>125995726.43000001</v>
      </c>
    </row>
    <row r="74" spans="1:7" x14ac:dyDescent="0.25">
      <c r="B74" s="36" t="s">
        <v>177</v>
      </c>
      <c r="C74" s="34"/>
      <c r="D74" s="35"/>
      <c r="F74" s="20" t="s">
        <v>178</v>
      </c>
      <c r="G74" s="18">
        <f>SUM(GREMEDA:IAC!G74)</f>
        <v>18648414.170000002</v>
      </c>
    </row>
    <row r="75" spans="1:7" x14ac:dyDescent="0.25">
      <c r="B75" s="36" t="s">
        <v>179</v>
      </c>
      <c r="C75" s="34"/>
      <c r="D75" s="35"/>
      <c r="F75" s="20" t="s">
        <v>180</v>
      </c>
      <c r="G75" s="18">
        <f>SUM(GREMEDA:IAC!G75)</f>
        <v>10494315.919999998</v>
      </c>
    </row>
    <row r="76" spans="1:7" x14ac:dyDescent="0.25">
      <c r="B76" s="36" t="s">
        <v>181</v>
      </c>
      <c r="C76" s="34"/>
      <c r="D76" s="35"/>
      <c r="F76" s="20" t="s">
        <v>182</v>
      </c>
      <c r="G76" s="18">
        <f>SUM(GREMEDA:IAC!G76)</f>
        <v>205314556.80000001</v>
      </c>
    </row>
    <row r="77" spans="1:7" x14ac:dyDescent="0.25">
      <c r="B77" s="36" t="s">
        <v>183</v>
      </c>
      <c r="C77" s="34"/>
      <c r="D77" s="35"/>
      <c r="F77" s="20" t="s">
        <v>184</v>
      </c>
      <c r="G77" s="18">
        <f>SUM(GREMEDA:IAC!G77)</f>
        <v>467752447.13</v>
      </c>
    </row>
    <row r="78" spans="1:7" x14ac:dyDescent="0.25">
      <c r="B78" s="36" t="s">
        <v>185</v>
      </c>
      <c r="C78" s="34"/>
      <c r="D78" s="35"/>
      <c r="F78" s="20" t="s">
        <v>186</v>
      </c>
      <c r="G78" s="18">
        <f>SUM(GREMEDA:IAC!G78)</f>
        <v>1481776128.26</v>
      </c>
    </row>
    <row r="79" spans="1:7" x14ac:dyDescent="0.25">
      <c r="B79" s="36"/>
      <c r="C79" s="34"/>
      <c r="D79" s="35"/>
      <c r="F79" s="24" t="s">
        <v>187</v>
      </c>
      <c r="G79" s="18">
        <f>SUM(GREMEDA:IAC!G79)</f>
        <v>82136681.830708653</v>
      </c>
    </row>
    <row r="80" spans="1:7" x14ac:dyDescent="0.25">
      <c r="A80" s="37"/>
      <c r="B80" s="38"/>
      <c r="C80" s="34"/>
      <c r="D80" s="35"/>
      <c r="E80" s="39"/>
      <c r="F80" s="90" t="s">
        <v>188</v>
      </c>
      <c r="G80" s="91">
        <f>SUM(G59:G79)</f>
        <v>5866751191.520709</v>
      </c>
    </row>
    <row r="81" spans="2:7" x14ac:dyDescent="0.25">
      <c r="B81" s="36" t="s">
        <v>189</v>
      </c>
      <c r="C81" s="34"/>
      <c r="D81" s="35"/>
      <c r="F81" s="28" t="s">
        <v>190</v>
      </c>
      <c r="G81" s="18">
        <f>SUM(GREMEDA:IAC!G81)</f>
        <v>66615870.950000003</v>
      </c>
    </row>
    <row r="82" spans="2:7" x14ac:dyDescent="0.25">
      <c r="B82" s="36" t="s">
        <v>191</v>
      </c>
      <c r="C82" s="34"/>
      <c r="D82" s="35"/>
      <c r="F82" s="20" t="s">
        <v>192</v>
      </c>
      <c r="G82" s="18">
        <f>SUM(GREMEDA:IAC!G82)</f>
        <v>204469260.69</v>
      </c>
    </row>
    <row r="83" spans="2:7" x14ac:dyDescent="0.25">
      <c r="B83" s="36" t="s">
        <v>193</v>
      </c>
      <c r="C83" s="34"/>
      <c r="D83" s="35"/>
      <c r="F83" s="20" t="s">
        <v>194</v>
      </c>
      <c r="G83" s="18">
        <f>SUM(GREMEDA:IAC!G83)</f>
        <v>100199911.33</v>
      </c>
    </row>
    <row r="84" spans="2:7" x14ac:dyDescent="0.25">
      <c r="B84" s="36" t="s">
        <v>195</v>
      </c>
      <c r="C84" s="40"/>
      <c r="D84" s="41"/>
      <c r="F84" s="20" t="s">
        <v>196</v>
      </c>
      <c r="G84" s="18">
        <f>SUM(GREMEDA:IAC!G84)</f>
        <v>104849885.95000002</v>
      </c>
    </row>
    <row r="85" spans="2:7" x14ac:dyDescent="0.25">
      <c r="B85" s="36" t="s">
        <v>197</v>
      </c>
      <c r="C85" s="73" t="s">
        <v>198</v>
      </c>
      <c r="D85" s="74">
        <f>+D7</f>
        <v>2025</v>
      </c>
      <c r="F85" s="20" t="s">
        <v>199</v>
      </c>
      <c r="G85" s="18">
        <f>SUM(GREMEDA:IAC!G85)</f>
        <v>265263843.78999996</v>
      </c>
    </row>
    <row r="86" spans="2:7" x14ac:dyDescent="0.25">
      <c r="B86" s="36" t="s">
        <v>200</v>
      </c>
      <c r="C86" s="42" t="s">
        <v>201</v>
      </c>
      <c r="D86" s="18">
        <f>SUM(GREMEDA:IAC!D86)</f>
        <v>257904103.09158292</v>
      </c>
      <c r="F86" s="20" t="s">
        <v>202</v>
      </c>
      <c r="G86" s="18">
        <f>SUM(GREMEDA:IAC!G86)</f>
        <v>98722690.030000001</v>
      </c>
    </row>
    <row r="87" spans="2:7" x14ac:dyDescent="0.25">
      <c r="B87" s="36" t="s">
        <v>203</v>
      </c>
      <c r="C87" s="43" t="s">
        <v>204</v>
      </c>
      <c r="D87" s="18">
        <f>SUM(GREMEDA:IAC!D87)</f>
        <v>1903797293.8700001</v>
      </c>
      <c r="F87" s="20" t="s">
        <v>205</v>
      </c>
      <c r="G87" s="18">
        <f>SUM(GREMEDA:IAC!G87)</f>
        <v>47571475.910000004</v>
      </c>
    </row>
    <row r="88" spans="2:7" x14ac:dyDescent="0.25">
      <c r="B88" s="36" t="s">
        <v>206</v>
      </c>
      <c r="C88" s="43" t="s">
        <v>35</v>
      </c>
      <c r="D88" s="18">
        <f>SUM(GREMEDA:IAC!D88)</f>
        <v>57921574.501295671</v>
      </c>
      <c r="F88" s="20" t="s">
        <v>207</v>
      </c>
      <c r="G88" s="18">
        <f>SUM(GREMEDA:IAC!G88)</f>
        <v>48084831.32</v>
      </c>
    </row>
    <row r="89" spans="2:7" x14ac:dyDescent="0.25">
      <c r="B89" s="36" t="s">
        <v>208</v>
      </c>
      <c r="C89" s="43" t="s">
        <v>209</v>
      </c>
      <c r="D89" s="18">
        <f>SUM(GREMEDA:IAC!D89)</f>
        <v>9753301.9400000013</v>
      </c>
      <c r="F89" s="20" t="s">
        <v>210</v>
      </c>
      <c r="G89" s="18">
        <f>SUM(GREMEDA:IAC!G89)</f>
        <v>103988649.45</v>
      </c>
    </row>
    <row r="90" spans="2:7" x14ac:dyDescent="0.25">
      <c r="B90" s="36" t="s">
        <v>211</v>
      </c>
      <c r="C90" s="43" t="s">
        <v>212</v>
      </c>
      <c r="D90" s="18">
        <f>SUM(GREMEDA:IAC!D90)</f>
        <v>84996481.359999999</v>
      </c>
      <c r="F90" s="20" t="s">
        <v>213</v>
      </c>
      <c r="G90" s="18">
        <f>SUM(GREMEDA:IAC!G90)</f>
        <v>590373951.85000002</v>
      </c>
    </row>
    <row r="91" spans="2:7" x14ac:dyDescent="0.25">
      <c r="B91" s="36" t="s">
        <v>214</v>
      </c>
      <c r="C91" s="43" t="s">
        <v>215</v>
      </c>
      <c r="D91" s="18">
        <f>SUM(GREMEDA:IAC!D91)</f>
        <v>7101971.0199999996</v>
      </c>
      <c r="F91" s="20" t="s">
        <v>216</v>
      </c>
      <c r="G91" s="18">
        <f>SUM(GREMEDA:IAC!G91)</f>
        <v>112687914.92999999</v>
      </c>
    </row>
    <row r="92" spans="2:7" x14ac:dyDescent="0.25">
      <c r="B92" s="36" t="s">
        <v>217</v>
      </c>
      <c r="C92" s="43" t="s">
        <v>218</v>
      </c>
      <c r="D92" s="18">
        <f>SUM(GREMEDA:IAC!D92)</f>
        <v>115209</v>
      </c>
      <c r="F92" s="20" t="s">
        <v>219</v>
      </c>
      <c r="G92" s="18">
        <f>SUM(GREMEDA:IAC!G92)</f>
        <v>33443981.699999999</v>
      </c>
    </row>
    <row r="93" spans="2:7" x14ac:dyDescent="0.25">
      <c r="B93" s="36"/>
      <c r="C93" s="43" t="s">
        <v>220</v>
      </c>
      <c r="D93" s="18">
        <f>SUM(GREMEDA:IAC!D93)</f>
        <v>11760548.07277911</v>
      </c>
      <c r="F93" s="20" t="s">
        <v>221</v>
      </c>
      <c r="G93" s="18">
        <f>SUM(GREMEDA:IAC!G93)</f>
        <v>2138677.33</v>
      </c>
    </row>
    <row r="94" spans="2:7" x14ac:dyDescent="0.25">
      <c r="C94" s="43" t="s">
        <v>222</v>
      </c>
      <c r="D94" s="18">
        <f>SUM(GREMEDA:IAC!D94)</f>
        <v>1224722.04</v>
      </c>
      <c r="F94" s="20" t="s">
        <v>223</v>
      </c>
      <c r="G94" s="18">
        <f>SUM(GREMEDA:IAC!G94)</f>
        <v>277033520.87599999</v>
      </c>
    </row>
    <row r="95" spans="2:7" x14ac:dyDescent="0.25">
      <c r="C95" s="44" t="s">
        <v>224</v>
      </c>
      <c r="D95" s="18">
        <f>SUM(GREMEDA:IAC!D95)</f>
        <v>36567551.230533883</v>
      </c>
      <c r="F95" s="24" t="s">
        <v>225</v>
      </c>
      <c r="G95" s="18">
        <f>SUM(GREMEDA:IAC!G95)</f>
        <v>25797435.139999997</v>
      </c>
    </row>
    <row r="96" spans="2:7" x14ac:dyDescent="0.25">
      <c r="C96" s="90" t="s">
        <v>226</v>
      </c>
      <c r="D96" s="91">
        <f>SUM(D86:D95)</f>
        <v>2371142756.1261921</v>
      </c>
      <c r="F96" s="90" t="s">
        <v>227</v>
      </c>
      <c r="G96" s="91">
        <f>SUM(G81:G95)</f>
        <v>2081241901.2460001</v>
      </c>
    </row>
    <row r="97" spans="2:7" x14ac:dyDescent="0.25">
      <c r="C97" s="42" t="s">
        <v>216</v>
      </c>
      <c r="D97" s="18">
        <f>SUM(GREMEDA:IAC!D97)</f>
        <v>18085928.32</v>
      </c>
      <c r="F97" s="28" t="s">
        <v>228</v>
      </c>
      <c r="G97" s="18">
        <f>SUM(GREMEDA:IAC!G97)</f>
        <v>240804353.72100002</v>
      </c>
    </row>
    <row r="98" spans="2:7" x14ac:dyDescent="0.25">
      <c r="C98" s="43" t="s">
        <v>219</v>
      </c>
      <c r="D98" s="18">
        <f>SUM(GREMEDA:IAC!D98)</f>
        <v>25151046.509999998</v>
      </c>
      <c r="F98" s="20" t="s">
        <v>229</v>
      </c>
      <c r="G98" s="18">
        <f>SUM(GREMEDA:IAC!G98)</f>
        <v>176294569.74050003</v>
      </c>
    </row>
    <row r="99" spans="2:7" x14ac:dyDescent="0.25">
      <c r="C99" s="44" t="s">
        <v>230</v>
      </c>
      <c r="D99" s="18">
        <f>SUM(GREMEDA:IAC!D99)</f>
        <v>662543.67999999993</v>
      </c>
      <c r="F99" s="20" t="s">
        <v>231</v>
      </c>
      <c r="G99" s="18">
        <f>SUM(GREMEDA:IAC!G99)</f>
        <v>47102899.840000004</v>
      </c>
    </row>
    <row r="100" spans="2:7" x14ac:dyDescent="0.25">
      <c r="C100" s="90" t="s">
        <v>232</v>
      </c>
      <c r="D100" s="91">
        <f>SUM(D97:D99)</f>
        <v>43899518.509999998</v>
      </c>
      <c r="F100" s="20" t="s">
        <v>233</v>
      </c>
      <c r="G100" s="18">
        <f>SUM(GREMEDA:IAC!G100)</f>
        <v>128100144.0398</v>
      </c>
    </row>
    <row r="101" spans="2:7" x14ac:dyDescent="0.25">
      <c r="C101" s="42" t="s">
        <v>190</v>
      </c>
      <c r="D101" s="18">
        <f>SUM(GREMEDA:IAC!D101)</f>
        <v>73123546.040000007</v>
      </c>
      <c r="F101" s="24" t="s">
        <v>234</v>
      </c>
      <c r="G101" s="18">
        <f>SUM(GREMEDA:IAC!G101)</f>
        <v>8959409.0999999996</v>
      </c>
    </row>
    <row r="102" spans="2:7" x14ac:dyDescent="0.25">
      <c r="C102" s="43" t="s">
        <v>235</v>
      </c>
      <c r="D102" s="18">
        <f>SUM(GREMEDA:IAC!D102)</f>
        <v>47901752.469999999</v>
      </c>
      <c r="F102" s="90" t="s">
        <v>236</v>
      </c>
      <c r="G102" s="91">
        <f>SUM(G97:G101)</f>
        <v>601261376.44130015</v>
      </c>
    </row>
    <row r="103" spans="2:7" x14ac:dyDescent="0.25">
      <c r="C103" s="43" t="s">
        <v>192</v>
      </c>
      <c r="D103" s="18">
        <f>SUM(GREMEDA:IAC!D103)</f>
        <v>16206844.41</v>
      </c>
      <c r="F103" s="90" t="s">
        <v>237</v>
      </c>
      <c r="G103" s="91">
        <f>SUM(GREMEDA:IAC!G103)</f>
        <v>1045897350.2784009</v>
      </c>
    </row>
    <row r="104" spans="2:7" x14ac:dyDescent="0.25">
      <c r="C104" s="43" t="s">
        <v>196</v>
      </c>
      <c r="D104" s="18">
        <f>SUM(GREMEDA:IAC!D104)</f>
        <v>3828368.32</v>
      </c>
      <c r="F104" s="28" t="s">
        <v>238</v>
      </c>
      <c r="G104" s="18">
        <f>SUM(GREMEDA:IAC!G104)</f>
        <v>799600</v>
      </c>
    </row>
    <row r="105" spans="2:7" x14ac:dyDescent="0.25">
      <c r="C105" s="43" t="s">
        <v>199</v>
      </c>
      <c r="D105" s="18">
        <f>SUM(GREMEDA:IAC!D105)</f>
        <v>15181794.779999999</v>
      </c>
      <c r="F105" s="24" t="s">
        <v>239</v>
      </c>
      <c r="G105" s="18">
        <f>SUM(GREMEDA:IAC!G105)</f>
        <v>12854</v>
      </c>
    </row>
    <row r="106" spans="2:7" x14ac:dyDescent="0.25">
      <c r="C106" s="43" t="s">
        <v>202</v>
      </c>
      <c r="D106" s="18">
        <f>SUM(GREMEDA:IAC!D106)</f>
        <v>60513908.700000003</v>
      </c>
      <c r="F106" s="90" t="s">
        <v>240</v>
      </c>
      <c r="G106" s="91">
        <f>SUM(G104:G105)</f>
        <v>812454</v>
      </c>
    </row>
    <row r="107" spans="2:7" x14ac:dyDescent="0.25">
      <c r="C107" s="43" t="s">
        <v>205</v>
      </c>
      <c r="D107" s="18">
        <f>SUM(GREMEDA:IAC!D107)</f>
        <v>12026501.060000001</v>
      </c>
      <c r="F107" s="79" t="s">
        <v>241</v>
      </c>
      <c r="G107" s="80">
        <f>+G20+G28+G33+G49+G58+G80+G96+G102+G103+G106</f>
        <v>52495898715.341255</v>
      </c>
    </row>
    <row r="108" spans="2:7" x14ac:dyDescent="0.25">
      <c r="C108" s="43" t="s">
        <v>242</v>
      </c>
      <c r="D108" s="18">
        <f>SUM(GREMEDA:IAC!D108)</f>
        <v>63381203.609999999</v>
      </c>
      <c r="F108" s="14"/>
      <c r="G108" s="46"/>
    </row>
    <row r="109" spans="2:7" x14ac:dyDescent="0.25">
      <c r="C109" s="43" t="s">
        <v>243</v>
      </c>
      <c r="D109" s="18">
        <f>SUM(GREMEDA:IAC!D109)</f>
        <v>154213245.34</v>
      </c>
      <c r="F109" s="79" t="s">
        <v>244</v>
      </c>
      <c r="G109" s="80">
        <f>+D62-G107</f>
        <v>4484189743.6567535</v>
      </c>
    </row>
    <row r="110" spans="2:7" x14ac:dyDescent="0.25">
      <c r="C110" s="43" t="s">
        <v>223</v>
      </c>
      <c r="D110" s="18">
        <f>SUM(GREMEDA:IAC!D110)</f>
        <v>410647974.55999994</v>
      </c>
      <c r="F110" s="40"/>
      <c r="G110" s="47"/>
    </row>
    <row r="111" spans="2:7" x14ac:dyDescent="0.25">
      <c r="C111" s="44" t="s">
        <v>245</v>
      </c>
      <c r="D111" s="18">
        <f>SUM(GREMEDA:IAC!D111)</f>
        <v>14527108.289999999</v>
      </c>
      <c r="F111" s="40"/>
      <c r="G111" s="41"/>
    </row>
    <row r="112" spans="2:7" x14ac:dyDescent="0.25">
      <c r="B112" s="2" t="s">
        <v>246</v>
      </c>
      <c r="C112" s="90" t="s">
        <v>227</v>
      </c>
      <c r="D112" s="91">
        <f>SUM(D101:D111)</f>
        <v>871552247.57999992</v>
      </c>
      <c r="F112" s="40"/>
      <c r="G112" s="41"/>
    </row>
    <row r="113" spans="2:7" x14ac:dyDescent="0.25">
      <c r="B113" s="2" t="s">
        <v>247</v>
      </c>
      <c r="C113" s="42" t="s">
        <v>231</v>
      </c>
      <c r="D113" s="18">
        <f>SUM(GREMEDA:IAC!D113)</f>
        <v>181573.73</v>
      </c>
      <c r="F113" s="40"/>
      <c r="G113" s="41"/>
    </row>
    <row r="114" spans="2:7" x14ac:dyDescent="0.25">
      <c r="B114" s="2" t="s">
        <v>248</v>
      </c>
      <c r="C114" s="43" t="s">
        <v>233</v>
      </c>
      <c r="D114" s="18">
        <f>SUM(GREMEDA:IAC!D114)</f>
        <v>28966745.509999998</v>
      </c>
      <c r="F114" s="40"/>
      <c r="G114" s="41"/>
    </row>
    <row r="115" spans="2:7" x14ac:dyDescent="0.25">
      <c r="B115" s="2" t="s">
        <v>249</v>
      </c>
      <c r="C115" s="44" t="s">
        <v>250</v>
      </c>
      <c r="D115" s="18">
        <f>SUM(GREMEDA:IAC!D115)</f>
        <v>714330.41999999993</v>
      </c>
      <c r="F115" s="40"/>
      <c r="G115" s="41"/>
    </row>
    <row r="116" spans="2:7" x14ac:dyDescent="0.25">
      <c r="B116" s="2" t="s">
        <v>251</v>
      </c>
      <c r="C116" s="90" t="s">
        <v>236</v>
      </c>
      <c r="D116" s="91">
        <f>SUM(D113:D115)</f>
        <v>29862649.659999996</v>
      </c>
      <c r="F116" s="40"/>
      <c r="G116" s="41"/>
    </row>
    <row r="117" spans="2:7" x14ac:dyDescent="0.25">
      <c r="B117" s="2" t="s">
        <v>252</v>
      </c>
      <c r="C117" s="90" t="s">
        <v>253</v>
      </c>
      <c r="D117" s="91">
        <f>SUM(GREMEDA:IAC!D117)</f>
        <v>61912821.600000001</v>
      </c>
      <c r="F117" s="40"/>
      <c r="G117" s="41"/>
    </row>
    <row r="118" spans="2:7" x14ac:dyDescent="0.25">
      <c r="B118" s="2" t="s">
        <v>254</v>
      </c>
      <c r="C118" s="42" t="s">
        <v>255</v>
      </c>
      <c r="D118" s="18">
        <f>SUM(GREMEDA:IAC!D118)</f>
        <v>35735839.039999999</v>
      </c>
      <c r="F118" s="40"/>
      <c r="G118" s="41"/>
    </row>
    <row r="119" spans="2:7" x14ac:dyDescent="0.25">
      <c r="B119" s="2" t="s">
        <v>256</v>
      </c>
      <c r="C119" s="43" t="s">
        <v>257</v>
      </c>
      <c r="D119" s="18">
        <f>SUM(GREMEDA:IAC!D119)</f>
        <v>10767985.82</v>
      </c>
      <c r="F119" s="40"/>
      <c r="G119" s="41"/>
    </row>
    <row r="120" spans="2:7" x14ac:dyDescent="0.25">
      <c r="B120" s="2" t="s">
        <v>258</v>
      </c>
      <c r="C120" s="43" t="s">
        <v>259</v>
      </c>
      <c r="D120" s="18">
        <f>SUM(GREMEDA:IAC!D120)</f>
        <v>2353031</v>
      </c>
      <c r="F120" s="40"/>
      <c r="G120" s="41"/>
    </row>
    <row r="121" spans="2:7" x14ac:dyDescent="0.25">
      <c r="B121" s="2" t="s">
        <v>260</v>
      </c>
      <c r="C121" s="44" t="s">
        <v>261</v>
      </c>
      <c r="D121" s="18">
        <f>SUM(GREMEDA:IAC!D121)</f>
        <v>689742.37596671912</v>
      </c>
      <c r="F121" s="40"/>
      <c r="G121" s="41"/>
    </row>
    <row r="122" spans="2:7" x14ac:dyDescent="0.25">
      <c r="C122" s="90" t="s">
        <v>262</v>
      </c>
      <c r="D122" s="91">
        <f>SUM(D118:D121)</f>
        <v>49546598.23596672</v>
      </c>
      <c r="F122" s="40"/>
      <c r="G122" s="41"/>
    </row>
    <row r="123" spans="2:7" x14ac:dyDescent="0.25">
      <c r="B123" s="2" t="s">
        <v>263</v>
      </c>
      <c r="C123" s="42" t="s">
        <v>264</v>
      </c>
      <c r="D123" s="18">
        <f>SUM(GREMEDA:IAC!D123)</f>
        <v>18183708.07</v>
      </c>
      <c r="F123" s="40"/>
      <c r="G123" s="41"/>
    </row>
    <row r="124" spans="2:7" x14ac:dyDescent="0.25">
      <c r="B124" s="2" t="s">
        <v>265</v>
      </c>
      <c r="C124" s="43" t="s">
        <v>266</v>
      </c>
      <c r="D124" s="18">
        <f>SUM(GREMEDA:IAC!D124)</f>
        <v>16682829.35</v>
      </c>
      <c r="F124" s="40"/>
      <c r="G124" s="41"/>
    </row>
    <row r="125" spans="2:7" x14ac:dyDescent="0.25">
      <c r="B125" s="2" t="s">
        <v>267</v>
      </c>
      <c r="C125" s="44" t="s">
        <v>268</v>
      </c>
      <c r="D125" s="18">
        <f>SUM(GREMEDA:IAC!D125)</f>
        <v>412628.14</v>
      </c>
      <c r="F125" s="40"/>
      <c r="G125" s="41"/>
    </row>
    <row r="126" spans="2:7" x14ac:dyDescent="0.25">
      <c r="C126" s="90" t="s">
        <v>269</v>
      </c>
      <c r="D126" s="91">
        <f>SUM(D123:D125)</f>
        <v>35279165.560000002</v>
      </c>
      <c r="F126" s="40"/>
      <c r="G126" s="41"/>
    </row>
    <row r="127" spans="2:7" x14ac:dyDescent="0.25">
      <c r="C127" s="79" t="s">
        <v>270</v>
      </c>
      <c r="D127" s="80">
        <f>+D96+D100+D112+D116+D117+D122+D126</f>
        <v>3463195757.2721586</v>
      </c>
      <c r="F127" s="40"/>
      <c r="G127" s="41"/>
    </row>
    <row r="128" spans="2:7" x14ac:dyDescent="0.25">
      <c r="F128" s="40"/>
      <c r="G128" s="41"/>
    </row>
    <row r="129" spans="2:7" x14ac:dyDescent="0.25">
      <c r="B129" s="2" t="s">
        <v>271</v>
      </c>
      <c r="C129" s="79" t="s">
        <v>272</v>
      </c>
      <c r="D129" s="80">
        <f>+G109-D127</f>
        <v>1020993986.3845949</v>
      </c>
      <c r="F129" s="40"/>
      <c r="G129" s="41"/>
    </row>
    <row r="130" spans="2:7" x14ac:dyDescent="0.25">
      <c r="B130" s="2" t="s">
        <v>273</v>
      </c>
      <c r="C130" s="40"/>
      <c r="D130" s="41"/>
      <c r="F130" s="40"/>
      <c r="G130" s="41"/>
    </row>
    <row r="131" spans="2:7" x14ac:dyDescent="0.25">
      <c r="B131" s="2" t="s">
        <v>274</v>
      </c>
      <c r="C131" s="73" t="s">
        <v>275</v>
      </c>
      <c r="D131" s="74">
        <f>+D85</f>
        <v>2025</v>
      </c>
      <c r="F131" s="73" t="s">
        <v>276</v>
      </c>
      <c r="G131" s="74">
        <f>+D85</f>
        <v>2025</v>
      </c>
    </row>
    <row r="132" spans="2:7" x14ac:dyDescent="0.25">
      <c r="B132" s="2" t="s">
        <v>277</v>
      </c>
      <c r="C132" s="17" t="s">
        <v>216</v>
      </c>
      <c r="D132" s="18">
        <f>SUM(GREMEDA:IAC!D132)</f>
        <v>15373844.439999999</v>
      </c>
      <c r="F132" s="17" t="s">
        <v>278</v>
      </c>
      <c r="G132" s="18">
        <f>SUM(GREMEDA:IAC!G132)</f>
        <v>358466672.19</v>
      </c>
    </row>
    <row r="133" spans="2:7" x14ac:dyDescent="0.25">
      <c r="B133" s="2" t="s">
        <v>279</v>
      </c>
      <c r="C133" s="20" t="s">
        <v>280</v>
      </c>
      <c r="D133" s="18">
        <f>SUM(GREMEDA:IAC!D133)</f>
        <v>0</v>
      </c>
      <c r="F133" s="20" t="s">
        <v>281</v>
      </c>
      <c r="G133" s="18">
        <f>SUM(GREMEDA:IAC!G133)</f>
        <v>119022425.87</v>
      </c>
    </row>
    <row r="134" spans="2:7" x14ac:dyDescent="0.25">
      <c r="B134" s="2" t="s">
        <v>282</v>
      </c>
      <c r="C134" s="20" t="s">
        <v>283</v>
      </c>
      <c r="D134" s="18">
        <f>SUM(GREMEDA:IAC!D134)</f>
        <v>9597586.3300000001</v>
      </c>
      <c r="F134" s="20" t="s">
        <v>284</v>
      </c>
      <c r="G134" s="18">
        <f>SUM(GREMEDA:IAC!G134)</f>
        <v>72498064.243699983</v>
      </c>
    </row>
    <row r="135" spans="2:7" x14ac:dyDescent="0.25">
      <c r="B135" s="2" t="s">
        <v>285</v>
      </c>
      <c r="C135" s="20" t="s">
        <v>286</v>
      </c>
      <c r="D135" s="18">
        <f>SUM(GREMEDA:IAC!D135)</f>
        <v>6786650.8799999999</v>
      </c>
      <c r="F135" s="20" t="s">
        <v>287</v>
      </c>
      <c r="G135" s="18">
        <f>SUM(GREMEDA:IAC!G135)</f>
        <v>49122884.859999999</v>
      </c>
    </row>
    <row r="136" spans="2:7" x14ac:dyDescent="0.25">
      <c r="B136" s="2" t="s">
        <v>288</v>
      </c>
      <c r="C136" s="20" t="s">
        <v>289</v>
      </c>
      <c r="D136" s="18">
        <f>SUM(GREMEDA:IAC!D136)</f>
        <v>151955164.47</v>
      </c>
      <c r="F136" s="20" t="s">
        <v>290</v>
      </c>
      <c r="G136" s="18">
        <f>SUM(GREMEDA:IAC!G136)</f>
        <v>0</v>
      </c>
    </row>
    <row r="137" spans="2:7" x14ac:dyDescent="0.25">
      <c r="B137" s="2" t="s">
        <v>291</v>
      </c>
      <c r="C137" s="20" t="s">
        <v>292</v>
      </c>
      <c r="D137" s="18">
        <f>SUM(GREMEDA:IAC!D137)</f>
        <v>30869721.850000001</v>
      </c>
      <c r="F137" s="20" t="s">
        <v>293</v>
      </c>
      <c r="G137" s="18">
        <f>SUM(GREMEDA:IAC!G137)</f>
        <v>0</v>
      </c>
    </row>
    <row r="138" spans="2:7" x14ac:dyDescent="0.25">
      <c r="B138" s="2" t="s">
        <v>294</v>
      </c>
      <c r="C138" s="20" t="s">
        <v>295</v>
      </c>
      <c r="D138" s="18">
        <f>SUM(GREMEDA:IAC!D138)</f>
        <v>5331393</v>
      </c>
      <c r="F138" s="20" t="s">
        <v>296</v>
      </c>
      <c r="G138" s="18">
        <f>SUM(GREMEDA:IAC!G138)</f>
        <v>458.64</v>
      </c>
    </row>
    <row r="139" spans="2:7" x14ac:dyDescent="0.25">
      <c r="B139" s="2" t="s">
        <v>297</v>
      </c>
      <c r="C139" s="20" t="s">
        <v>298</v>
      </c>
      <c r="D139" s="18">
        <f>SUM(GREMEDA:IAC!D139)</f>
        <v>1311564.6499999999</v>
      </c>
      <c r="F139" s="20" t="s">
        <v>299</v>
      </c>
      <c r="G139" s="18">
        <f>SUM(GREMEDA:IAC!G139)</f>
        <v>91046978.918899998</v>
      </c>
    </row>
    <row r="140" spans="2:7" x14ac:dyDescent="0.25">
      <c r="C140" s="20" t="s">
        <v>300</v>
      </c>
      <c r="D140" s="18">
        <f>SUM(GREMEDA:IAC!D140)</f>
        <v>208575547.21000001</v>
      </c>
      <c r="F140" s="20" t="s">
        <v>301</v>
      </c>
      <c r="G140" s="18">
        <f>SUM(GREMEDA:IAC!G140)</f>
        <v>7437325.1799999997</v>
      </c>
    </row>
    <row r="141" spans="2:7" x14ac:dyDescent="0.25">
      <c r="B141" s="2" t="s">
        <v>302</v>
      </c>
      <c r="C141" s="20" t="s">
        <v>303</v>
      </c>
      <c r="D141" s="18">
        <f>SUM(GREMEDA:IAC!D141)</f>
        <v>199034376.00439999</v>
      </c>
      <c r="F141" s="24" t="s">
        <v>304</v>
      </c>
      <c r="G141" s="18">
        <f>SUM(GREMEDA:IAC!G141)</f>
        <v>6842557.3999999994</v>
      </c>
    </row>
    <row r="142" spans="2:7" x14ac:dyDescent="0.25">
      <c r="B142" s="2" t="s">
        <v>305</v>
      </c>
      <c r="C142" s="24" t="s">
        <v>306</v>
      </c>
      <c r="D142" s="18">
        <f>SUM(GREMEDA:IAC!D142)</f>
        <v>5892120.9499999993</v>
      </c>
      <c r="F142" s="90" t="s">
        <v>307</v>
      </c>
      <c r="G142" s="91">
        <f>SUM(G132:G141)</f>
        <v>704437367.30259991</v>
      </c>
    </row>
    <row r="143" spans="2:7" x14ac:dyDescent="0.25">
      <c r="B143" s="2" t="s">
        <v>308</v>
      </c>
      <c r="C143" s="90" t="s">
        <v>309</v>
      </c>
      <c r="D143" s="91">
        <f>SUM(D132:D142)</f>
        <v>634727969.78440011</v>
      </c>
      <c r="F143" s="17" t="s">
        <v>310</v>
      </c>
      <c r="G143" s="18">
        <f>SUM(GREMEDA:IAC!G143)</f>
        <v>56022244.900000006</v>
      </c>
    </row>
    <row r="144" spans="2:7" x14ac:dyDescent="0.25">
      <c r="C144" s="17" t="s">
        <v>311</v>
      </c>
      <c r="D144" s="18">
        <f>SUM(GREMEDA:IAC!D144)</f>
        <v>54792339.299999997</v>
      </c>
      <c r="F144" s="20" t="s">
        <v>312</v>
      </c>
      <c r="G144" s="18">
        <f>SUM(GREMEDA:IAC!G144)</f>
        <v>194622093.24000001</v>
      </c>
    </row>
    <row r="145" spans="2:7" x14ac:dyDescent="0.25">
      <c r="C145" s="20" t="s">
        <v>313</v>
      </c>
      <c r="D145" s="18">
        <f>SUM(GREMEDA:IAC!D145)</f>
        <v>12122820.24</v>
      </c>
      <c r="F145" s="20" t="s">
        <v>314</v>
      </c>
      <c r="G145" s="18">
        <f>SUM(GREMEDA:IAC!G145)</f>
        <v>21956329</v>
      </c>
    </row>
    <row r="146" spans="2:7" x14ac:dyDescent="0.25">
      <c r="B146" s="2" t="s">
        <v>315</v>
      </c>
      <c r="C146" s="20" t="s">
        <v>316</v>
      </c>
      <c r="D146" s="18">
        <f>SUM(GREMEDA:IAC!D146)</f>
        <v>10375198.300000001</v>
      </c>
      <c r="F146" s="20" t="s">
        <v>317</v>
      </c>
      <c r="G146" s="18">
        <f>SUM(GREMEDA:IAC!G146)</f>
        <v>698971</v>
      </c>
    </row>
    <row r="147" spans="2:7" x14ac:dyDescent="0.25">
      <c r="B147" s="2" t="s">
        <v>318</v>
      </c>
      <c r="C147" s="20" t="s">
        <v>319</v>
      </c>
      <c r="D147" s="18">
        <f>SUM(GREMEDA:IAC!D147)</f>
        <v>0</v>
      </c>
      <c r="F147" s="20" t="s">
        <v>320</v>
      </c>
      <c r="G147" s="18">
        <f>SUM(GREMEDA:IAC!G147)</f>
        <v>3137877</v>
      </c>
    </row>
    <row r="148" spans="2:7" x14ac:dyDescent="0.25">
      <c r="B148" s="2" t="s">
        <v>321</v>
      </c>
      <c r="C148" s="20" t="s">
        <v>322</v>
      </c>
      <c r="D148" s="18">
        <f>SUM(GREMEDA:IAC!D148)</f>
        <v>6859803.8100000005</v>
      </c>
      <c r="F148" s="20" t="s">
        <v>323</v>
      </c>
      <c r="G148" s="18">
        <f>SUM(GREMEDA:IAC!G148)</f>
        <v>1989148.27</v>
      </c>
    </row>
    <row r="149" spans="2:7" x14ac:dyDescent="0.25">
      <c r="B149" s="2" t="s">
        <v>324</v>
      </c>
      <c r="C149" s="20" t="s">
        <v>325</v>
      </c>
      <c r="D149" s="18">
        <f>SUM(GREMEDA:IAC!D149)</f>
        <v>52462144.780000001</v>
      </c>
      <c r="F149" s="20" t="s">
        <v>326</v>
      </c>
      <c r="G149" s="18">
        <f>SUM(GREMEDA:IAC!G149)</f>
        <v>14405163.15</v>
      </c>
    </row>
    <row r="150" spans="2:7" x14ac:dyDescent="0.25">
      <c r="C150" s="20" t="s">
        <v>327</v>
      </c>
      <c r="D150" s="18">
        <f>SUM(GREMEDA:IAC!D150)</f>
        <v>0</v>
      </c>
      <c r="F150" s="20" t="s">
        <v>328</v>
      </c>
      <c r="G150" s="18">
        <f>SUM(GREMEDA:IAC!G150)</f>
        <v>0</v>
      </c>
    </row>
    <row r="151" spans="2:7" x14ac:dyDescent="0.25">
      <c r="B151" s="2" t="s">
        <v>329</v>
      </c>
      <c r="C151" s="20" t="s">
        <v>330</v>
      </c>
      <c r="D151" s="18">
        <f>SUM(GREMEDA:IAC!D151)</f>
        <v>3737775.63</v>
      </c>
      <c r="F151" s="20" t="s">
        <v>331</v>
      </c>
      <c r="G151" s="18">
        <f>SUM(GREMEDA:IAC!G151)</f>
        <v>0</v>
      </c>
    </row>
    <row r="152" spans="2:7" x14ac:dyDescent="0.25">
      <c r="B152" s="2" t="s">
        <v>332</v>
      </c>
      <c r="C152" s="20" t="s">
        <v>333</v>
      </c>
      <c r="D152" s="18">
        <f>SUM(GREMEDA:IAC!D152)</f>
        <v>25553869</v>
      </c>
      <c r="F152" s="20" t="s">
        <v>334</v>
      </c>
      <c r="G152" s="18">
        <f>SUM(GREMEDA:IAC!G152)</f>
        <v>9042492.2400000002</v>
      </c>
    </row>
    <row r="153" spans="2:7" x14ac:dyDescent="0.25">
      <c r="B153" s="2" t="s">
        <v>335</v>
      </c>
      <c r="C153" s="20" t="s">
        <v>336</v>
      </c>
      <c r="D153" s="18">
        <f>SUM(GREMEDA:IAC!D153)</f>
        <v>42322168.5</v>
      </c>
      <c r="F153" s="20" t="s">
        <v>337</v>
      </c>
      <c r="G153" s="18">
        <f>SUM(GREMEDA:IAC!G153)</f>
        <v>166511758.94</v>
      </c>
    </row>
    <row r="154" spans="2:7" x14ac:dyDescent="0.25">
      <c r="C154" s="20" t="s">
        <v>338</v>
      </c>
      <c r="D154" s="18">
        <f>SUM(GREMEDA:IAC!D154)</f>
        <v>47387350.709999993</v>
      </c>
      <c r="F154" s="20" t="s">
        <v>339</v>
      </c>
      <c r="G154" s="18">
        <f>SUM(GREMEDA:IAC!G154)</f>
        <v>72734611.979999989</v>
      </c>
    </row>
    <row r="155" spans="2:7" x14ac:dyDescent="0.25">
      <c r="C155" s="20" t="s">
        <v>340</v>
      </c>
      <c r="D155" s="18">
        <f>SUM(GREMEDA:IAC!D155)</f>
        <v>5790633</v>
      </c>
      <c r="F155" s="24" t="s">
        <v>341</v>
      </c>
      <c r="G155" s="18">
        <f>SUM(GREMEDA:IAC!G155)</f>
        <v>3504732.9</v>
      </c>
    </row>
    <row r="156" spans="2:7" x14ac:dyDescent="0.25">
      <c r="C156" s="20" t="s">
        <v>342</v>
      </c>
      <c r="D156" s="18">
        <f>SUM(GREMEDA:IAC!D156)</f>
        <v>7166880.7000000002</v>
      </c>
      <c r="F156" s="90" t="s">
        <v>343</v>
      </c>
      <c r="G156" s="91">
        <f>SUM(G143:G155)</f>
        <v>544625422.61999989</v>
      </c>
    </row>
    <row r="157" spans="2:7" x14ac:dyDescent="0.25">
      <c r="C157" s="20" t="s">
        <v>344</v>
      </c>
      <c r="D157" s="18">
        <f>SUM(GREMEDA:IAC!D157)</f>
        <v>294439497.41999996</v>
      </c>
      <c r="E157" s="2"/>
      <c r="F157" s="79" t="s">
        <v>345</v>
      </c>
      <c r="G157" s="80">
        <f>G142-G156</f>
        <v>159811944.68260002</v>
      </c>
    </row>
    <row r="158" spans="2:7" x14ac:dyDescent="0.25">
      <c r="C158" s="48" t="s">
        <v>346</v>
      </c>
      <c r="D158" s="18">
        <f>SUM(GREMEDA:IAC!D158)</f>
        <v>7026229.3216729825</v>
      </c>
      <c r="E158" s="2"/>
    </row>
    <row r="159" spans="2:7" x14ac:dyDescent="0.25">
      <c r="C159" s="90" t="s">
        <v>347</v>
      </c>
      <c r="D159" s="91">
        <f>SUM(D144:D158)</f>
        <v>570036710.7116729</v>
      </c>
      <c r="E159" s="2"/>
      <c r="F159" s="79" t="s">
        <v>348</v>
      </c>
      <c r="G159" s="80">
        <f>+G157+D160+D129</f>
        <v>1245497190.1399221</v>
      </c>
    </row>
    <row r="160" spans="2:7" x14ac:dyDescent="0.25">
      <c r="C160" s="75" t="s">
        <v>349</v>
      </c>
      <c r="D160" s="76">
        <f>+D143-D159</f>
        <v>64691259.072727203</v>
      </c>
    </row>
    <row r="161" spans="6:7" x14ac:dyDescent="0.25">
      <c r="F161" s="79" t="s">
        <v>350</v>
      </c>
      <c r="G161" s="81">
        <f>+D131</f>
        <v>2025</v>
      </c>
    </row>
    <row r="162" spans="6:7" x14ac:dyDescent="0.25">
      <c r="F162" s="50" t="s">
        <v>351</v>
      </c>
      <c r="G162" s="18">
        <f>SUM(GREMEDA:IAC!G162)</f>
        <v>16795177.969999999</v>
      </c>
    </row>
    <row r="163" spans="6:7" x14ac:dyDescent="0.25">
      <c r="F163" s="20" t="s">
        <v>352</v>
      </c>
      <c r="G163" s="18">
        <f>SUM(GREMEDA:IAC!G163)</f>
        <v>18232007</v>
      </c>
    </row>
    <row r="164" spans="6:7" x14ac:dyDescent="0.25">
      <c r="F164" s="48" t="s">
        <v>353</v>
      </c>
      <c r="G164" s="18">
        <f>SUM(GREMEDA:IAC!G164)</f>
        <v>0</v>
      </c>
    </row>
    <row r="165" spans="6:7" x14ac:dyDescent="0.25">
      <c r="F165" s="90" t="s">
        <v>354</v>
      </c>
      <c r="G165" s="91">
        <f>SUM(G162:G164)</f>
        <v>35027184.969999999</v>
      </c>
    </row>
    <row r="166" spans="6:7" x14ac:dyDescent="0.25"/>
    <row r="167" spans="6:7" x14ac:dyDescent="0.25">
      <c r="F167" s="79" t="s">
        <v>355</v>
      </c>
      <c r="G167" s="80">
        <f>+G159+G165</f>
        <v>1280524375.1099222</v>
      </c>
    </row>
    <row r="168"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51" stopIfTrue="1" operator="between">
      <formula>-0.1</formula>
      <formula>-50</formula>
    </cfRule>
    <cfRule type="cellIs" priority="52" stopIfTrue="1" operator="between">
      <formula>0.1</formula>
      <formula>50</formula>
    </cfRule>
  </conditionalFormatting>
  <conditionalFormatting sqref="D50:D53 D57:D61">
    <cfRule type="cellIs" priority="31" stopIfTrue="1" operator="between">
      <formula>-0.1</formula>
      <formula>-50</formula>
    </cfRule>
    <cfRule type="cellIs" priority="32" stopIfTrue="1" operator="between">
      <formula>0.1</formula>
      <formula>50</formula>
    </cfRule>
  </conditionalFormatting>
  <conditionalFormatting sqref="D55 G111:G130 G197">
    <cfRule type="cellIs" priority="55" stopIfTrue="1" operator="between">
      <formula>-0.1</formula>
      <formula>-50</formula>
    </cfRule>
    <cfRule type="cellIs" priority="56" stopIfTrue="1" operator="between">
      <formula>0.1</formula>
      <formula>50</formula>
    </cfRule>
  </conditionalFormatting>
  <conditionalFormatting sqref="D86:D126">
    <cfRule type="cellIs" priority="5" stopIfTrue="1" operator="between">
      <formula>-0.1</formula>
      <formula>-50</formula>
    </cfRule>
    <cfRule type="cellIs" priority="6" stopIfTrue="1" operator="between">
      <formula>0.1</formula>
      <formula>50</formula>
    </cfRule>
  </conditionalFormatting>
  <conditionalFormatting sqref="D128">
    <cfRule type="cellIs" priority="59" stopIfTrue="1" operator="between">
      <formula>-0.1</formula>
      <formula>-50</formula>
    </cfRule>
    <cfRule type="cellIs" priority="60" stopIfTrue="1" operator="between">
      <formula>0.1</formula>
      <formula>50</formula>
    </cfRule>
  </conditionalFormatting>
  <conditionalFormatting sqref="D130">
    <cfRule type="cellIs" priority="53" stopIfTrue="1" operator="between">
      <formula>-0.1</formula>
      <formula>-50</formula>
    </cfRule>
    <cfRule type="cellIs" priority="54" stopIfTrue="1" operator="between">
      <formula>0.1</formula>
      <formula>50</formula>
    </cfRule>
  </conditionalFormatting>
  <conditionalFormatting sqref="D132:D159">
    <cfRule type="cellIs" priority="3" stopIfTrue="1" operator="between">
      <formula>-0.1</formula>
      <formula>-50</formula>
    </cfRule>
    <cfRule type="cellIs" priority="4" stopIfTrue="1" operator="between">
      <formula>0.1</formula>
      <formula>50</formula>
    </cfRule>
  </conditionalFormatting>
  <conditionalFormatting sqref="G8:G106">
    <cfRule type="cellIs" priority="1" stopIfTrue="1" operator="between">
      <formula>-0.1</formula>
      <formula>-50</formula>
    </cfRule>
    <cfRule type="cellIs" priority="2" stopIfTrue="1" operator="between">
      <formula>0.1</formula>
      <formula>50</formula>
    </cfRule>
  </conditionalFormatting>
  <conditionalFormatting sqref="G108">
    <cfRule type="cellIs" priority="57" stopIfTrue="1" operator="between">
      <formula>-0.1</formula>
      <formula>-50</formula>
    </cfRule>
    <cfRule type="cellIs" priority="58" stopIfTrue="1" operator="between">
      <formula>0.1</formula>
      <formula>50</formula>
    </cfRule>
  </conditionalFormatting>
  <conditionalFormatting sqref="G132:G156">
    <cfRule type="cellIs" priority="11" stopIfTrue="1" operator="between">
      <formula>-0.1</formula>
      <formula>-50</formula>
    </cfRule>
    <cfRule type="cellIs" priority="12" stopIfTrue="1" operator="between">
      <formula>0.1</formula>
      <formula>50</formula>
    </cfRule>
  </conditionalFormatting>
  <conditionalFormatting sqref="G162:G166">
    <cfRule type="cellIs" priority="9" stopIfTrue="1" operator="between">
      <formula>-0.1</formula>
      <formula>-50</formula>
    </cfRule>
    <cfRule type="cellIs" priority="10" stopIfTrue="1" operator="between">
      <formula>0.1</formula>
      <formula>50</formula>
    </cfRule>
  </conditionalFormatting>
  <dataValidations count="20">
    <dataValidation type="custom" operator="greaterThan" showInputMessage="1" showErrorMessage="1" errorTitle="eee" sqref="RDR983124:RDS983124 IX84:IY84 ST84:SU84 ACP84:ACQ84 AML84:AMM84 AWH84:AWI84 BGD84:BGE84 BPZ84:BQA84 BZV84:BZW84 CJR84:CJS84 CTN84:CTO84 DDJ84:DDK84 DNF84:DNG84 DXB84:DXC84 EGX84:EGY84 EQT84:EQU84 FAP84:FAQ84 FKL84:FKM84 FUH84:FUI84 GED84:GEE84 GNZ84:GOA84 GXV84:GXW84 HHR84:HHS84 HRN84:HRO84 IBJ84:IBK84 ILF84:ILG84 IVB84:IVC84 JEX84:JEY84 JOT84:JOU84 JYP84:JYQ84 KIL84:KIM84 KSH84:KSI84 LCD84:LCE84 LLZ84:LMA84 LVV84:LVW84 MFR84:MFS84 MPN84:MPO84 MZJ84:MZK84 NJF84:NJG84 NTB84:NTC84 OCX84:OCY84 OMT84:OMU84 OWP84:OWQ84 PGL84:PGM84 PQH84:PQI84 QAD84:QAE84 QJZ84:QKA84 QTV84:QTW84 RDR84:RDS84 RNN84:RNO84 RXJ84:RXK84 SHF84:SHG84 SRB84:SRC84 TAX84:TAY84 TKT84:TKU84 TUP84:TUQ84 UEL84:UEM84 UOH84:UOI84 UYD84:UYE84 VHZ84:VIA84 VRV84:VRW84 WBR84:WBS84 WLN84:WLO84 WVJ84:WVK84 RNN983124:RNO983124 IX65620:IY65620 ST65620:SU65620 ACP65620:ACQ65620 AML65620:AMM65620 AWH65620:AWI65620 BGD65620:BGE65620 BPZ65620:BQA65620 BZV65620:BZW65620 CJR65620:CJS65620 CTN65620:CTO65620 DDJ65620:DDK65620 DNF65620:DNG65620 DXB65620:DXC65620 EGX65620:EGY65620 EQT65620:EQU65620 FAP65620:FAQ65620 FKL65620:FKM65620 FUH65620:FUI65620 GED65620:GEE65620 GNZ65620:GOA65620 GXV65620:GXW65620 HHR65620:HHS65620 HRN65620:HRO65620 IBJ65620:IBK65620 ILF65620:ILG65620 IVB65620:IVC65620 JEX65620:JEY65620 JOT65620:JOU65620 JYP65620:JYQ65620 KIL65620:KIM65620 KSH65620:KSI65620 LCD65620:LCE65620 LLZ65620:LMA65620 LVV65620:LVW65620 MFR65620:MFS65620 MPN65620:MPO65620 MZJ65620:MZK65620 NJF65620:NJG65620 NTB65620:NTC65620 OCX65620:OCY65620 OMT65620:OMU65620 OWP65620:OWQ65620 PGL65620:PGM65620 PQH65620:PQI65620 QAD65620:QAE65620 QJZ65620:QKA65620 QTV65620:QTW65620 RDR65620:RDS65620 RNN65620:RNO65620 RXJ65620:RXK65620 SHF65620:SHG65620 SRB65620:SRC65620 TAX65620:TAY65620 TKT65620:TKU65620 TUP65620:TUQ65620 UEL65620:UEM65620 UOH65620:UOI65620 UYD65620:UYE65620 VHZ65620:VIA65620 VRV65620:VRW65620 WBR65620:WBS65620 WLN65620:WLO65620 WVJ65620:WVK65620 RXJ983124:RXK983124 IX131156:IY131156 ST131156:SU131156 ACP131156:ACQ131156 AML131156:AMM131156 AWH131156:AWI131156 BGD131156:BGE131156 BPZ131156:BQA131156 BZV131156:BZW131156 CJR131156:CJS131156 CTN131156:CTO131156 DDJ131156:DDK131156 DNF131156:DNG131156 DXB131156:DXC131156 EGX131156:EGY131156 EQT131156:EQU131156 FAP131156:FAQ131156 FKL131156:FKM131156 FUH131156:FUI131156 GED131156:GEE131156 GNZ131156:GOA131156 GXV131156:GXW131156 HHR131156:HHS131156 HRN131156:HRO131156 IBJ131156:IBK131156 ILF131156:ILG131156 IVB131156:IVC131156 JEX131156:JEY131156 JOT131156:JOU131156 JYP131156:JYQ131156 KIL131156:KIM131156 KSH131156:KSI131156 LCD131156:LCE131156 LLZ131156:LMA131156 LVV131156:LVW131156 MFR131156:MFS131156 MPN131156:MPO131156 MZJ131156:MZK131156 NJF131156:NJG131156 NTB131156:NTC131156 OCX131156:OCY131156 OMT131156:OMU131156 OWP131156:OWQ131156 PGL131156:PGM131156 PQH131156:PQI131156 QAD131156:QAE131156 QJZ131156:QKA131156 QTV131156:QTW131156 RDR131156:RDS131156 RNN131156:RNO131156 RXJ131156:RXK131156 SHF131156:SHG131156 SRB131156:SRC131156 TAX131156:TAY131156 TKT131156:TKU131156 TUP131156:TUQ131156 UEL131156:UEM131156 UOH131156:UOI131156 UYD131156:UYE131156 VHZ131156:VIA131156 VRV131156:VRW131156 WBR131156:WBS131156 WLN131156:WLO131156 WVJ131156:WVK131156 SHF983124:SHG983124 IX196692:IY196692 ST196692:SU196692 ACP196692:ACQ196692 AML196692:AMM196692 AWH196692:AWI196692 BGD196692:BGE196692 BPZ196692:BQA196692 BZV196692:BZW196692 CJR196692:CJS196692 CTN196692:CTO196692 DDJ196692:DDK196692 DNF196692:DNG196692 DXB196692:DXC196692 EGX196692:EGY196692 EQT196692:EQU196692 FAP196692:FAQ196692 FKL196692:FKM196692 FUH196692:FUI196692 GED196692:GEE196692 GNZ196692:GOA196692 GXV196692:GXW196692 HHR196692:HHS196692 HRN196692:HRO196692 IBJ196692:IBK196692 ILF196692:ILG196692 IVB196692:IVC196692 JEX196692:JEY196692 JOT196692:JOU196692 JYP196692:JYQ196692 KIL196692:KIM196692 KSH196692:KSI196692 LCD196692:LCE196692 LLZ196692:LMA196692 LVV196692:LVW196692 MFR196692:MFS196692 MPN196692:MPO196692 MZJ196692:MZK196692 NJF196692:NJG196692 NTB196692:NTC196692 OCX196692:OCY196692 OMT196692:OMU196692 OWP196692:OWQ196692 PGL196692:PGM196692 PQH196692:PQI196692 QAD196692:QAE196692 QJZ196692:QKA196692 QTV196692:QTW196692 RDR196692:RDS196692 RNN196692:RNO196692 RXJ196692:RXK196692 SHF196692:SHG196692 SRB196692:SRC196692 TAX196692:TAY196692 TKT196692:TKU196692 TUP196692:TUQ196692 UEL196692:UEM196692 UOH196692:UOI196692 UYD196692:UYE196692 VHZ196692:VIA196692 VRV196692:VRW196692 WBR196692:WBS196692 WLN196692:WLO196692 WVJ196692:WVK196692 SRB983124:SRC983124 IX262228:IY262228 ST262228:SU262228 ACP262228:ACQ262228 AML262228:AMM262228 AWH262228:AWI262228 BGD262228:BGE262228 BPZ262228:BQA262228 BZV262228:BZW262228 CJR262228:CJS262228 CTN262228:CTO262228 DDJ262228:DDK262228 DNF262228:DNG262228 DXB262228:DXC262228 EGX262228:EGY262228 EQT262228:EQU262228 FAP262228:FAQ262228 FKL262228:FKM262228 FUH262228:FUI262228 GED262228:GEE262228 GNZ262228:GOA262228 GXV262228:GXW262228 HHR262228:HHS262228 HRN262228:HRO262228 IBJ262228:IBK262228 ILF262228:ILG262228 IVB262228:IVC262228 JEX262228:JEY262228 JOT262228:JOU262228 JYP262228:JYQ262228 KIL262228:KIM262228 KSH262228:KSI262228 LCD262228:LCE262228 LLZ262228:LMA262228 LVV262228:LVW262228 MFR262228:MFS262228 MPN262228:MPO262228 MZJ262228:MZK262228 NJF262228:NJG262228 NTB262228:NTC262228 OCX262228:OCY262228 OMT262228:OMU262228 OWP262228:OWQ262228 PGL262228:PGM262228 PQH262228:PQI262228 QAD262228:QAE262228 QJZ262228:QKA262228 QTV262228:QTW262228 RDR262228:RDS262228 RNN262228:RNO262228 RXJ262228:RXK262228 SHF262228:SHG262228 SRB262228:SRC262228 TAX262228:TAY262228 TKT262228:TKU262228 TUP262228:TUQ262228 UEL262228:UEM262228 UOH262228:UOI262228 UYD262228:UYE262228 VHZ262228:VIA262228 VRV262228:VRW262228 WBR262228:WBS262228 WLN262228:WLO262228 WVJ262228:WVK262228 TAX983124:TAY983124 IX327764:IY327764 ST327764:SU327764 ACP327764:ACQ327764 AML327764:AMM327764 AWH327764:AWI327764 BGD327764:BGE327764 BPZ327764:BQA327764 BZV327764:BZW327764 CJR327764:CJS327764 CTN327764:CTO327764 DDJ327764:DDK327764 DNF327764:DNG327764 DXB327764:DXC327764 EGX327764:EGY327764 EQT327764:EQU327764 FAP327764:FAQ327764 FKL327764:FKM327764 FUH327764:FUI327764 GED327764:GEE327764 GNZ327764:GOA327764 GXV327764:GXW327764 HHR327764:HHS327764 HRN327764:HRO327764 IBJ327764:IBK327764 ILF327764:ILG327764 IVB327764:IVC327764 JEX327764:JEY327764 JOT327764:JOU327764 JYP327764:JYQ327764 KIL327764:KIM327764 KSH327764:KSI327764 LCD327764:LCE327764 LLZ327764:LMA327764 LVV327764:LVW327764 MFR327764:MFS327764 MPN327764:MPO327764 MZJ327764:MZK327764 NJF327764:NJG327764 NTB327764:NTC327764 OCX327764:OCY327764 OMT327764:OMU327764 OWP327764:OWQ327764 PGL327764:PGM327764 PQH327764:PQI327764 QAD327764:QAE327764 QJZ327764:QKA327764 QTV327764:QTW327764 RDR327764:RDS327764 RNN327764:RNO327764 RXJ327764:RXK327764 SHF327764:SHG327764 SRB327764:SRC327764 TAX327764:TAY327764 TKT327764:TKU327764 TUP327764:TUQ327764 UEL327764:UEM327764 UOH327764:UOI327764 UYD327764:UYE327764 VHZ327764:VIA327764 VRV327764:VRW327764 WBR327764:WBS327764 WLN327764:WLO327764 WVJ327764:WVK327764 TKT983124:TKU983124 IX393300:IY393300 ST393300:SU393300 ACP393300:ACQ393300 AML393300:AMM393300 AWH393300:AWI393300 BGD393300:BGE393300 BPZ393300:BQA393300 BZV393300:BZW393300 CJR393300:CJS393300 CTN393300:CTO393300 DDJ393300:DDK393300 DNF393300:DNG393300 DXB393300:DXC393300 EGX393300:EGY393300 EQT393300:EQU393300 FAP393300:FAQ393300 FKL393300:FKM393300 FUH393300:FUI393300 GED393300:GEE393300 GNZ393300:GOA393300 GXV393300:GXW393300 HHR393300:HHS393300 HRN393300:HRO393300 IBJ393300:IBK393300 ILF393300:ILG393300 IVB393300:IVC393300 JEX393300:JEY393300 JOT393300:JOU393300 JYP393300:JYQ393300 KIL393300:KIM393300 KSH393300:KSI393300 LCD393300:LCE393300 LLZ393300:LMA393300 LVV393300:LVW393300 MFR393300:MFS393300 MPN393300:MPO393300 MZJ393300:MZK393300 NJF393300:NJG393300 NTB393300:NTC393300 OCX393300:OCY393300 OMT393300:OMU393300 OWP393300:OWQ393300 PGL393300:PGM393300 PQH393300:PQI393300 QAD393300:QAE393300 QJZ393300:QKA393300 QTV393300:QTW393300 RDR393300:RDS393300 RNN393300:RNO393300 RXJ393300:RXK393300 SHF393300:SHG393300 SRB393300:SRC393300 TAX393300:TAY393300 TKT393300:TKU393300 TUP393300:TUQ393300 UEL393300:UEM393300 UOH393300:UOI393300 UYD393300:UYE393300 VHZ393300:VIA393300 VRV393300:VRW393300 WBR393300:WBS393300 WLN393300:WLO393300 WVJ393300:WVK393300 TUP983124:TUQ983124 IX458836:IY458836 ST458836:SU458836 ACP458836:ACQ458836 AML458836:AMM458836 AWH458836:AWI458836 BGD458836:BGE458836 BPZ458836:BQA458836 BZV458836:BZW458836 CJR458836:CJS458836 CTN458836:CTO458836 DDJ458836:DDK458836 DNF458836:DNG458836 DXB458836:DXC458836 EGX458836:EGY458836 EQT458836:EQU458836 FAP458836:FAQ458836 FKL458836:FKM458836 FUH458836:FUI458836 GED458836:GEE458836 GNZ458836:GOA458836 GXV458836:GXW458836 HHR458836:HHS458836 HRN458836:HRO458836 IBJ458836:IBK458836 ILF458836:ILG458836 IVB458836:IVC458836 JEX458836:JEY458836 JOT458836:JOU458836 JYP458836:JYQ458836 KIL458836:KIM458836 KSH458836:KSI458836 LCD458836:LCE458836 LLZ458836:LMA458836 LVV458836:LVW458836 MFR458836:MFS458836 MPN458836:MPO458836 MZJ458836:MZK458836 NJF458836:NJG458836 NTB458836:NTC458836 OCX458836:OCY458836 OMT458836:OMU458836 OWP458836:OWQ458836 PGL458836:PGM458836 PQH458836:PQI458836 QAD458836:QAE458836 QJZ458836:QKA458836 QTV458836:QTW458836 RDR458836:RDS458836 RNN458836:RNO458836 RXJ458836:RXK458836 SHF458836:SHG458836 SRB458836:SRC458836 TAX458836:TAY458836 TKT458836:TKU458836 TUP458836:TUQ458836 UEL458836:UEM458836 UOH458836:UOI458836 UYD458836:UYE458836 VHZ458836:VIA458836 VRV458836:VRW458836 WBR458836:WBS458836 WLN458836:WLO458836 WVJ458836:WVK458836 UEL983124:UEM983124 IX524372:IY524372 ST524372:SU524372 ACP524372:ACQ524372 AML524372:AMM524372 AWH524372:AWI524372 BGD524372:BGE524372 BPZ524372:BQA524372 BZV524372:BZW524372 CJR524372:CJS524372 CTN524372:CTO524372 DDJ524372:DDK524372 DNF524372:DNG524372 DXB524372:DXC524372 EGX524372:EGY524372 EQT524372:EQU524372 FAP524372:FAQ524372 FKL524372:FKM524372 FUH524372:FUI524372 GED524372:GEE524372 GNZ524372:GOA524372 GXV524372:GXW524372 HHR524372:HHS524372 HRN524372:HRO524372 IBJ524372:IBK524372 ILF524372:ILG524372 IVB524372:IVC524372 JEX524372:JEY524372 JOT524372:JOU524372 JYP524372:JYQ524372 KIL524372:KIM524372 KSH524372:KSI524372 LCD524372:LCE524372 LLZ524372:LMA524372 LVV524372:LVW524372 MFR524372:MFS524372 MPN524372:MPO524372 MZJ524372:MZK524372 NJF524372:NJG524372 NTB524372:NTC524372 OCX524372:OCY524372 OMT524372:OMU524372 OWP524372:OWQ524372 PGL524372:PGM524372 PQH524372:PQI524372 QAD524372:QAE524372 QJZ524372:QKA524372 QTV524372:QTW524372 RDR524372:RDS524372 RNN524372:RNO524372 RXJ524372:RXK524372 SHF524372:SHG524372 SRB524372:SRC524372 TAX524372:TAY524372 TKT524372:TKU524372 TUP524372:TUQ524372 UEL524372:UEM524372 UOH524372:UOI524372 UYD524372:UYE524372 VHZ524372:VIA524372 VRV524372:VRW524372 WBR524372:WBS524372 WLN524372:WLO524372 WVJ524372:WVK524372 UOH983124:UOI983124 IX589908:IY589908 ST589908:SU589908 ACP589908:ACQ589908 AML589908:AMM589908 AWH589908:AWI589908 BGD589908:BGE589908 BPZ589908:BQA589908 BZV589908:BZW589908 CJR589908:CJS589908 CTN589908:CTO589908 DDJ589908:DDK589908 DNF589908:DNG589908 DXB589908:DXC589908 EGX589908:EGY589908 EQT589908:EQU589908 FAP589908:FAQ589908 FKL589908:FKM589908 FUH589908:FUI589908 GED589908:GEE589908 GNZ589908:GOA589908 GXV589908:GXW589908 HHR589908:HHS589908 HRN589908:HRO589908 IBJ589908:IBK589908 ILF589908:ILG589908 IVB589908:IVC589908 JEX589908:JEY589908 JOT589908:JOU589908 JYP589908:JYQ589908 KIL589908:KIM589908 KSH589908:KSI589908 LCD589908:LCE589908 LLZ589908:LMA589908 LVV589908:LVW589908 MFR589908:MFS589908 MPN589908:MPO589908 MZJ589908:MZK589908 NJF589908:NJG589908 NTB589908:NTC589908 OCX589908:OCY589908 OMT589908:OMU589908 OWP589908:OWQ589908 PGL589908:PGM589908 PQH589908:PQI589908 QAD589908:QAE589908 QJZ589908:QKA589908 QTV589908:QTW589908 RDR589908:RDS589908 RNN589908:RNO589908 RXJ589908:RXK589908 SHF589908:SHG589908 SRB589908:SRC589908 TAX589908:TAY589908 TKT589908:TKU589908 TUP589908:TUQ589908 UEL589908:UEM589908 UOH589908:UOI589908 UYD589908:UYE589908 VHZ589908:VIA589908 VRV589908:VRW589908 WBR589908:WBS589908 WLN589908:WLO589908 WVJ589908:WVK589908 UYD983124:UYE983124 IX655444:IY655444 ST655444:SU655444 ACP655444:ACQ655444 AML655444:AMM655444 AWH655444:AWI655444 BGD655444:BGE655444 BPZ655444:BQA655444 BZV655444:BZW655444 CJR655444:CJS655444 CTN655444:CTO655444 DDJ655444:DDK655444 DNF655444:DNG655444 DXB655444:DXC655444 EGX655444:EGY655444 EQT655444:EQU655444 FAP655444:FAQ655444 FKL655444:FKM655444 FUH655444:FUI655444 GED655444:GEE655444 GNZ655444:GOA655444 GXV655444:GXW655444 HHR655444:HHS655444 HRN655444:HRO655444 IBJ655444:IBK655444 ILF655444:ILG655444 IVB655444:IVC655444 JEX655444:JEY655444 JOT655444:JOU655444 JYP655444:JYQ655444 KIL655444:KIM655444 KSH655444:KSI655444 LCD655444:LCE655444 LLZ655444:LMA655444 LVV655444:LVW655444 MFR655444:MFS655444 MPN655444:MPO655444 MZJ655444:MZK655444 NJF655444:NJG655444 NTB655444:NTC655444 OCX655444:OCY655444 OMT655444:OMU655444 OWP655444:OWQ655444 PGL655444:PGM655444 PQH655444:PQI655444 QAD655444:QAE655444 QJZ655444:QKA655444 QTV655444:QTW655444 RDR655444:RDS655444 RNN655444:RNO655444 RXJ655444:RXK655444 SHF655444:SHG655444 SRB655444:SRC655444 TAX655444:TAY655444 TKT655444:TKU655444 TUP655444:TUQ655444 UEL655444:UEM655444 UOH655444:UOI655444 UYD655444:UYE655444 VHZ655444:VIA655444 VRV655444:VRW655444 WBR655444:WBS655444 WLN655444:WLO655444 WVJ655444:WVK655444 VHZ983124:VIA983124 IX720980:IY720980 ST720980:SU720980 ACP720980:ACQ720980 AML720980:AMM720980 AWH720980:AWI720980 BGD720980:BGE720980 BPZ720980:BQA720980 BZV720980:BZW720980 CJR720980:CJS720980 CTN720980:CTO720980 DDJ720980:DDK720980 DNF720980:DNG720980 DXB720980:DXC720980 EGX720980:EGY720980 EQT720980:EQU720980 FAP720980:FAQ720980 FKL720980:FKM720980 FUH720980:FUI720980 GED720980:GEE720980 GNZ720980:GOA720980 GXV720980:GXW720980 HHR720980:HHS720980 HRN720980:HRO720980 IBJ720980:IBK720980 ILF720980:ILG720980 IVB720980:IVC720980 JEX720980:JEY720980 JOT720980:JOU720980 JYP720980:JYQ720980 KIL720980:KIM720980 KSH720980:KSI720980 LCD720980:LCE720980 LLZ720980:LMA720980 LVV720980:LVW720980 MFR720980:MFS720980 MPN720980:MPO720980 MZJ720980:MZK720980 NJF720980:NJG720980 NTB720980:NTC720980 OCX720980:OCY720980 OMT720980:OMU720980 OWP720980:OWQ720980 PGL720980:PGM720980 PQH720980:PQI720980 QAD720980:QAE720980 QJZ720980:QKA720980 QTV720980:QTW720980 RDR720980:RDS720980 RNN720980:RNO720980 RXJ720980:RXK720980 SHF720980:SHG720980 SRB720980:SRC720980 TAX720980:TAY720980 TKT720980:TKU720980 TUP720980:TUQ720980 UEL720980:UEM720980 UOH720980:UOI720980 UYD720980:UYE720980 VHZ720980:VIA720980 VRV720980:VRW720980 WBR720980:WBS720980 WLN720980:WLO720980 WVJ720980:WVK720980 VRV983124:VRW983124 IX786516:IY786516 ST786516:SU786516 ACP786516:ACQ786516 AML786516:AMM786516 AWH786516:AWI786516 BGD786516:BGE786516 BPZ786516:BQA786516 BZV786516:BZW786516 CJR786516:CJS786516 CTN786516:CTO786516 DDJ786516:DDK786516 DNF786516:DNG786516 DXB786516:DXC786516 EGX786516:EGY786516 EQT786516:EQU786516 FAP786516:FAQ786516 FKL786516:FKM786516 FUH786516:FUI786516 GED786516:GEE786516 GNZ786516:GOA786516 GXV786516:GXW786516 HHR786516:HHS786516 HRN786516:HRO786516 IBJ786516:IBK786516 ILF786516:ILG786516 IVB786516:IVC786516 JEX786516:JEY786516 JOT786516:JOU786516 JYP786516:JYQ786516 KIL786516:KIM786516 KSH786516:KSI786516 LCD786516:LCE786516 LLZ786516:LMA786516 LVV786516:LVW786516 MFR786516:MFS786516 MPN786516:MPO786516 MZJ786516:MZK786516 NJF786516:NJG786516 NTB786516:NTC786516 OCX786516:OCY786516 OMT786516:OMU786516 OWP786516:OWQ786516 PGL786516:PGM786516 PQH786516:PQI786516 QAD786516:QAE786516 QJZ786516:QKA786516 QTV786516:QTW786516 RDR786516:RDS786516 RNN786516:RNO786516 RXJ786516:RXK786516 SHF786516:SHG786516 SRB786516:SRC786516 TAX786516:TAY786516 TKT786516:TKU786516 TUP786516:TUQ786516 UEL786516:UEM786516 UOH786516:UOI786516 UYD786516:UYE786516 VHZ786516:VIA786516 VRV786516:VRW786516 WBR786516:WBS786516 WLN786516:WLO786516 WVJ786516:WVK786516 WBR983124:WBS983124 IX852052:IY852052 ST852052:SU852052 ACP852052:ACQ852052 AML852052:AMM852052 AWH852052:AWI852052 BGD852052:BGE852052 BPZ852052:BQA852052 BZV852052:BZW852052 CJR852052:CJS852052 CTN852052:CTO852052 DDJ852052:DDK852052 DNF852052:DNG852052 DXB852052:DXC852052 EGX852052:EGY852052 EQT852052:EQU852052 FAP852052:FAQ852052 FKL852052:FKM852052 FUH852052:FUI852052 GED852052:GEE852052 GNZ852052:GOA852052 GXV852052:GXW852052 HHR852052:HHS852052 HRN852052:HRO852052 IBJ852052:IBK852052 ILF852052:ILG852052 IVB852052:IVC852052 JEX852052:JEY852052 JOT852052:JOU852052 JYP852052:JYQ852052 KIL852052:KIM852052 KSH852052:KSI852052 LCD852052:LCE852052 LLZ852052:LMA852052 LVV852052:LVW852052 MFR852052:MFS852052 MPN852052:MPO852052 MZJ852052:MZK852052 NJF852052:NJG852052 NTB852052:NTC852052 OCX852052:OCY852052 OMT852052:OMU852052 OWP852052:OWQ852052 PGL852052:PGM852052 PQH852052:PQI852052 QAD852052:QAE852052 QJZ852052:QKA852052 QTV852052:QTW852052 RDR852052:RDS852052 RNN852052:RNO852052 RXJ852052:RXK852052 SHF852052:SHG852052 SRB852052:SRC852052 TAX852052:TAY852052 TKT852052:TKU852052 TUP852052:TUQ852052 UEL852052:UEM852052 UOH852052:UOI852052 UYD852052:UYE852052 VHZ852052:VIA852052 VRV852052:VRW852052 WBR852052:WBS852052 WLN852052:WLO852052 WVJ852052:WVK852052 WLN983124:WLO983124 IX917588:IY917588 ST917588:SU917588 ACP917588:ACQ917588 AML917588:AMM917588 AWH917588:AWI917588 BGD917588:BGE917588 BPZ917588:BQA917588 BZV917588:BZW917588 CJR917588:CJS917588 CTN917588:CTO917588 DDJ917588:DDK917588 DNF917588:DNG917588 DXB917588:DXC917588 EGX917588:EGY917588 EQT917588:EQU917588 FAP917588:FAQ917588 FKL917588:FKM917588 FUH917588:FUI917588 GED917588:GEE917588 GNZ917588:GOA917588 GXV917588:GXW917588 HHR917588:HHS917588 HRN917588:HRO917588 IBJ917588:IBK917588 ILF917588:ILG917588 IVB917588:IVC917588 JEX917588:JEY917588 JOT917588:JOU917588 JYP917588:JYQ917588 KIL917588:KIM917588 KSH917588:KSI917588 LCD917588:LCE917588 LLZ917588:LMA917588 LVV917588:LVW917588 MFR917588:MFS917588 MPN917588:MPO917588 MZJ917588:MZK917588 NJF917588:NJG917588 NTB917588:NTC917588 OCX917588:OCY917588 OMT917588:OMU917588 OWP917588:OWQ917588 PGL917588:PGM917588 PQH917588:PQI917588 QAD917588:QAE917588 QJZ917588:QKA917588 QTV917588:QTW917588 RDR917588:RDS917588 RNN917588:RNO917588 RXJ917588:RXK917588 SHF917588:SHG917588 SRB917588:SRC917588 TAX917588:TAY917588 TKT917588:TKU917588 TUP917588:TUQ917588 UEL917588:UEM917588 UOH917588:UOI917588 UYD917588:UYE917588 VHZ917588:VIA917588 VRV917588:VRW917588 WBR917588:WBS917588 WLN917588:WLO917588 WVJ917588:WVK917588 WVJ983124:WVK983124 IX983124:IY983124 ST983124:SU983124 ACP983124:ACQ983124 AML983124:AMM983124 AWH983124:AWI983124 BGD983124:BGE983124 BPZ983124:BQA983124 BZV983124:BZW983124 CJR983124:CJS983124 CTN983124:CTO983124 DDJ983124:DDK983124 DNF983124:DNG983124 DXB983124:DXC983124 EGX983124:EGY983124 EQT983124:EQU983124 FAP983124:FAQ983124 FKL983124:FKM983124 FUH983124:FUI983124 GED983124:GEE983124 GNZ983124:GOA983124 GXV983124:GXW983124 HHR983124:HHS983124 HRN983124:HRO983124 IBJ983124:IBK983124 ILF983124:ILG983124 IVB983124:IVC983124 JEX983124:JEY983124 JOT983124:JOU983124 JYP983124:JYQ983124 KIL983124:KIM983124 KSH983124:KSI983124 LCD983124:LCE983124 LLZ983124:LMA983124 LVV983124:LVW983124 MFR983124:MFS983124 MPN983124:MPO983124 MZJ983124:MZK983124 NJF983124:NJG983124 NTB983124:NTC983124 OCX983124:OCY983124 OMT983124:OMU983124 OWP983124:OWQ983124 PGL983124:PGM983124 PQH983124:PQI983124 QAD983124:QAE983124 QJZ983124:QKA983124 QTV983124:QTW983124" xr:uid="{8C03F216-86AF-47C4-B1B8-D7C585F63E7F}">
      <formula1>OR(#REF!=0,#REF!&gt; 50)</formula1>
      <formula2>0</formula2>
    </dataValidation>
    <dataValidation type="custom" operator="greaterThan" showInputMessage="1" showErrorMessage="1" errorTitle="eee" error="Valores mayores a $50" sqref="WVJ983048:WVJ983053 IX8:IX13 ST8:ST13 ACP8:ACP13 AML8:AML13 AWH8:AWH13 BGD8:BGD13 BPZ8:BPZ13 BZV8:BZV13 CJR8:CJR13 CTN8:CTN13 DDJ8:DDJ13 DNF8:DNF13 DXB8:DXB13 EGX8:EGX13 EQT8:EQT13 FAP8:FAP13 FKL8:FKL13 FUH8:FUH13 GED8:GED13 GNZ8:GNZ13 GXV8:GXV13 HHR8:HHR13 HRN8:HRN13 IBJ8:IBJ13 ILF8:ILF13 IVB8:IVB13 JEX8:JEX13 JOT8:JOT13 JYP8:JYP13 KIL8:KIL13 KSH8:KSH13 LCD8:LCD13 LLZ8:LLZ13 LVV8:LVV13 MFR8:MFR13 MPN8:MPN13 MZJ8:MZJ13 NJF8:NJF13 NTB8:NTB13 OCX8:OCX13 OMT8:OMT13 OWP8:OWP13 PGL8:PGL13 PQH8:PQH13 QAD8:QAD13 QJZ8:QJZ13 QTV8:QTV13 RDR8:RDR13 RNN8:RNN13 RXJ8:RXJ13 SHF8:SHF13 SRB8:SRB13 TAX8:TAX13 TKT8:TKT13 TUP8:TUP13 UEL8:UEL13 UOH8:UOH13 UYD8:UYD13 VHZ8:VHZ13 VRV8:VRV13 WBR8:WBR13 WLN8:WLN13 WVJ8:WVJ13 RDR983048:RDR983053 IX65544:IX65549 ST65544:ST65549 ACP65544:ACP65549 AML65544:AML65549 AWH65544:AWH65549 BGD65544:BGD65549 BPZ65544:BPZ65549 BZV65544:BZV65549 CJR65544:CJR65549 CTN65544:CTN65549 DDJ65544:DDJ65549 DNF65544:DNF65549 DXB65544:DXB65549 EGX65544:EGX65549 EQT65544:EQT65549 FAP65544:FAP65549 FKL65544:FKL65549 FUH65544:FUH65549 GED65544:GED65549 GNZ65544:GNZ65549 GXV65544:GXV65549 HHR65544:HHR65549 HRN65544:HRN65549 IBJ65544:IBJ65549 ILF65544:ILF65549 IVB65544:IVB65549 JEX65544:JEX65549 JOT65544:JOT65549 JYP65544:JYP65549 KIL65544:KIL65549 KSH65544:KSH65549 LCD65544:LCD65549 LLZ65544:LLZ65549 LVV65544:LVV65549 MFR65544:MFR65549 MPN65544:MPN65549 MZJ65544:MZJ65549 NJF65544:NJF65549 NTB65544:NTB65549 OCX65544:OCX65549 OMT65544:OMT65549 OWP65544:OWP65549 PGL65544:PGL65549 PQH65544:PQH65549 QAD65544:QAD65549 QJZ65544:QJZ65549 QTV65544:QTV65549 RDR65544:RDR65549 RNN65544:RNN65549 RXJ65544:RXJ65549 SHF65544:SHF65549 SRB65544:SRB65549 TAX65544:TAX65549 TKT65544:TKT65549 TUP65544:TUP65549 UEL65544:UEL65549 UOH65544:UOH65549 UYD65544:UYD65549 VHZ65544:VHZ65549 VRV65544:VRV65549 WBR65544:WBR65549 WLN65544:WLN65549 WVJ65544:WVJ65549 RNN983048:RNN983053 IX131080:IX131085 ST131080:ST131085 ACP131080:ACP131085 AML131080:AML131085 AWH131080:AWH131085 BGD131080:BGD131085 BPZ131080:BPZ131085 BZV131080:BZV131085 CJR131080:CJR131085 CTN131080:CTN131085 DDJ131080:DDJ131085 DNF131080:DNF131085 DXB131080:DXB131085 EGX131080:EGX131085 EQT131080:EQT131085 FAP131080:FAP131085 FKL131080:FKL131085 FUH131080:FUH131085 GED131080:GED131085 GNZ131080:GNZ131085 GXV131080:GXV131085 HHR131080:HHR131085 HRN131080:HRN131085 IBJ131080:IBJ131085 ILF131080:ILF131085 IVB131080:IVB131085 JEX131080:JEX131085 JOT131080:JOT131085 JYP131080:JYP131085 KIL131080:KIL131085 KSH131080:KSH131085 LCD131080:LCD131085 LLZ131080:LLZ131085 LVV131080:LVV131085 MFR131080:MFR131085 MPN131080:MPN131085 MZJ131080:MZJ131085 NJF131080:NJF131085 NTB131080:NTB131085 OCX131080:OCX131085 OMT131080:OMT131085 OWP131080:OWP131085 PGL131080:PGL131085 PQH131080:PQH131085 QAD131080:QAD131085 QJZ131080:QJZ131085 QTV131080:QTV131085 RDR131080:RDR131085 RNN131080:RNN131085 RXJ131080:RXJ131085 SHF131080:SHF131085 SRB131080:SRB131085 TAX131080:TAX131085 TKT131080:TKT131085 TUP131080:TUP131085 UEL131080:UEL131085 UOH131080:UOH131085 UYD131080:UYD131085 VHZ131080:VHZ131085 VRV131080:VRV131085 WBR131080:WBR131085 WLN131080:WLN131085 WVJ131080:WVJ131085 RXJ983048:RXJ983053 IX196616:IX196621 ST196616:ST196621 ACP196616:ACP196621 AML196616:AML196621 AWH196616:AWH196621 BGD196616:BGD196621 BPZ196616:BPZ196621 BZV196616:BZV196621 CJR196616:CJR196621 CTN196616:CTN196621 DDJ196616:DDJ196621 DNF196616:DNF196621 DXB196616:DXB196621 EGX196616:EGX196621 EQT196616:EQT196621 FAP196616:FAP196621 FKL196616:FKL196621 FUH196616:FUH196621 GED196616:GED196621 GNZ196616:GNZ196621 GXV196616:GXV196621 HHR196616:HHR196621 HRN196616:HRN196621 IBJ196616:IBJ196621 ILF196616:ILF196621 IVB196616:IVB196621 JEX196616:JEX196621 JOT196616:JOT196621 JYP196616:JYP196621 KIL196616:KIL196621 KSH196616:KSH196621 LCD196616:LCD196621 LLZ196616:LLZ196621 LVV196616:LVV196621 MFR196616:MFR196621 MPN196616:MPN196621 MZJ196616:MZJ196621 NJF196616:NJF196621 NTB196616:NTB196621 OCX196616:OCX196621 OMT196616:OMT196621 OWP196616:OWP196621 PGL196616:PGL196621 PQH196616:PQH196621 QAD196616:QAD196621 QJZ196616:QJZ196621 QTV196616:QTV196621 RDR196616:RDR196621 RNN196616:RNN196621 RXJ196616:RXJ196621 SHF196616:SHF196621 SRB196616:SRB196621 TAX196616:TAX196621 TKT196616:TKT196621 TUP196616:TUP196621 UEL196616:UEL196621 UOH196616:UOH196621 UYD196616:UYD196621 VHZ196616:VHZ196621 VRV196616:VRV196621 WBR196616:WBR196621 WLN196616:WLN196621 WVJ196616:WVJ196621 SHF983048:SHF983053 IX262152:IX262157 ST262152:ST262157 ACP262152:ACP262157 AML262152:AML262157 AWH262152:AWH262157 BGD262152:BGD262157 BPZ262152:BPZ262157 BZV262152:BZV262157 CJR262152:CJR262157 CTN262152:CTN262157 DDJ262152:DDJ262157 DNF262152:DNF262157 DXB262152:DXB262157 EGX262152:EGX262157 EQT262152:EQT262157 FAP262152:FAP262157 FKL262152:FKL262157 FUH262152:FUH262157 GED262152:GED262157 GNZ262152:GNZ262157 GXV262152:GXV262157 HHR262152:HHR262157 HRN262152:HRN262157 IBJ262152:IBJ262157 ILF262152:ILF262157 IVB262152:IVB262157 JEX262152:JEX262157 JOT262152:JOT262157 JYP262152:JYP262157 KIL262152:KIL262157 KSH262152:KSH262157 LCD262152:LCD262157 LLZ262152:LLZ262157 LVV262152:LVV262157 MFR262152:MFR262157 MPN262152:MPN262157 MZJ262152:MZJ262157 NJF262152:NJF262157 NTB262152:NTB262157 OCX262152:OCX262157 OMT262152:OMT262157 OWP262152:OWP262157 PGL262152:PGL262157 PQH262152:PQH262157 QAD262152:QAD262157 QJZ262152:QJZ262157 QTV262152:QTV262157 RDR262152:RDR262157 RNN262152:RNN262157 RXJ262152:RXJ262157 SHF262152:SHF262157 SRB262152:SRB262157 TAX262152:TAX262157 TKT262152:TKT262157 TUP262152:TUP262157 UEL262152:UEL262157 UOH262152:UOH262157 UYD262152:UYD262157 VHZ262152:VHZ262157 VRV262152:VRV262157 WBR262152:WBR262157 WLN262152:WLN262157 WVJ262152:WVJ262157 SRB983048:SRB983053 IX327688:IX327693 ST327688:ST327693 ACP327688:ACP327693 AML327688:AML327693 AWH327688:AWH327693 BGD327688:BGD327693 BPZ327688:BPZ327693 BZV327688:BZV327693 CJR327688:CJR327693 CTN327688:CTN327693 DDJ327688:DDJ327693 DNF327688:DNF327693 DXB327688:DXB327693 EGX327688:EGX327693 EQT327688:EQT327693 FAP327688:FAP327693 FKL327688:FKL327693 FUH327688:FUH327693 GED327688:GED327693 GNZ327688:GNZ327693 GXV327688:GXV327693 HHR327688:HHR327693 HRN327688:HRN327693 IBJ327688:IBJ327693 ILF327688:ILF327693 IVB327688:IVB327693 JEX327688:JEX327693 JOT327688:JOT327693 JYP327688:JYP327693 KIL327688:KIL327693 KSH327688:KSH327693 LCD327688:LCD327693 LLZ327688:LLZ327693 LVV327688:LVV327693 MFR327688:MFR327693 MPN327688:MPN327693 MZJ327688:MZJ327693 NJF327688:NJF327693 NTB327688:NTB327693 OCX327688:OCX327693 OMT327688:OMT327693 OWP327688:OWP327693 PGL327688:PGL327693 PQH327688:PQH327693 QAD327688:QAD327693 QJZ327688:QJZ327693 QTV327688:QTV327693 RDR327688:RDR327693 RNN327688:RNN327693 RXJ327688:RXJ327693 SHF327688:SHF327693 SRB327688:SRB327693 TAX327688:TAX327693 TKT327688:TKT327693 TUP327688:TUP327693 UEL327688:UEL327693 UOH327688:UOH327693 UYD327688:UYD327693 VHZ327688:VHZ327693 VRV327688:VRV327693 WBR327688:WBR327693 WLN327688:WLN327693 WVJ327688:WVJ327693 TAX983048:TAX983053 IX393224:IX393229 ST393224:ST393229 ACP393224:ACP393229 AML393224:AML393229 AWH393224:AWH393229 BGD393224:BGD393229 BPZ393224:BPZ393229 BZV393224:BZV393229 CJR393224:CJR393229 CTN393224:CTN393229 DDJ393224:DDJ393229 DNF393224:DNF393229 DXB393224:DXB393229 EGX393224:EGX393229 EQT393224:EQT393229 FAP393224:FAP393229 FKL393224:FKL393229 FUH393224:FUH393229 GED393224:GED393229 GNZ393224:GNZ393229 GXV393224:GXV393229 HHR393224:HHR393229 HRN393224:HRN393229 IBJ393224:IBJ393229 ILF393224:ILF393229 IVB393224:IVB393229 JEX393224:JEX393229 JOT393224:JOT393229 JYP393224:JYP393229 KIL393224:KIL393229 KSH393224:KSH393229 LCD393224:LCD393229 LLZ393224:LLZ393229 LVV393224:LVV393229 MFR393224:MFR393229 MPN393224:MPN393229 MZJ393224:MZJ393229 NJF393224:NJF393229 NTB393224:NTB393229 OCX393224:OCX393229 OMT393224:OMT393229 OWP393224:OWP393229 PGL393224:PGL393229 PQH393224:PQH393229 QAD393224:QAD393229 QJZ393224:QJZ393229 QTV393224:QTV393229 RDR393224:RDR393229 RNN393224:RNN393229 RXJ393224:RXJ393229 SHF393224:SHF393229 SRB393224:SRB393229 TAX393224:TAX393229 TKT393224:TKT393229 TUP393224:TUP393229 UEL393224:UEL393229 UOH393224:UOH393229 UYD393224:UYD393229 VHZ393224:VHZ393229 VRV393224:VRV393229 WBR393224:WBR393229 WLN393224:WLN393229 WVJ393224:WVJ393229 TKT983048:TKT983053 IX458760:IX458765 ST458760:ST458765 ACP458760:ACP458765 AML458760:AML458765 AWH458760:AWH458765 BGD458760:BGD458765 BPZ458760:BPZ458765 BZV458760:BZV458765 CJR458760:CJR458765 CTN458760:CTN458765 DDJ458760:DDJ458765 DNF458760:DNF458765 DXB458760:DXB458765 EGX458760:EGX458765 EQT458760:EQT458765 FAP458760:FAP458765 FKL458760:FKL458765 FUH458760:FUH458765 GED458760:GED458765 GNZ458760:GNZ458765 GXV458760:GXV458765 HHR458760:HHR458765 HRN458760:HRN458765 IBJ458760:IBJ458765 ILF458760:ILF458765 IVB458760:IVB458765 JEX458760:JEX458765 JOT458760:JOT458765 JYP458760:JYP458765 KIL458760:KIL458765 KSH458760:KSH458765 LCD458760:LCD458765 LLZ458760:LLZ458765 LVV458760:LVV458765 MFR458760:MFR458765 MPN458760:MPN458765 MZJ458760:MZJ458765 NJF458760:NJF458765 NTB458760:NTB458765 OCX458760:OCX458765 OMT458760:OMT458765 OWP458760:OWP458765 PGL458760:PGL458765 PQH458760:PQH458765 QAD458760:QAD458765 QJZ458760:QJZ458765 QTV458760:QTV458765 RDR458760:RDR458765 RNN458760:RNN458765 RXJ458760:RXJ458765 SHF458760:SHF458765 SRB458760:SRB458765 TAX458760:TAX458765 TKT458760:TKT458765 TUP458760:TUP458765 UEL458760:UEL458765 UOH458760:UOH458765 UYD458760:UYD458765 VHZ458760:VHZ458765 VRV458760:VRV458765 WBR458760:WBR458765 WLN458760:WLN458765 WVJ458760:WVJ458765 TUP983048:TUP983053 IX524296:IX524301 ST524296:ST524301 ACP524296:ACP524301 AML524296:AML524301 AWH524296:AWH524301 BGD524296:BGD524301 BPZ524296:BPZ524301 BZV524296:BZV524301 CJR524296:CJR524301 CTN524296:CTN524301 DDJ524296:DDJ524301 DNF524296:DNF524301 DXB524296:DXB524301 EGX524296:EGX524301 EQT524296:EQT524301 FAP524296:FAP524301 FKL524296:FKL524301 FUH524296:FUH524301 GED524296:GED524301 GNZ524296:GNZ524301 GXV524296:GXV524301 HHR524296:HHR524301 HRN524296:HRN524301 IBJ524296:IBJ524301 ILF524296:ILF524301 IVB524296:IVB524301 JEX524296:JEX524301 JOT524296:JOT524301 JYP524296:JYP524301 KIL524296:KIL524301 KSH524296:KSH524301 LCD524296:LCD524301 LLZ524296:LLZ524301 LVV524296:LVV524301 MFR524296:MFR524301 MPN524296:MPN524301 MZJ524296:MZJ524301 NJF524296:NJF524301 NTB524296:NTB524301 OCX524296:OCX524301 OMT524296:OMT524301 OWP524296:OWP524301 PGL524296:PGL524301 PQH524296:PQH524301 QAD524296:QAD524301 QJZ524296:QJZ524301 QTV524296:QTV524301 RDR524296:RDR524301 RNN524296:RNN524301 RXJ524296:RXJ524301 SHF524296:SHF524301 SRB524296:SRB524301 TAX524296:TAX524301 TKT524296:TKT524301 TUP524296:TUP524301 UEL524296:UEL524301 UOH524296:UOH524301 UYD524296:UYD524301 VHZ524296:VHZ524301 VRV524296:VRV524301 WBR524296:WBR524301 WLN524296:WLN524301 WVJ524296:WVJ524301 UEL983048:UEL983053 IX589832:IX589837 ST589832:ST589837 ACP589832:ACP589837 AML589832:AML589837 AWH589832:AWH589837 BGD589832:BGD589837 BPZ589832:BPZ589837 BZV589832:BZV589837 CJR589832:CJR589837 CTN589832:CTN589837 DDJ589832:DDJ589837 DNF589832:DNF589837 DXB589832:DXB589837 EGX589832:EGX589837 EQT589832:EQT589837 FAP589832:FAP589837 FKL589832:FKL589837 FUH589832:FUH589837 GED589832:GED589837 GNZ589832:GNZ589837 GXV589832:GXV589837 HHR589832:HHR589837 HRN589832:HRN589837 IBJ589832:IBJ589837 ILF589832:ILF589837 IVB589832:IVB589837 JEX589832:JEX589837 JOT589832:JOT589837 JYP589832:JYP589837 KIL589832:KIL589837 KSH589832:KSH589837 LCD589832:LCD589837 LLZ589832:LLZ589837 LVV589832:LVV589837 MFR589832:MFR589837 MPN589832:MPN589837 MZJ589832:MZJ589837 NJF589832:NJF589837 NTB589832:NTB589837 OCX589832:OCX589837 OMT589832:OMT589837 OWP589832:OWP589837 PGL589832:PGL589837 PQH589832:PQH589837 QAD589832:QAD589837 QJZ589832:QJZ589837 QTV589832:QTV589837 RDR589832:RDR589837 RNN589832:RNN589837 RXJ589832:RXJ589837 SHF589832:SHF589837 SRB589832:SRB589837 TAX589832:TAX589837 TKT589832:TKT589837 TUP589832:TUP589837 UEL589832:UEL589837 UOH589832:UOH589837 UYD589832:UYD589837 VHZ589832:VHZ589837 VRV589832:VRV589837 WBR589832:WBR589837 WLN589832:WLN589837 WVJ589832:WVJ589837 UOH983048:UOH983053 IX655368:IX655373 ST655368:ST655373 ACP655368:ACP655373 AML655368:AML655373 AWH655368:AWH655373 BGD655368:BGD655373 BPZ655368:BPZ655373 BZV655368:BZV655373 CJR655368:CJR655373 CTN655368:CTN655373 DDJ655368:DDJ655373 DNF655368:DNF655373 DXB655368:DXB655373 EGX655368:EGX655373 EQT655368:EQT655373 FAP655368:FAP655373 FKL655368:FKL655373 FUH655368:FUH655373 GED655368:GED655373 GNZ655368:GNZ655373 GXV655368:GXV655373 HHR655368:HHR655373 HRN655368:HRN655373 IBJ655368:IBJ655373 ILF655368:ILF655373 IVB655368:IVB655373 JEX655368:JEX655373 JOT655368:JOT655373 JYP655368:JYP655373 KIL655368:KIL655373 KSH655368:KSH655373 LCD655368:LCD655373 LLZ655368:LLZ655373 LVV655368:LVV655373 MFR655368:MFR655373 MPN655368:MPN655373 MZJ655368:MZJ655373 NJF655368:NJF655373 NTB655368:NTB655373 OCX655368:OCX655373 OMT655368:OMT655373 OWP655368:OWP655373 PGL655368:PGL655373 PQH655368:PQH655373 QAD655368:QAD655373 QJZ655368:QJZ655373 QTV655368:QTV655373 RDR655368:RDR655373 RNN655368:RNN655373 RXJ655368:RXJ655373 SHF655368:SHF655373 SRB655368:SRB655373 TAX655368:TAX655373 TKT655368:TKT655373 TUP655368:TUP655373 UEL655368:UEL655373 UOH655368:UOH655373 UYD655368:UYD655373 VHZ655368:VHZ655373 VRV655368:VRV655373 WBR655368:WBR655373 WLN655368:WLN655373 WVJ655368:WVJ655373 UYD983048:UYD983053 IX720904:IX720909 ST720904:ST720909 ACP720904:ACP720909 AML720904:AML720909 AWH720904:AWH720909 BGD720904:BGD720909 BPZ720904:BPZ720909 BZV720904:BZV720909 CJR720904:CJR720909 CTN720904:CTN720909 DDJ720904:DDJ720909 DNF720904:DNF720909 DXB720904:DXB720909 EGX720904:EGX720909 EQT720904:EQT720909 FAP720904:FAP720909 FKL720904:FKL720909 FUH720904:FUH720909 GED720904:GED720909 GNZ720904:GNZ720909 GXV720904:GXV720909 HHR720904:HHR720909 HRN720904:HRN720909 IBJ720904:IBJ720909 ILF720904:ILF720909 IVB720904:IVB720909 JEX720904:JEX720909 JOT720904:JOT720909 JYP720904:JYP720909 KIL720904:KIL720909 KSH720904:KSH720909 LCD720904:LCD720909 LLZ720904:LLZ720909 LVV720904:LVV720909 MFR720904:MFR720909 MPN720904:MPN720909 MZJ720904:MZJ720909 NJF720904:NJF720909 NTB720904:NTB720909 OCX720904:OCX720909 OMT720904:OMT720909 OWP720904:OWP720909 PGL720904:PGL720909 PQH720904:PQH720909 QAD720904:QAD720909 QJZ720904:QJZ720909 QTV720904:QTV720909 RDR720904:RDR720909 RNN720904:RNN720909 RXJ720904:RXJ720909 SHF720904:SHF720909 SRB720904:SRB720909 TAX720904:TAX720909 TKT720904:TKT720909 TUP720904:TUP720909 UEL720904:UEL720909 UOH720904:UOH720909 UYD720904:UYD720909 VHZ720904:VHZ720909 VRV720904:VRV720909 WBR720904:WBR720909 WLN720904:WLN720909 WVJ720904:WVJ720909 VHZ983048:VHZ983053 IX786440:IX786445 ST786440:ST786445 ACP786440:ACP786445 AML786440:AML786445 AWH786440:AWH786445 BGD786440:BGD786445 BPZ786440:BPZ786445 BZV786440:BZV786445 CJR786440:CJR786445 CTN786440:CTN786445 DDJ786440:DDJ786445 DNF786440:DNF786445 DXB786440:DXB786445 EGX786440:EGX786445 EQT786440:EQT786445 FAP786440:FAP786445 FKL786440:FKL786445 FUH786440:FUH786445 GED786440:GED786445 GNZ786440:GNZ786445 GXV786440:GXV786445 HHR786440:HHR786445 HRN786440:HRN786445 IBJ786440:IBJ786445 ILF786440:ILF786445 IVB786440:IVB786445 JEX786440:JEX786445 JOT786440:JOT786445 JYP786440:JYP786445 KIL786440:KIL786445 KSH786440:KSH786445 LCD786440:LCD786445 LLZ786440:LLZ786445 LVV786440:LVV786445 MFR786440:MFR786445 MPN786440:MPN786445 MZJ786440:MZJ786445 NJF786440:NJF786445 NTB786440:NTB786445 OCX786440:OCX786445 OMT786440:OMT786445 OWP786440:OWP786445 PGL786440:PGL786445 PQH786440:PQH786445 QAD786440:QAD786445 QJZ786440:QJZ786445 QTV786440:QTV786445 RDR786440:RDR786445 RNN786440:RNN786445 RXJ786440:RXJ786445 SHF786440:SHF786445 SRB786440:SRB786445 TAX786440:TAX786445 TKT786440:TKT786445 TUP786440:TUP786445 UEL786440:UEL786445 UOH786440:UOH786445 UYD786440:UYD786445 VHZ786440:VHZ786445 VRV786440:VRV786445 WBR786440:WBR786445 WLN786440:WLN786445 WVJ786440:WVJ786445 VRV983048:VRV983053 IX851976:IX851981 ST851976:ST851981 ACP851976:ACP851981 AML851976:AML851981 AWH851976:AWH851981 BGD851976:BGD851981 BPZ851976:BPZ851981 BZV851976:BZV851981 CJR851976:CJR851981 CTN851976:CTN851981 DDJ851976:DDJ851981 DNF851976:DNF851981 DXB851976:DXB851981 EGX851976:EGX851981 EQT851976:EQT851981 FAP851976:FAP851981 FKL851976:FKL851981 FUH851976:FUH851981 GED851976:GED851981 GNZ851976:GNZ851981 GXV851976:GXV851981 HHR851976:HHR851981 HRN851976:HRN851981 IBJ851976:IBJ851981 ILF851976:ILF851981 IVB851976:IVB851981 JEX851976:JEX851981 JOT851976:JOT851981 JYP851976:JYP851981 KIL851976:KIL851981 KSH851976:KSH851981 LCD851976:LCD851981 LLZ851976:LLZ851981 LVV851976:LVV851981 MFR851976:MFR851981 MPN851976:MPN851981 MZJ851976:MZJ851981 NJF851976:NJF851981 NTB851976:NTB851981 OCX851976:OCX851981 OMT851976:OMT851981 OWP851976:OWP851981 PGL851976:PGL851981 PQH851976:PQH851981 QAD851976:QAD851981 QJZ851976:QJZ851981 QTV851976:QTV851981 RDR851976:RDR851981 RNN851976:RNN851981 RXJ851976:RXJ851981 SHF851976:SHF851981 SRB851976:SRB851981 TAX851976:TAX851981 TKT851976:TKT851981 TUP851976:TUP851981 UEL851976:UEL851981 UOH851976:UOH851981 UYD851976:UYD851981 VHZ851976:VHZ851981 VRV851976:VRV851981 WBR851976:WBR851981 WLN851976:WLN851981 WVJ851976:WVJ851981 WBR983048:WBR983053 IX917512:IX917517 ST917512:ST917517 ACP917512:ACP917517 AML917512:AML917517 AWH917512:AWH917517 BGD917512:BGD917517 BPZ917512:BPZ917517 BZV917512:BZV917517 CJR917512:CJR917517 CTN917512:CTN917517 DDJ917512:DDJ917517 DNF917512:DNF917517 DXB917512:DXB917517 EGX917512:EGX917517 EQT917512:EQT917517 FAP917512:FAP917517 FKL917512:FKL917517 FUH917512:FUH917517 GED917512:GED917517 GNZ917512:GNZ917517 GXV917512:GXV917517 HHR917512:HHR917517 HRN917512:HRN917517 IBJ917512:IBJ917517 ILF917512:ILF917517 IVB917512:IVB917517 JEX917512:JEX917517 JOT917512:JOT917517 JYP917512:JYP917517 KIL917512:KIL917517 KSH917512:KSH917517 LCD917512:LCD917517 LLZ917512:LLZ917517 LVV917512:LVV917517 MFR917512:MFR917517 MPN917512:MPN917517 MZJ917512:MZJ917517 NJF917512:NJF917517 NTB917512:NTB917517 OCX917512:OCX917517 OMT917512:OMT917517 OWP917512:OWP917517 PGL917512:PGL917517 PQH917512:PQH917517 QAD917512:QAD917517 QJZ917512:QJZ917517 QTV917512:QTV917517 RDR917512:RDR917517 RNN917512:RNN917517 RXJ917512:RXJ917517 SHF917512:SHF917517 SRB917512:SRB917517 TAX917512:TAX917517 TKT917512:TKT917517 TUP917512:TUP917517 UEL917512:UEL917517 UOH917512:UOH917517 UYD917512:UYD917517 VHZ917512:VHZ917517 VRV917512:VRV917517 WBR917512:WBR917517 WLN917512:WLN917517 WVJ917512:WVJ917517 WLN983048:WLN983053 IX983048:IX983053 ST983048:ST983053 ACP983048:ACP983053 AML983048:AML983053 AWH983048:AWH983053 BGD983048:BGD983053 BPZ983048:BPZ983053 BZV983048:BZV983053 CJR983048:CJR983053 CTN983048:CTN983053 DDJ983048:DDJ983053 DNF983048:DNF983053 DXB983048:DXB983053 EGX983048:EGX983053 EQT983048:EQT983053 FAP983048:FAP983053 FKL983048:FKL983053 FUH983048:FUH983053 GED983048:GED983053 GNZ983048:GNZ983053 GXV983048:GXV983053 HHR983048:HHR983053 HRN983048:HRN983053 IBJ983048:IBJ983053 ILF983048:ILF983053 IVB983048:IVB983053 JEX983048:JEX983053 JOT983048:JOT983053 JYP983048:JYP983053 KIL983048:KIL983053 KSH983048:KSH983053 LCD983048:LCD983053 LLZ983048:LLZ983053 LVV983048:LVV983053 MFR983048:MFR983053 MPN983048:MPN983053 MZJ983048:MZJ983053 NJF983048:NJF983053 NTB983048:NTB983053 OCX983048:OCX983053 OMT983048:OMT983053 OWP983048:OWP983053 PGL983048:PGL983053 PQH983048:PQH983053 QAD983048:QAD983053 QJZ983048:QJZ983053 QTV983048:QTV983053" xr:uid="{079B611E-6451-4FB4-8529-EAC1FB6A9D43}">
      <formula1>OR(IX8=0,IX8&gt;50)</formula1>
    </dataValidation>
    <dataValidation type="whole" allowBlank="1" showErrorMessage="1" errorTitle="Error de datos" error="Debe ingresar un valor entre 1 y 12" sqref="RDV983042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RNR983042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RXN983042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SHJ983042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SRF983042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TBB98304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TKX983042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TUT983042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UEP983042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UOL983042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UYH98304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VID983042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VRZ983042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WBV983042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WLR983042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WVN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xr:uid="{C626A404-7E8F-4552-BB71-27F8EE1C171F}">
      <formula1>1</formula1>
      <formula2>12</formula2>
    </dataValidation>
    <dataValidation allowBlank="1" errorTitle="Error de datos" error="Debe introducir una fecha válida" sqref="E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E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E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E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E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E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E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E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E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E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E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E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E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E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E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E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xr:uid="{D9C65A14-5B49-4E2E-A6A4-2DB023483942}">
      <formula1>0</formula1>
      <formula2>0</formula2>
    </dataValidation>
    <dataValidation type="custom" operator="greaterThan" showInputMessage="1" showErrorMessage="1" errorTitle="eee" sqref="RDR983097:RDR983100 IX57:IX60 ST57:ST60 ACP57:ACP60 AML57:AML60 AWH57:AWH60 BGD57:BGD60 BPZ57:BPZ60 BZV57:BZV60 CJR57:CJR60 CTN57:CTN60 DDJ57:DDJ60 DNF57:DNF60 DXB57:DXB60 EGX57:EGX60 EQT57:EQT60 FAP57:FAP60 FKL57:FKL60 FUH57:FUH60 GED57:GED60 GNZ57:GNZ60 GXV57:GXV60 HHR57:HHR60 HRN57:HRN60 IBJ57:IBJ60 ILF57:ILF60 IVB57:IVB60 JEX57:JEX60 JOT57:JOT60 JYP57:JYP60 KIL57:KIL60 KSH57:KSH60 LCD57:LCD60 LLZ57:LLZ60 LVV57:LVV60 MFR57:MFR60 MPN57:MPN60 MZJ57:MZJ60 NJF57:NJF60 NTB57:NTB60 OCX57:OCX60 OMT57:OMT60 OWP57:OWP60 PGL57:PGL60 PQH57:PQH60 QAD57:QAD60 QJZ57:QJZ60 QTV57:QTV60 RDR57:RDR60 RNN57:RNN60 RXJ57:RXJ60 SHF57:SHF60 SRB57:SRB60 TAX57:TAX60 TKT57:TKT60 TUP57:TUP60 UEL57:UEL60 UOH57:UOH60 UYD57:UYD60 VHZ57:VHZ60 VRV57:VRV60 WBR57:WBR60 WLN57:WLN60 WVJ57:WVJ60 RNN983097:RNN983100 IX65593:IX65596 ST65593:ST65596 ACP65593:ACP65596 AML65593:AML65596 AWH65593:AWH65596 BGD65593:BGD65596 BPZ65593:BPZ65596 BZV65593:BZV65596 CJR65593:CJR65596 CTN65593:CTN65596 DDJ65593:DDJ65596 DNF65593:DNF65596 DXB65593:DXB65596 EGX65593:EGX65596 EQT65593:EQT65596 FAP65593:FAP65596 FKL65593:FKL65596 FUH65593:FUH65596 GED65593:GED65596 GNZ65593:GNZ65596 GXV65593:GXV65596 HHR65593:HHR65596 HRN65593:HRN65596 IBJ65593:IBJ65596 ILF65593:ILF65596 IVB65593:IVB65596 JEX65593:JEX65596 JOT65593:JOT65596 JYP65593:JYP65596 KIL65593:KIL65596 KSH65593:KSH65596 LCD65593:LCD65596 LLZ65593:LLZ65596 LVV65593:LVV65596 MFR65593:MFR65596 MPN65593:MPN65596 MZJ65593:MZJ65596 NJF65593:NJF65596 NTB65593:NTB65596 OCX65593:OCX65596 OMT65593:OMT65596 OWP65593:OWP65596 PGL65593:PGL65596 PQH65593:PQH65596 QAD65593:QAD65596 QJZ65593:QJZ65596 QTV65593:QTV65596 RDR65593:RDR65596 RNN65593:RNN65596 RXJ65593:RXJ65596 SHF65593:SHF65596 SRB65593:SRB65596 TAX65593:TAX65596 TKT65593:TKT65596 TUP65593:TUP65596 UEL65593:UEL65596 UOH65593:UOH65596 UYD65593:UYD65596 VHZ65593:VHZ65596 VRV65593:VRV65596 WBR65593:WBR65596 WLN65593:WLN65596 WVJ65593:WVJ65596 RXJ983097:RXJ983100 IX131129:IX131132 ST131129:ST131132 ACP131129:ACP131132 AML131129:AML131132 AWH131129:AWH131132 BGD131129:BGD131132 BPZ131129:BPZ131132 BZV131129:BZV131132 CJR131129:CJR131132 CTN131129:CTN131132 DDJ131129:DDJ131132 DNF131129:DNF131132 DXB131129:DXB131132 EGX131129:EGX131132 EQT131129:EQT131132 FAP131129:FAP131132 FKL131129:FKL131132 FUH131129:FUH131132 GED131129:GED131132 GNZ131129:GNZ131132 GXV131129:GXV131132 HHR131129:HHR131132 HRN131129:HRN131132 IBJ131129:IBJ131132 ILF131129:ILF131132 IVB131129:IVB131132 JEX131129:JEX131132 JOT131129:JOT131132 JYP131129:JYP131132 KIL131129:KIL131132 KSH131129:KSH131132 LCD131129:LCD131132 LLZ131129:LLZ131132 LVV131129:LVV131132 MFR131129:MFR131132 MPN131129:MPN131132 MZJ131129:MZJ131132 NJF131129:NJF131132 NTB131129:NTB131132 OCX131129:OCX131132 OMT131129:OMT131132 OWP131129:OWP131132 PGL131129:PGL131132 PQH131129:PQH131132 QAD131129:QAD131132 QJZ131129:QJZ131132 QTV131129:QTV131132 RDR131129:RDR131132 RNN131129:RNN131132 RXJ131129:RXJ131132 SHF131129:SHF131132 SRB131129:SRB131132 TAX131129:TAX131132 TKT131129:TKT131132 TUP131129:TUP131132 UEL131129:UEL131132 UOH131129:UOH131132 UYD131129:UYD131132 VHZ131129:VHZ131132 VRV131129:VRV131132 WBR131129:WBR131132 WLN131129:WLN131132 WVJ131129:WVJ131132 SHF983097:SHF983100 IX196665:IX196668 ST196665:ST196668 ACP196665:ACP196668 AML196665:AML196668 AWH196665:AWH196668 BGD196665:BGD196668 BPZ196665:BPZ196668 BZV196665:BZV196668 CJR196665:CJR196668 CTN196665:CTN196668 DDJ196665:DDJ196668 DNF196665:DNF196668 DXB196665:DXB196668 EGX196665:EGX196668 EQT196665:EQT196668 FAP196665:FAP196668 FKL196665:FKL196668 FUH196665:FUH196668 GED196665:GED196668 GNZ196665:GNZ196668 GXV196665:GXV196668 HHR196665:HHR196668 HRN196665:HRN196668 IBJ196665:IBJ196668 ILF196665:ILF196668 IVB196665:IVB196668 JEX196665:JEX196668 JOT196665:JOT196668 JYP196665:JYP196668 KIL196665:KIL196668 KSH196665:KSH196668 LCD196665:LCD196668 LLZ196665:LLZ196668 LVV196665:LVV196668 MFR196665:MFR196668 MPN196665:MPN196668 MZJ196665:MZJ196668 NJF196665:NJF196668 NTB196665:NTB196668 OCX196665:OCX196668 OMT196665:OMT196668 OWP196665:OWP196668 PGL196665:PGL196668 PQH196665:PQH196668 QAD196665:QAD196668 QJZ196665:QJZ196668 QTV196665:QTV196668 RDR196665:RDR196668 RNN196665:RNN196668 RXJ196665:RXJ196668 SHF196665:SHF196668 SRB196665:SRB196668 TAX196665:TAX196668 TKT196665:TKT196668 TUP196665:TUP196668 UEL196665:UEL196668 UOH196665:UOH196668 UYD196665:UYD196668 VHZ196665:VHZ196668 VRV196665:VRV196668 WBR196665:WBR196668 WLN196665:WLN196668 WVJ196665:WVJ196668 SRB983097:SRB983100 IX262201:IX262204 ST262201:ST262204 ACP262201:ACP262204 AML262201:AML262204 AWH262201:AWH262204 BGD262201:BGD262204 BPZ262201:BPZ262204 BZV262201:BZV262204 CJR262201:CJR262204 CTN262201:CTN262204 DDJ262201:DDJ262204 DNF262201:DNF262204 DXB262201:DXB262204 EGX262201:EGX262204 EQT262201:EQT262204 FAP262201:FAP262204 FKL262201:FKL262204 FUH262201:FUH262204 GED262201:GED262204 GNZ262201:GNZ262204 GXV262201:GXV262204 HHR262201:HHR262204 HRN262201:HRN262204 IBJ262201:IBJ262204 ILF262201:ILF262204 IVB262201:IVB262204 JEX262201:JEX262204 JOT262201:JOT262204 JYP262201:JYP262204 KIL262201:KIL262204 KSH262201:KSH262204 LCD262201:LCD262204 LLZ262201:LLZ262204 LVV262201:LVV262204 MFR262201:MFR262204 MPN262201:MPN262204 MZJ262201:MZJ262204 NJF262201:NJF262204 NTB262201:NTB262204 OCX262201:OCX262204 OMT262201:OMT262204 OWP262201:OWP262204 PGL262201:PGL262204 PQH262201:PQH262204 QAD262201:QAD262204 QJZ262201:QJZ262204 QTV262201:QTV262204 RDR262201:RDR262204 RNN262201:RNN262204 RXJ262201:RXJ262204 SHF262201:SHF262204 SRB262201:SRB262204 TAX262201:TAX262204 TKT262201:TKT262204 TUP262201:TUP262204 UEL262201:UEL262204 UOH262201:UOH262204 UYD262201:UYD262204 VHZ262201:VHZ262204 VRV262201:VRV262204 WBR262201:WBR262204 WLN262201:WLN262204 WVJ262201:WVJ262204 TAX983097:TAX983100 IX327737:IX327740 ST327737:ST327740 ACP327737:ACP327740 AML327737:AML327740 AWH327737:AWH327740 BGD327737:BGD327740 BPZ327737:BPZ327740 BZV327737:BZV327740 CJR327737:CJR327740 CTN327737:CTN327740 DDJ327737:DDJ327740 DNF327737:DNF327740 DXB327737:DXB327740 EGX327737:EGX327740 EQT327737:EQT327740 FAP327737:FAP327740 FKL327737:FKL327740 FUH327737:FUH327740 GED327737:GED327740 GNZ327737:GNZ327740 GXV327737:GXV327740 HHR327737:HHR327740 HRN327737:HRN327740 IBJ327737:IBJ327740 ILF327737:ILF327740 IVB327737:IVB327740 JEX327737:JEX327740 JOT327737:JOT327740 JYP327737:JYP327740 KIL327737:KIL327740 KSH327737:KSH327740 LCD327737:LCD327740 LLZ327737:LLZ327740 LVV327737:LVV327740 MFR327737:MFR327740 MPN327737:MPN327740 MZJ327737:MZJ327740 NJF327737:NJF327740 NTB327737:NTB327740 OCX327737:OCX327740 OMT327737:OMT327740 OWP327737:OWP327740 PGL327737:PGL327740 PQH327737:PQH327740 QAD327737:QAD327740 QJZ327737:QJZ327740 QTV327737:QTV327740 RDR327737:RDR327740 RNN327737:RNN327740 RXJ327737:RXJ327740 SHF327737:SHF327740 SRB327737:SRB327740 TAX327737:TAX327740 TKT327737:TKT327740 TUP327737:TUP327740 UEL327737:UEL327740 UOH327737:UOH327740 UYD327737:UYD327740 VHZ327737:VHZ327740 VRV327737:VRV327740 WBR327737:WBR327740 WLN327737:WLN327740 WVJ327737:WVJ327740 TKT983097:TKT983100 IX393273:IX393276 ST393273:ST393276 ACP393273:ACP393276 AML393273:AML393276 AWH393273:AWH393276 BGD393273:BGD393276 BPZ393273:BPZ393276 BZV393273:BZV393276 CJR393273:CJR393276 CTN393273:CTN393276 DDJ393273:DDJ393276 DNF393273:DNF393276 DXB393273:DXB393276 EGX393273:EGX393276 EQT393273:EQT393276 FAP393273:FAP393276 FKL393273:FKL393276 FUH393273:FUH393276 GED393273:GED393276 GNZ393273:GNZ393276 GXV393273:GXV393276 HHR393273:HHR393276 HRN393273:HRN393276 IBJ393273:IBJ393276 ILF393273:ILF393276 IVB393273:IVB393276 JEX393273:JEX393276 JOT393273:JOT393276 JYP393273:JYP393276 KIL393273:KIL393276 KSH393273:KSH393276 LCD393273:LCD393276 LLZ393273:LLZ393276 LVV393273:LVV393276 MFR393273:MFR393276 MPN393273:MPN393276 MZJ393273:MZJ393276 NJF393273:NJF393276 NTB393273:NTB393276 OCX393273:OCX393276 OMT393273:OMT393276 OWP393273:OWP393276 PGL393273:PGL393276 PQH393273:PQH393276 QAD393273:QAD393276 QJZ393273:QJZ393276 QTV393273:QTV393276 RDR393273:RDR393276 RNN393273:RNN393276 RXJ393273:RXJ393276 SHF393273:SHF393276 SRB393273:SRB393276 TAX393273:TAX393276 TKT393273:TKT393276 TUP393273:TUP393276 UEL393273:UEL393276 UOH393273:UOH393276 UYD393273:UYD393276 VHZ393273:VHZ393276 VRV393273:VRV393276 WBR393273:WBR393276 WLN393273:WLN393276 WVJ393273:WVJ393276 TUP983097:TUP983100 IX458809:IX458812 ST458809:ST458812 ACP458809:ACP458812 AML458809:AML458812 AWH458809:AWH458812 BGD458809:BGD458812 BPZ458809:BPZ458812 BZV458809:BZV458812 CJR458809:CJR458812 CTN458809:CTN458812 DDJ458809:DDJ458812 DNF458809:DNF458812 DXB458809:DXB458812 EGX458809:EGX458812 EQT458809:EQT458812 FAP458809:FAP458812 FKL458809:FKL458812 FUH458809:FUH458812 GED458809:GED458812 GNZ458809:GNZ458812 GXV458809:GXV458812 HHR458809:HHR458812 HRN458809:HRN458812 IBJ458809:IBJ458812 ILF458809:ILF458812 IVB458809:IVB458812 JEX458809:JEX458812 JOT458809:JOT458812 JYP458809:JYP458812 KIL458809:KIL458812 KSH458809:KSH458812 LCD458809:LCD458812 LLZ458809:LLZ458812 LVV458809:LVV458812 MFR458809:MFR458812 MPN458809:MPN458812 MZJ458809:MZJ458812 NJF458809:NJF458812 NTB458809:NTB458812 OCX458809:OCX458812 OMT458809:OMT458812 OWP458809:OWP458812 PGL458809:PGL458812 PQH458809:PQH458812 QAD458809:QAD458812 QJZ458809:QJZ458812 QTV458809:QTV458812 RDR458809:RDR458812 RNN458809:RNN458812 RXJ458809:RXJ458812 SHF458809:SHF458812 SRB458809:SRB458812 TAX458809:TAX458812 TKT458809:TKT458812 TUP458809:TUP458812 UEL458809:UEL458812 UOH458809:UOH458812 UYD458809:UYD458812 VHZ458809:VHZ458812 VRV458809:VRV458812 WBR458809:WBR458812 WLN458809:WLN458812 WVJ458809:WVJ458812 UEL983097:UEL983100 IX524345:IX524348 ST524345:ST524348 ACP524345:ACP524348 AML524345:AML524348 AWH524345:AWH524348 BGD524345:BGD524348 BPZ524345:BPZ524348 BZV524345:BZV524348 CJR524345:CJR524348 CTN524345:CTN524348 DDJ524345:DDJ524348 DNF524345:DNF524348 DXB524345:DXB524348 EGX524345:EGX524348 EQT524345:EQT524348 FAP524345:FAP524348 FKL524345:FKL524348 FUH524345:FUH524348 GED524345:GED524348 GNZ524345:GNZ524348 GXV524345:GXV524348 HHR524345:HHR524348 HRN524345:HRN524348 IBJ524345:IBJ524348 ILF524345:ILF524348 IVB524345:IVB524348 JEX524345:JEX524348 JOT524345:JOT524348 JYP524345:JYP524348 KIL524345:KIL524348 KSH524345:KSH524348 LCD524345:LCD524348 LLZ524345:LLZ524348 LVV524345:LVV524348 MFR524345:MFR524348 MPN524345:MPN524348 MZJ524345:MZJ524348 NJF524345:NJF524348 NTB524345:NTB524348 OCX524345:OCX524348 OMT524345:OMT524348 OWP524345:OWP524348 PGL524345:PGL524348 PQH524345:PQH524348 QAD524345:QAD524348 QJZ524345:QJZ524348 QTV524345:QTV524348 RDR524345:RDR524348 RNN524345:RNN524348 RXJ524345:RXJ524348 SHF524345:SHF524348 SRB524345:SRB524348 TAX524345:TAX524348 TKT524345:TKT524348 TUP524345:TUP524348 UEL524345:UEL524348 UOH524345:UOH524348 UYD524345:UYD524348 VHZ524345:VHZ524348 VRV524345:VRV524348 WBR524345:WBR524348 WLN524345:WLN524348 WVJ524345:WVJ524348 UOH983097:UOH983100 IX589881:IX589884 ST589881:ST589884 ACP589881:ACP589884 AML589881:AML589884 AWH589881:AWH589884 BGD589881:BGD589884 BPZ589881:BPZ589884 BZV589881:BZV589884 CJR589881:CJR589884 CTN589881:CTN589884 DDJ589881:DDJ589884 DNF589881:DNF589884 DXB589881:DXB589884 EGX589881:EGX589884 EQT589881:EQT589884 FAP589881:FAP589884 FKL589881:FKL589884 FUH589881:FUH589884 GED589881:GED589884 GNZ589881:GNZ589884 GXV589881:GXV589884 HHR589881:HHR589884 HRN589881:HRN589884 IBJ589881:IBJ589884 ILF589881:ILF589884 IVB589881:IVB589884 JEX589881:JEX589884 JOT589881:JOT589884 JYP589881:JYP589884 KIL589881:KIL589884 KSH589881:KSH589884 LCD589881:LCD589884 LLZ589881:LLZ589884 LVV589881:LVV589884 MFR589881:MFR589884 MPN589881:MPN589884 MZJ589881:MZJ589884 NJF589881:NJF589884 NTB589881:NTB589884 OCX589881:OCX589884 OMT589881:OMT589884 OWP589881:OWP589884 PGL589881:PGL589884 PQH589881:PQH589884 QAD589881:QAD589884 QJZ589881:QJZ589884 QTV589881:QTV589884 RDR589881:RDR589884 RNN589881:RNN589884 RXJ589881:RXJ589884 SHF589881:SHF589884 SRB589881:SRB589884 TAX589881:TAX589884 TKT589881:TKT589884 TUP589881:TUP589884 UEL589881:UEL589884 UOH589881:UOH589884 UYD589881:UYD589884 VHZ589881:VHZ589884 VRV589881:VRV589884 WBR589881:WBR589884 WLN589881:WLN589884 WVJ589881:WVJ589884 UYD983097:UYD983100 IX655417:IX655420 ST655417:ST655420 ACP655417:ACP655420 AML655417:AML655420 AWH655417:AWH655420 BGD655417:BGD655420 BPZ655417:BPZ655420 BZV655417:BZV655420 CJR655417:CJR655420 CTN655417:CTN655420 DDJ655417:DDJ655420 DNF655417:DNF655420 DXB655417:DXB655420 EGX655417:EGX655420 EQT655417:EQT655420 FAP655417:FAP655420 FKL655417:FKL655420 FUH655417:FUH655420 GED655417:GED655420 GNZ655417:GNZ655420 GXV655417:GXV655420 HHR655417:HHR655420 HRN655417:HRN655420 IBJ655417:IBJ655420 ILF655417:ILF655420 IVB655417:IVB655420 JEX655417:JEX655420 JOT655417:JOT655420 JYP655417:JYP655420 KIL655417:KIL655420 KSH655417:KSH655420 LCD655417:LCD655420 LLZ655417:LLZ655420 LVV655417:LVV655420 MFR655417:MFR655420 MPN655417:MPN655420 MZJ655417:MZJ655420 NJF655417:NJF655420 NTB655417:NTB655420 OCX655417:OCX655420 OMT655417:OMT655420 OWP655417:OWP655420 PGL655417:PGL655420 PQH655417:PQH655420 QAD655417:QAD655420 QJZ655417:QJZ655420 QTV655417:QTV655420 RDR655417:RDR655420 RNN655417:RNN655420 RXJ655417:RXJ655420 SHF655417:SHF655420 SRB655417:SRB655420 TAX655417:TAX655420 TKT655417:TKT655420 TUP655417:TUP655420 UEL655417:UEL655420 UOH655417:UOH655420 UYD655417:UYD655420 VHZ655417:VHZ655420 VRV655417:VRV655420 WBR655417:WBR655420 WLN655417:WLN655420 WVJ655417:WVJ655420 VHZ983097:VHZ983100 IX720953:IX720956 ST720953:ST720956 ACP720953:ACP720956 AML720953:AML720956 AWH720953:AWH720956 BGD720953:BGD720956 BPZ720953:BPZ720956 BZV720953:BZV720956 CJR720953:CJR720956 CTN720953:CTN720956 DDJ720953:DDJ720956 DNF720953:DNF720956 DXB720953:DXB720956 EGX720953:EGX720956 EQT720953:EQT720956 FAP720953:FAP720956 FKL720953:FKL720956 FUH720953:FUH720956 GED720953:GED720956 GNZ720953:GNZ720956 GXV720953:GXV720956 HHR720953:HHR720956 HRN720953:HRN720956 IBJ720953:IBJ720956 ILF720953:ILF720956 IVB720953:IVB720956 JEX720953:JEX720956 JOT720953:JOT720956 JYP720953:JYP720956 KIL720953:KIL720956 KSH720953:KSH720956 LCD720953:LCD720956 LLZ720953:LLZ720956 LVV720953:LVV720956 MFR720953:MFR720956 MPN720953:MPN720956 MZJ720953:MZJ720956 NJF720953:NJF720956 NTB720953:NTB720956 OCX720953:OCX720956 OMT720953:OMT720956 OWP720953:OWP720956 PGL720953:PGL720956 PQH720953:PQH720956 QAD720953:QAD720956 QJZ720953:QJZ720956 QTV720953:QTV720956 RDR720953:RDR720956 RNN720953:RNN720956 RXJ720953:RXJ720956 SHF720953:SHF720956 SRB720953:SRB720956 TAX720953:TAX720956 TKT720953:TKT720956 TUP720953:TUP720956 UEL720953:UEL720956 UOH720953:UOH720956 UYD720953:UYD720956 VHZ720953:VHZ720956 VRV720953:VRV720956 WBR720953:WBR720956 WLN720953:WLN720956 WVJ720953:WVJ720956 VRV983097:VRV983100 IX786489:IX786492 ST786489:ST786492 ACP786489:ACP786492 AML786489:AML786492 AWH786489:AWH786492 BGD786489:BGD786492 BPZ786489:BPZ786492 BZV786489:BZV786492 CJR786489:CJR786492 CTN786489:CTN786492 DDJ786489:DDJ786492 DNF786489:DNF786492 DXB786489:DXB786492 EGX786489:EGX786492 EQT786489:EQT786492 FAP786489:FAP786492 FKL786489:FKL786492 FUH786489:FUH786492 GED786489:GED786492 GNZ786489:GNZ786492 GXV786489:GXV786492 HHR786489:HHR786492 HRN786489:HRN786492 IBJ786489:IBJ786492 ILF786489:ILF786492 IVB786489:IVB786492 JEX786489:JEX786492 JOT786489:JOT786492 JYP786489:JYP786492 KIL786489:KIL786492 KSH786489:KSH786492 LCD786489:LCD786492 LLZ786489:LLZ786492 LVV786489:LVV786492 MFR786489:MFR786492 MPN786489:MPN786492 MZJ786489:MZJ786492 NJF786489:NJF786492 NTB786489:NTB786492 OCX786489:OCX786492 OMT786489:OMT786492 OWP786489:OWP786492 PGL786489:PGL786492 PQH786489:PQH786492 QAD786489:QAD786492 QJZ786489:QJZ786492 QTV786489:QTV786492 RDR786489:RDR786492 RNN786489:RNN786492 RXJ786489:RXJ786492 SHF786489:SHF786492 SRB786489:SRB786492 TAX786489:TAX786492 TKT786489:TKT786492 TUP786489:TUP786492 UEL786489:UEL786492 UOH786489:UOH786492 UYD786489:UYD786492 VHZ786489:VHZ786492 VRV786489:VRV786492 WBR786489:WBR786492 WLN786489:WLN786492 WVJ786489:WVJ786492 WBR983097:WBR983100 IX852025:IX852028 ST852025:ST852028 ACP852025:ACP852028 AML852025:AML852028 AWH852025:AWH852028 BGD852025:BGD852028 BPZ852025:BPZ852028 BZV852025:BZV852028 CJR852025:CJR852028 CTN852025:CTN852028 DDJ852025:DDJ852028 DNF852025:DNF852028 DXB852025:DXB852028 EGX852025:EGX852028 EQT852025:EQT852028 FAP852025:FAP852028 FKL852025:FKL852028 FUH852025:FUH852028 GED852025:GED852028 GNZ852025:GNZ852028 GXV852025:GXV852028 HHR852025:HHR852028 HRN852025:HRN852028 IBJ852025:IBJ852028 ILF852025:ILF852028 IVB852025:IVB852028 JEX852025:JEX852028 JOT852025:JOT852028 JYP852025:JYP852028 KIL852025:KIL852028 KSH852025:KSH852028 LCD852025:LCD852028 LLZ852025:LLZ852028 LVV852025:LVV852028 MFR852025:MFR852028 MPN852025:MPN852028 MZJ852025:MZJ852028 NJF852025:NJF852028 NTB852025:NTB852028 OCX852025:OCX852028 OMT852025:OMT852028 OWP852025:OWP852028 PGL852025:PGL852028 PQH852025:PQH852028 QAD852025:QAD852028 QJZ852025:QJZ852028 QTV852025:QTV852028 RDR852025:RDR852028 RNN852025:RNN852028 RXJ852025:RXJ852028 SHF852025:SHF852028 SRB852025:SRB852028 TAX852025:TAX852028 TKT852025:TKT852028 TUP852025:TUP852028 UEL852025:UEL852028 UOH852025:UOH852028 UYD852025:UYD852028 VHZ852025:VHZ852028 VRV852025:VRV852028 WBR852025:WBR852028 WLN852025:WLN852028 WVJ852025:WVJ852028 WLN983097:WLN983100 IX917561:IX917564 ST917561:ST917564 ACP917561:ACP917564 AML917561:AML917564 AWH917561:AWH917564 BGD917561:BGD917564 BPZ917561:BPZ917564 BZV917561:BZV917564 CJR917561:CJR917564 CTN917561:CTN917564 DDJ917561:DDJ917564 DNF917561:DNF917564 DXB917561:DXB917564 EGX917561:EGX917564 EQT917561:EQT917564 FAP917561:FAP917564 FKL917561:FKL917564 FUH917561:FUH917564 GED917561:GED917564 GNZ917561:GNZ917564 GXV917561:GXV917564 HHR917561:HHR917564 HRN917561:HRN917564 IBJ917561:IBJ917564 ILF917561:ILF917564 IVB917561:IVB917564 JEX917561:JEX917564 JOT917561:JOT917564 JYP917561:JYP917564 KIL917561:KIL917564 KSH917561:KSH917564 LCD917561:LCD917564 LLZ917561:LLZ917564 LVV917561:LVV917564 MFR917561:MFR917564 MPN917561:MPN917564 MZJ917561:MZJ917564 NJF917561:NJF917564 NTB917561:NTB917564 OCX917561:OCX917564 OMT917561:OMT917564 OWP917561:OWP917564 PGL917561:PGL917564 PQH917561:PQH917564 QAD917561:QAD917564 QJZ917561:QJZ917564 QTV917561:QTV917564 RDR917561:RDR917564 RNN917561:RNN917564 RXJ917561:RXJ917564 SHF917561:SHF917564 SRB917561:SRB917564 TAX917561:TAX917564 TKT917561:TKT917564 TUP917561:TUP917564 UEL917561:UEL917564 UOH917561:UOH917564 UYD917561:UYD917564 VHZ917561:VHZ917564 VRV917561:VRV917564 WBR917561:WBR917564 WLN917561:WLN917564 WVJ917561:WVJ917564 WVJ983097:WVJ983100 IX983097:IX983100 ST983097:ST983100 ACP983097:ACP983100 AML983097:AML983100 AWH983097:AWH983100 BGD983097:BGD983100 BPZ983097:BPZ983100 BZV983097:BZV983100 CJR983097:CJR983100 CTN983097:CTN983100 DDJ983097:DDJ983100 DNF983097:DNF983100 DXB983097:DXB983100 EGX983097:EGX983100 EQT983097:EQT983100 FAP983097:FAP983100 FKL983097:FKL983100 FUH983097:FUH983100 GED983097:GED983100 GNZ983097:GNZ983100 GXV983097:GXV983100 HHR983097:HHR983100 HRN983097:HRN983100 IBJ983097:IBJ983100 ILF983097:ILF983100 IVB983097:IVB983100 JEX983097:JEX983100 JOT983097:JOT983100 JYP983097:JYP983100 KIL983097:KIL983100 KSH983097:KSH983100 LCD983097:LCD983100 LLZ983097:LLZ983100 LVV983097:LVV983100 MFR983097:MFR983100 MPN983097:MPN983100 MZJ983097:MZJ983100 NJF983097:NJF983100 NTB983097:NTB983100 OCX983097:OCX983100 OMT983097:OMT983100 OWP983097:OWP983100 PGL983097:PGL983100 PQH983097:PQH983100 QAD983097:QAD983100 QJZ983097:QJZ983100 QTV983097:QTV983100" xr:uid="{38DA1797-2305-4548-8EA8-618D0DF9251D}">
      <formula1>OR(IX57=0, IX57&lt;50)</formula1>
    </dataValidation>
    <dataValidation allowBlank="1" sqref="RDV983271:RDW983271 JB231:JC231 SX231:SY231 ACT231:ACU231 AMP231:AMQ231 AWL231:AWM231 BGH231:BGI231 BQD231:BQE231 BZZ231:CAA231 CJV231:CJW231 CTR231:CTS231 DDN231:DDO231 DNJ231:DNK231 DXF231:DXG231 EHB231:EHC231 EQX231:EQY231 FAT231:FAU231 FKP231:FKQ231 FUL231:FUM231 GEH231:GEI231 GOD231:GOE231 GXZ231:GYA231 HHV231:HHW231 HRR231:HRS231 IBN231:IBO231 ILJ231:ILK231 IVF231:IVG231 JFB231:JFC231 JOX231:JOY231 JYT231:JYU231 KIP231:KIQ231 KSL231:KSM231 LCH231:LCI231 LMD231:LME231 LVZ231:LWA231 MFV231:MFW231 MPR231:MPS231 MZN231:MZO231 NJJ231:NJK231 NTF231:NTG231 ODB231:ODC231 OMX231:OMY231 OWT231:OWU231 PGP231:PGQ231 PQL231:PQM231 QAH231:QAI231 QKD231:QKE231 QTZ231:QUA231 RDV231:RDW231 RNR231:RNS231 RXN231:RXO231 SHJ231:SHK231 SRF231:SRG231 TBB231:TBC231 TKX231:TKY231 TUT231:TUU231 UEP231:UEQ231 UOL231:UOM231 UYH231:UYI231 VID231:VIE231 VRZ231:VSA231 WBV231:WBW231 WLR231:WLS231 WVN231:WVO231 RNR983271:RNS983271 JB65767:JC65767 SX65767:SY65767 ACT65767:ACU65767 AMP65767:AMQ65767 AWL65767:AWM65767 BGH65767:BGI65767 BQD65767:BQE65767 BZZ65767:CAA65767 CJV65767:CJW65767 CTR65767:CTS65767 DDN65767:DDO65767 DNJ65767:DNK65767 DXF65767:DXG65767 EHB65767:EHC65767 EQX65767:EQY65767 FAT65767:FAU65767 FKP65767:FKQ65767 FUL65767:FUM65767 GEH65767:GEI65767 GOD65767:GOE65767 GXZ65767:GYA65767 HHV65767:HHW65767 HRR65767:HRS65767 IBN65767:IBO65767 ILJ65767:ILK65767 IVF65767:IVG65767 JFB65767:JFC65767 JOX65767:JOY65767 JYT65767:JYU65767 KIP65767:KIQ65767 KSL65767:KSM65767 LCH65767:LCI65767 LMD65767:LME65767 LVZ65767:LWA65767 MFV65767:MFW65767 MPR65767:MPS65767 MZN65767:MZO65767 NJJ65767:NJK65767 NTF65767:NTG65767 ODB65767:ODC65767 OMX65767:OMY65767 OWT65767:OWU65767 PGP65767:PGQ65767 PQL65767:PQM65767 QAH65767:QAI65767 QKD65767:QKE65767 QTZ65767:QUA65767 RDV65767:RDW65767 RNR65767:RNS65767 RXN65767:RXO65767 SHJ65767:SHK65767 SRF65767:SRG65767 TBB65767:TBC65767 TKX65767:TKY65767 TUT65767:TUU65767 UEP65767:UEQ65767 UOL65767:UOM65767 UYH65767:UYI65767 VID65767:VIE65767 VRZ65767:VSA65767 WBV65767:WBW65767 WLR65767:WLS65767 WVN65767:WVO65767 RXN983271:RXO983271 JB131303:JC131303 SX131303:SY131303 ACT131303:ACU131303 AMP131303:AMQ131303 AWL131303:AWM131303 BGH131303:BGI131303 BQD131303:BQE131303 BZZ131303:CAA131303 CJV131303:CJW131303 CTR131303:CTS131303 DDN131303:DDO131303 DNJ131303:DNK131303 DXF131303:DXG131303 EHB131303:EHC131303 EQX131303:EQY131303 FAT131303:FAU131303 FKP131303:FKQ131303 FUL131303:FUM131303 GEH131303:GEI131303 GOD131303:GOE131303 GXZ131303:GYA131303 HHV131303:HHW131303 HRR131303:HRS131303 IBN131303:IBO131303 ILJ131303:ILK131303 IVF131303:IVG131303 JFB131303:JFC131303 JOX131303:JOY131303 JYT131303:JYU131303 KIP131303:KIQ131303 KSL131303:KSM131303 LCH131303:LCI131303 LMD131303:LME131303 LVZ131303:LWA131303 MFV131303:MFW131303 MPR131303:MPS131303 MZN131303:MZO131303 NJJ131303:NJK131303 NTF131303:NTG131303 ODB131303:ODC131303 OMX131303:OMY131303 OWT131303:OWU131303 PGP131303:PGQ131303 PQL131303:PQM131303 QAH131303:QAI131303 QKD131303:QKE131303 QTZ131303:QUA131303 RDV131303:RDW131303 RNR131303:RNS131303 RXN131303:RXO131303 SHJ131303:SHK131303 SRF131303:SRG131303 TBB131303:TBC131303 TKX131303:TKY131303 TUT131303:TUU131303 UEP131303:UEQ131303 UOL131303:UOM131303 UYH131303:UYI131303 VID131303:VIE131303 VRZ131303:VSA131303 WBV131303:WBW131303 WLR131303:WLS131303 WVN131303:WVO131303 SHJ983271:SHK983271 JB196839:JC196839 SX196839:SY196839 ACT196839:ACU196839 AMP196839:AMQ196839 AWL196839:AWM196839 BGH196839:BGI196839 BQD196839:BQE196839 BZZ196839:CAA196839 CJV196839:CJW196839 CTR196839:CTS196839 DDN196839:DDO196839 DNJ196839:DNK196839 DXF196839:DXG196839 EHB196839:EHC196839 EQX196839:EQY196839 FAT196839:FAU196839 FKP196839:FKQ196839 FUL196839:FUM196839 GEH196839:GEI196839 GOD196839:GOE196839 GXZ196839:GYA196839 HHV196839:HHW196839 HRR196839:HRS196839 IBN196839:IBO196839 ILJ196839:ILK196839 IVF196839:IVG196839 JFB196839:JFC196839 JOX196839:JOY196839 JYT196839:JYU196839 KIP196839:KIQ196839 KSL196839:KSM196839 LCH196839:LCI196839 LMD196839:LME196839 LVZ196839:LWA196839 MFV196839:MFW196839 MPR196839:MPS196839 MZN196839:MZO196839 NJJ196839:NJK196839 NTF196839:NTG196839 ODB196839:ODC196839 OMX196839:OMY196839 OWT196839:OWU196839 PGP196839:PGQ196839 PQL196839:PQM196839 QAH196839:QAI196839 QKD196839:QKE196839 QTZ196839:QUA196839 RDV196839:RDW196839 RNR196839:RNS196839 RXN196839:RXO196839 SHJ196839:SHK196839 SRF196839:SRG196839 TBB196839:TBC196839 TKX196839:TKY196839 TUT196839:TUU196839 UEP196839:UEQ196839 UOL196839:UOM196839 UYH196839:UYI196839 VID196839:VIE196839 VRZ196839:VSA196839 WBV196839:WBW196839 WLR196839:WLS196839 WVN196839:WVO196839 SRF983271:SRG983271 JB262375:JC262375 SX262375:SY262375 ACT262375:ACU262375 AMP262375:AMQ262375 AWL262375:AWM262375 BGH262375:BGI262375 BQD262375:BQE262375 BZZ262375:CAA262375 CJV262375:CJW262375 CTR262375:CTS262375 DDN262375:DDO262375 DNJ262375:DNK262375 DXF262375:DXG262375 EHB262375:EHC262375 EQX262375:EQY262375 FAT262375:FAU262375 FKP262375:FKQ262375 FUL262375:FUM262375 GEH262375:GEI262375 GOD262375:GOE262375 GXZ262375:GYA262375 HHV262375:HHW262375 HRR262375:HRS262375 IBN262375:IBO262375 ILJ262375:ILK262375 IVF262375:IVG262375 JFB262375:JFC262375 JOX262375:JOY262375 JYT262375:JYU262375 KIP262375:KIQ262375 KSL262375:KSM262375 LCH262375:LCI262375 LMD262375:LME262375 LVZ262375:LWA262375 MFV262375:MFW262375 MPR262375:MPS262375 MZN262375:MZO262375 NJJ262375:NJK262375 NTF262375:NTG262375 ODB262375:ODC262375 OMX262375:OMY262375 OWT262375:OWU262375 PGP262375:PGQ262375 PQL262375:PQM262375 QAH262375:QAI262375 QKD262375:QKE262375 QTZ262375:QUA262375 RDV262375:RDW262375 RNR262375:RNS262375 RXN262375:RXO262375 SHJ262375:SHK262375 SRF262375:SRG262375 TBB262375:TBC262375 TKX262375:TKY262375 TUT262375:TUU262375 UEP262375:UEQ262375 UOL262375:UOM262375 UYH262375:UYI262375 VID262375:VIE262375 VRZ262375:VSA262375 WBV262375:WBW262375 WLR262375:WLS262375 WVN262375:WVO262375 TBB983271:TBC983271 JB327911:JC327911 SX327911:SY327911 ACT327911:ACU327911 AMP327911:AMQ327911 AWL327911:AWM327911 BGH327911:BGI327911 BQD327911:BQE327911 BZZ327911:CAA327911 CJV327911:CJW327911 CTR327911:CTS327911 DDN327911:DDO327911 DNJ327911:DNK327911 DXF327911:DXG327911 EHB327911:EHC327911 EQX327911:EQY327911 FAT327911:FAU327911 FKP327911:FKQ327911 FUL327911:FUM327911 GEH327911:GEI327911 GOD327911:GOE327911 GXZ327911:GYA327911 HHV327911:HHW327911 HRR327911:HRS327911 IBN327911:IBO327911 ILJ327911:ILK327911 IVF327911:IVG327911 JFB327911:JFC327911 JOX327911:JOY327911 JYT327911:JYU327911 KIP327911:KIQ327911 KSL327911:KSM327911 LCH327911:LCI327911 LMD327911:LME327911 LVZ327911:LWA327911 MFV327911:MFW327911 MPR327911:MPS327911 MZN327911:MZO327911 NJJ327911:NJK327911 NTF327911:NTG327911 ODB327911:ODC327911 OMX327911:OMY327911 OWT327911:OWU327911 PGP327911:PGQ327911 PQL327911:PQM327911 QAH327911:QAI327911 QKD327911:QKE327911 QTZ327911:QUA327911 RDV327911:RDW327911 RNR327911:RNS327911 RXN327911:RXO327911 SHJ327911:SHK327911 SRF327911:SRG327911 TBB327911:TBC327911 TKX327911:TKY327911 TUT327911:TUU327911 UEP327911:UEQ327911 UOL327911:UOM327911 UYH327911:UYI327911 VID327911:VIE327911 VRZ327911:VSA327911 WBV327911:WBW327911 WLR327911:WLS327911 WVN327911:WVO327911 TKX983271:TKY983271 JB393447:JC393447 SX393447:SY393447 ACT393447:ACU393447 AMP393447:AMQ393447 AWL393447:AWM393447 BGH393447:BGI393447 BQD393447:BQE393447 BZZ393447:CAA393447 CJV393447:CJW393447 CTR393447:CTS393447 DDN393447:DDO393447 DNJ393447:DNK393447 DXF393447:DXG393447 EHB393447:EHC393447 EQX393447:EQY393447 FAT393447:FAU393447 FKP393447:FKQ393447 FUL393447:FUM393447 GEH393447:GEI393447 GOD393447:GOE393447 GXZ393447:GYA393447 HHV393447:HHW393447 HRR393447:HRS393447 IBN393447:IBO393447 ILJ393447:ILK393447 IVF393447:IVG393447 JFB393447:JFC393447 JOX393447:JOY393447 JYT393447:JYU393447 KIP393447:KIQ393447 KSL393447:KSM393447 LCH393447:LCI393447 LMD393447:LME393447 LVZ393447:LWA393447 MFV393447:MFW393447 MPR393447:MPS393447 MZN393447:MZO393447 NJJ393447:NJK393447 NTF393447:NTG393447 ODB393447:ODC393447 OMX393447:OMY393447 OWT393447:OWU393447 PGP393447:PGQ393447 PQL393447:PQM393447 QAH393447:QAI393447 QKD393447:QKE393447 QTZ393447:QUA393447 RDV393447:RDW393447 RNR393447:RNS393447 RXN393447:RXO393447 SHJ393447:SHK393447 SRF393447:SRG393447 TBB393447:TBC393447 TKX393447:TKY393447 TUT393447:TUU393447 UEP393447:UEQ393447 UOL393447:UOM393447 UYH393447:UYI393447 VID393447:VIE393447 VRZ393447:VSA393447 WBV393447:WBW393447 WLR393447:WLS393447 WVN393447:WVO393447 TUT983271:TUU983271 JB458983:JC458983 SX458983:SY458983 ACT458983:ACU458983 AMP458983:AMQ458983 AWL458983:AWM458983 BGH458983:BGI458983 BQD458983:BQE458983 BZZ458983:CAA458983 CJV458983:CJW458983 CTR458983:CTS458983 DDN458983:DDO458983 DNJ458983:DNK458983 DXF458983:DXG458983 EHB458983:EHC458983 EQX458983:EQY458983 FAT458983:FAU458983 FKP458983:FKQ458983 FUL458983:FUM458983 GEH458983:GEI458983 GOD458983:GOE458983 GXZ458983:GYA458983 HHV458983:HHW458983 HRR458983:HRS458983 IBN458983:IBO458983 ILJ458983:ILK458983 IVF458983:IVG458983 JFB458983:JFC458983 JOX458983:JOY458983 JYT458983:JYU458983 KIP458983:KIQ458983 KSL458983:KSM458983 LCH458983:LCI458983 LMD458983:LME458983 LVZ458983:LWA458983 MFV458983:MFW458983 MPR458983:MPS458983 MZN458983:MZO458983 NJJ458983:NJK458983 NTF458983:NTG458983 ODB458983:ODC458983 OMX458983:OMY458983 OWT458983:OWU458983 PGP458983:PGQ458983 PQL458983:PQM458983 QAH458983:QAI458983 QKD458983:QKE458983 QTZ458983:QUA458983 RDV458983:RDW458983 RNR458983:RNS458983 RXN458983:RXO458983 SHJ458983:SHK458983 SRF458983:SRG458983 TBB458983:TBC458983 TKX458983:TKY458983 TUT458983:TUU458983 UEP458983:UEQ458983 UOL458983:UOM458983 UYH458983:UYI458983 VID458983:VIE458983 VRZ458983:VSA458983 WBV458983:WBW458983 WLR458983:WLS458983 WVN458983:WVO458983 UEP983271:UEQ983271 JB524519:JC524519 SX524519:SY524519 ACT524519:ACU524519 AMP524519:AMQ524519 AWL524519:AWM524519 BGH524519:BGI524519 BQD524519:BQE524519 BZZ524519:CAA524519 CJV524519:CJW524519 CTR524519:CTS524519 DDN524519:DDO524519 DNJ524519:DNK524519 DXF524519:DXG524519 EHB524519:EHC524519 EQX524519:EQY524519 FAT524519:FAU524519 FKP524519:FKQ524519 FUL524519:FUM524519 GEH524519:GEI524519 GOD524519:GOE524519 GXZ524519:GYA524519 HHV524519:HHW524519 HRR524519:HRS524519 IBN524519:IBO524519 ILJ524519:ILK524519 IVF524519:IVG524519 JFB524519:JFC524519 JOX524519:JOY524519 JYT524519:JYU524519 KIP524519:KIQ524519 KSL524519:KSM524519 LCH524519:LCI524519 LMD524519:LME524519 LVZ524519:LWA524519 MFV524519:MFW524519 MPR524519:MPS524519 MZN524519:MZO524519 NJJ524519:NJK524519 NTF524519:NTG524519 ODB524519:ODC524519 OMX524519:OMY524519 OWT524519:OWU524519 PGP524519:PGQ524519 PQL524519:PQM524519 QAH524519:QAI524519 QKD524519:QKE524519 QTZ524519:QUA524519 RDV524519:RDW524519 RNR524519:RNS524519 RXN524519:RXO524519 SHJ524519:SHK524519 SRF524519:SRG524519 TBB524519:TBC524519 TKX524519:TKY524519 TUT524519:TUU524519 UEP524519:UEQ524519 UOL524519:UOM524519 UYH524519:UYI524519 VID524519:VIE524519 VRZ524519:VSA524519 WBV524519:WBW524519 WLR524519:WLS524519 WVN524519:WVO524519 UOL983271:UOM983271 JB590055:JC590055 SX590055:SY590055 ACT590055:ACU590055 AMP590055:AMQ590055 AWL590055:AWM590055 BGH590055:BGI590055 BQD590055:BQE590055 BZZ590055:CAA590055 CJV590055:CJW590055 CTR590055:CTS590055 DDN590055:DDO590055 DNJ590055:DNK590055 DXF590055:DXG590055 EHB590055:EHC590055 EQX590055:EQY590055 FAT590055:FAU590055 FKP590055:FKQ590055 FUL590055:FUM590055 GEH590055:GEI590055 GOD590055:GOE590055 GXZ590055:GYA590055 HHV590055:HHW590055 HRR590055:HRS590055 IBN590055:IBO590055 ILJ590055:ILK590055 IVF590055:IVG590055 JFB590055:JFC590055 JOX590055:JOY590055 JYT590055:JYU590055 KIP590055:KIQ590055 KSL590055:KSM590055 LCH590055:LCI590055 LMD590055:LME590055 LVZ590055:LWA590055 MFV590055:MFW590055 MPR590055:MPS590055 MZN590055:MZO590055 NJJ590055:NJK590055 NTF590055:NTG590055 ODB590055:ODC590055 OMX590055:OMY590055 OWT590055:OWU590055 PGP590055:PGQ590055 PQL590055:PQM590055 QAH590055:QAI590055 QKD590055:QKE590055 QTZ590055:QUA590055 RDV590055:RDW590055 RNR590055:RNS590055 RXN590055:RXO590055 SHJ590055:SHK590055 SRF590055:SRG590055 TBB590055:TBC590055 TKX590055:TKY590055 TUT590055:TUU590055 UEP590055:UEQ590055 UOL590055:UOM590055 UYH590055:UYI590055 VID590055:VIE590055 VRZ590055:VSA590055 WBV590055:WBW590055 WLR590055:WLS590055 WVN590055:WVO590055 UYH983271:UYI983271 JB655591:JC655591 SX655591:SY655591 ACT655591:ACU655591 AMP655591:AMQ655591 AWL655591:AWM655591 BGH655591:BGI655591 BQD655591:BQE655591 BZZ655591:CAA655591 CJV655591:CJW655591 CTR655591:CTS655591 DDN655591:DDO655591 DNJ655591:DNK655591 DXF655591:DXG655591 EHB655591:EHC655591 EQX655591:EQY655591 FAT655591:FAU655591 FKP655591:FKQ655591 FUL655591:FUM655591 GEH655591:GEI655591 GOD655591:GOE655591 GXZ655591:GYA655591 HHV655591:HHW655591 HRR655591:HRS655591 IBN655591:IBO655591 ILJ655591:ILK655591 IVF655591:IVG655591 JFB655591:JFC655591 JOX655591:JOY655591 JYT655591:JYU655591 KIP655591:KIQ655591 KSL655591:KSM655591 LCH655591:LCI655591 LMD655591:LME655591 LVZ655591:LWA655591 MFV655591:MFW655591 MPR655591:MPS655591 MZN655591:MZO655591 NJJ655591:NJK655591 NTF655591:NTG655591 ODB655591:ODC655591 OMX655591:OMY655591 OWT655591:OWU655591 PGP655591:PGQ655591 PQL655591:PQM655591 QAH655591:QAI655591 QKD655591:QKE655591 QTZ655591:QUA655591 RDV655591:RDW655591 RNR655591:RNS655591 RXN655591:RXO655591 SHJ655591:SHK655591 SRF655591:SRG655591 TBB655591:TBC655591 TKX655591:TKY655591 TUT655591:TUU655591 UEP655591:UEQ655591 UOL655591:UOM655591 UYH655591:UYI655591 VID655591:VIE655591 VRZ655591:VSA655591 WBV655591:WBW655591 WLR655591:WLS655591 WVN655591:WVO655591 VID983271:VIE983271 JB721127:JC721127 SX721127:SY721127 ACT721127:ACU721127 AMP721127:AMQ721127 AWL721127:AWM721127 BGH721127:BGI721127 BQD721127:BQE721127 BZZ721127:CAA721127 CJV721127:CJW721127 CTR721127:CTS721127 DDN721127:DDO721127 DNJ721127:DNK721127 DXF721127:DXG721127 EHB721127:EHC721127 EQX721127:EQY721127 FAT721127:FAU721127 FKP721127:FKQ721127 FUL721127:FUM721127 GEH721127:GEI721127 GOD721127:GOE721127 GXZ721127:GYA721127 HHV721127:HHW721127 HRR721127:HRS721127 IBN721127:IBO721127 ILJ721127:ILK721127 IVF721127:IVG721127 JFB721127:JFC721127 JOX721127:JOY721127 JYT721127:JYU721127 KIP721127:KIQ721127 KSL721127:KSM721127 LCH721127:LCI721127 LMD721127:LME721127 LVZ721127:LWA721127 MFV721127:MFW721127 MPR721127:MPS721127 MZN721127:MZO721127 NJJ721127:NJK721127 NTF721127:NTG721127 ODB721127:ODC721127 OMX721127:OMY721127 OWT721127:OWU721127 PGP721127:PGQ721127 PQL721127:PQM721127 QAH721127:QAI721127 QKD721127:QKE721127 QTZ721127:QUA721127 RDV721127:RDW721127 RNR721127:RNS721127 RXN721127:RXO721127 SHJ721127:SHK721127 SRF721127:SRG721127 TBB721127:TBC721127 TKX721127:TKY721127 TUT721127:TUU721127 UEP721127:UEQ721127 UOL721127:UOM721127 UYH721127:UYI721127 VID721127:VIE721127 VRZ721127:VSA721127 WBV721127:WBW721127 WLR721127:WLS721127 WVN721127:WVO721127 VRZ983271:VSA983271 JB786663:JC786663 SX786663:SY786663 ACT786663:ACU786663 AMP786663:AMQ786663 AWL786663:AWM786663 BGH786663:BGI786663 BQD786663:BQE786663 BZZ786663:CAA786663 CJV786663:CJW786663 CTR786663:CTS786663 DDN786663:DDO786663 DNJ786663:DNK786663 DXF786663:DXG786663 EHB786663:EHC786663 EQX786663:EQY786663 FAT786663:FAU786663 FKP786663:FKQ786663 FUL786663:FUM786663 GEH786663:GEI786663 GOD786663:GOE786663 GXZ786663:GYA786663 HHV786663:HHW786663 HRR786663:HRS786663 IBN786663:IBO786663 ILJ786663:ILK786663 IVF786663:IVG786663 JFB786663:JFC786663 JOX786663:JOY786663 JYT786663:JYU786663 KIP786663:KIQ786663 KSL786663:KSM786663 LCH786663:LCI786663 LMD786663:LME786663 LVZ786663:LWA786663 MFV786663:MFW786663 MPR786663:MPS786663 MZN786663:MZO786663 NJJ786663:NJK786663 NTF786663:NTG786663 ODB786663:ODC786663 OMX786663:OMY786663 OWT786663:OWU786663 PGP786663:PGQ786663 PQL786663:PQM786663 QAH786663:QAI786663 QKD786663:QKE786663 QTZ786663:QUA786663 RDV786663:RDW786663 RNR786663:RNS786663 RXN786663:RXO786663 SHJ786663:SHK786663 SRF786663:SRG786663 TBB786663:TBC786663 TKX786663:TKY786663 TUT786663:TUU786663 UEP786663:UEQ786663 UOL786663:UOM786663 UYH786663:UYI786663 VID786663:VIE786663 VRZ786663:VSA786663 WBV786663:WBW786663 WLR786663:WLS786663 WVN786663:WVO786663 WBV983271:WBW983271 JB852199:JC852199 SX852199:SY852199 ACT852199:ACU852199 AMP852199:AMQ852199 AWL852199:AWM852199 BGH852199:BGI852199 BQD852199:BQE852199 BZZ852199:CAA852199 CJV852199:CJW852199 CTR852199:CTS852199 DDN852199:DDO852199 DNJ852199:DNK852199 DXF852199:DXG852199 EHB852199:EHC852199 EQX852199:EQY852199 FAT852199:FAU852199 FKP852199:FKQ852199 FUL852199:FUM852199 GEH852199:GEI852199 GOD852199:GOE852199 GXZ852199:GYA852199 HHV852199:HHW852199 HRR852199:HRS852199 IBN852199:IBO852199 ILJ852199:ILK852199 IVF852199:IVG852199 JFB852199:JFC852199 JOX852199:JOY852199 JYT852199:JYU852199 KIP852199:KIQ852199 KSL852199:KSM852199 LCH852199:LCI852199 LMD852199:LME852199 LVZ852199:LWA852199 MFV852199:MFW852199 MPR852199:MPS852199 MZN852199:MZO852199 NJJ852199:NJK852199 NTF852199:NTG852199 ODB852199:ODC852199 OMX852199:OMY852199 OWT852199:OWU852199 PGP852199:PGQ852199 PQL852199:PQM852199 QAH852199:QAI852199 QKD852199:QKE852199 QTZ852199:QUA852199 RDV852199:RDW852199 RNR852199:RNS852199 RXN852199:RXO852199 SHJ852199:SHK852199 SRF852199:SRG852199 TBB852199:TBC852199 TKX852199:TKY852199 TUT852199:TUU852199 UEP852199:UEQ852199 UOL852199:UOM852199 UYH852199:UYI852199 VID852199:VIE852199 VRZ852199:VSA852199 WBV852199:WBW852199 WLR852199:WLS852199 WVN852199:WVO852199 WLR983271:WLS983271 JB917735:JC917735 SX917735:SY917735 ACT917735:ACU917735 AMP917735:AMQ917735 AWL917735:AWM917735 BGH917735:BGI917735 BQD917735:BQE917735 BZZ917735:CAA917735 CJV917735:CJW917735 CTR917735:CTS917735 DDN917735:DDO917735 DNJ917735:DNK917735 DXF917735:DXG917735 EHB917735:EHC917735 EQX917735:EQY917735 FAT917735:FAU917735 FKP917735:FKQ917735 FUL917735:FUM917735 GEH917735:GEI917735 GOD917735:GOE917735 GXZ917735:GYA917735 HHV917735:HHW917735 HRR917735:HRS917735 IBN917735:IBO917735 ILJ917735:ILK917735 IVF917735:IVG917735 JFB917735:JFC917735 JOX917735:JOY917735 JYT917735:JYU917735 KIP917735:KIQ917735 KSL917735:KSM917735 LCH917735:LCI917735 LMD917735:LME917735 LVZ917735:LWA917735 MFV917735:MFW917735 MPR917735:MPS917735 MZN917735:MZO917735 NJJ917735:NJK917735 NTF917735:NTG917735 ODB917735:ODC917735 OMX917735:OMY917735 OWT917735:OWU917735 PGP917735:PGQ917735 PQL917735:PQM917735 QAH917735:QAI917735 QKD917735:QKE917735 QTZ917735:QUA917735 RDV917735:RDW917735 RNR917735:RNS917735 RXN917735:RXO917735 SHJ917735:SHK917735 SRF917735:SRG917735 TBB917735:TBC917735 TKX917735:TKY917735 TUT917735:TUU917735 UEP917735:UEQ917735 UOL917735:UOM917735 UYH917735:UYI917735 VID917735:VIE917735 VRZ917735:VSA917735 WBV917735:WBW917735 WLR917735:WLS917735 WVN917735:WVO917735 WVN983271:WVO983271 JB983271:JC983271 SX983271:SY983271 ACT983271:ACU983271 AMP983271:AMQ983271 AWL983271:AWM983271 BGH983271:BGI983271 BQD983271:BQE983271 BZZ983271:CAA983271 CJV983271:CJW983271 CTR983271:CTS983271 DDN983271:DDO983271 DNJ983271:DNK983271 DXF983271:DXG983271 EHB983271:EHC983271 EQX983271:EQY983271 FAT983271:FAU983271 FKP983271:FKQ983271 FUL983271:FUM983271 GEH983271:GEI983271 GOD983271:GOE983271 GXZ983271:GYA983271 HHV983271:HHW983271 HRR983271:HRS983271 IBN983271:IBO983271 ILJ983271:ILK983271 IVF983271:IVG983271 JFB983271:JFC983271 JOX983271:JOY983271 JYT983271:JYU983271 KIP983271:KIQ983271 KSL983271:KSM983271 LCH983271:LCI983271 LMD983271:LME983271 LVZ983271:LWA983271 MFV983271:MFW983271 MPR983271:MPS983271 MZN983271:MZO983271 NJJ983271:NJK983271 NTF983271:NTG983271 ODB983271:ODC983271 OMX983271:OMY983271 OWT983271:OWU983271 PGP983271:PGQ983271 PQL983271:PQM983271 QAH983271:QAI983271 QKD983271:QKE983271 QTZ983271:QUA983271" xr:uid="{E3CE860D-7EE3-4066-B7E1-EB641EA3CAEB}">
      <formula1>0</formula1>
      <formula2>0</formula2>
    </dataValidation>
    <dataValidation type="custom" operator="greaterThan" showInputMessage="1" showErrorMessage="1" errorTitle="eee" sqref="JB142:JC142 SX142:SY142 ACT142:ACU142 AMP142:AMQ142 AWL142:AWM142 BGH142:BGI142 BQD142:BQE142 BZZ142:CAA142 CJV142:CJW142 CTR142:CTS142 DDN142:DDO142 DNJ142:DNK142 DXF142:DXG142 EHB142:EHC142 EQX142:EQY142 FAT142:FAU142 FKP142:FKQ142 FUL142:FUM142 GEH142:GEI142 GOD142:GOE142 GXZ142:GYA142 HHV142:HHW142 HRR142:HRS142 IBN142:IBO142 ILJ142:ILK142 IVF142:IVG142 JFB142:JFC142 JOX142:JOY142 JYT142:JYU142 KIP142:KIQ142 KSL142:KSM142 LCH142:LCI142 LMD142:LME142 LVZ142:LWA142 MFV142:MFW142 MPR142:MPS142 MZN142:MZO142 NJJ142:NJK142 NTF142:NTG142 ODB142:ODC142 OMX142:OMY142 OWT142:OWU142 PGP142:PGQ142 PQL142:PQM142 QAH142:QAI142 QKD142:QKE142 QTZ142:QUA142 RDV142:RDW142 RNR142:RNS142 RXN142:RXO142 SHJ142:SHK142 SRF142:SRG142 TBB142:TBC142 TKX142:TKY142 TUT142:TUU142 UEP142:UEQ142 UOL142:UOM142 UYH142:UYI142 VID142:VIE142 VRZ142:VSA142 WBV142:WBW142 WLR142:WLS142 WVN142:WVO142 JB65678:JC65678 SX65678:SY65678 ACT65678:ACU65678 AMP65678:AMQ65678 AWL65678:AWM65678 BGH65678:BGI65678 BQD65678:BQE65678 BZZ65678:CAA65678 CJV65678:CJW65678 CTR65678:CTS65678 DDN65678:DDO65678 DNJ65678:DNK65678 DXF65678:DXG65678 EHB65678:EHC65678 EQX65678:EQY65678 FAT65678:FAU65678 FKP65678:FKQ65678 FUL65678:FUM65678 GEH65678:GEI65678 GOD65678:GOE65678 GXZ65678:GYA65678 HHV65678:HHW65678 HRR65678:HRS65678 IBN65678:IBO65678 ILJ65678:ILK65678 IVF65678:IVG65678 JFB65678:JFC65678 JOX65678:JOY65678 JYT65678:JYU65678 KIP65678:KIQ65678 KSL65678:KSM65678 LCH65678:LCI65678 LMD65678:LME65678 LVZ65678:LWA65678 MFV65678:MFW65678 MPR65678:MPS65678 MZN65678:MZO65678 NJJ65678:NJK65678 NTF65678:NTG65678 ODB65678:ODC65678 OMX65678:OMY65678 OWT65678:OWU65678 PGP65678:PGQ65678 PQL65678:PQM65678 QAH65678:QAI65678 QKD65678:QKE65678 QTZ65678:QUA65678 RDV65678:RDW65678 RNR65678:RNS65678 RXN65678:RXO65678 SHJ65678:SHK65678 SRF65678:SRG65678 TBB65678:TBC65678 TKX65678:TKY65678 TUT65678:TUU65678 UEP65678:UEQ65678 UOL65678:UOM65678 UYH65678:UYI65678 VID65678:VIE65678 VRZ65678:VSA65678 WBV65678:WBW65678 WLR65678:WLS65678 WVN65678:WVO65678 JB131214:JC131214 SX131214:SY131214 ACT131214:ACU131214 AMP131214:AMQ131214 AWL131214:AWM131214 BGH131214:BGI131214 BQD131214:BQE131214 BZZ131214:CAA131214 CJV131214:CJW131214 CTR131214:CTS131214 DDN131214:DDO131214 DNJ131214:DNK131214 DXF131214:DXG131214 EHB131214:EHC131214 EQX131214:EQY131214 FAT131214:FAU131214 FKP131214:FKQ131214 FUL131214:FUM131214 GEH131214:GEI131214 GOD131214:GOE131214 GXZ131214:GYA131214 HHV131214:HHW131214 HRR131214:HRS131214 IBN131214:IBO131214 ILJ131214:ILK131214 IVF131214:IVG131214 JFB131214:JFC131214 JOX131214:JOY131214 JYT131214:JYU131214 KIP131214:KIQ131214 KSL131214:KSM131214 LCH131214:LCI131214 LMD131214:LME131214 LVZ131214:LWA131214 MFV131214:MFW131214 MPR131214:MPS131214 MZN131214:MZO131214 NJJ131214:NJK131214 NTF131214:NTG131214 ODB131214:ODC131214 OMX131214:OMY131214 OWT131214:OWU131214 PGP131214:PGQ131214 PQL131214:PQM131214 QAH131214:QAI131214 QKD131214:QKE131214 QTZ131214:QUA131214 RDV131214:RDW131214 RNR131214:RNS131214 RXN131214:RXO131214 SHJ131214:SHK131214 SRF131214:SRG131214 TBB131214:TBC131214 TKX131214:TKY131214 TUT131214:TUU131214 UEP131214:UEQ131214 UOL131214:UOM131214 UYH131214:UYI131214 VID131214:VIE131214 VRZ131214:VSA131214 WBV131214:WBW131214 WLR131214:WLS131214 WVN131214:WVO131214 JB196750:JC196750 SX196750:SY196750 ACT196750:ACU196750 AMP196750:AMQ196750 AWL196750:AWM196750 BGH196750:BGI196750 BQD196750:BQE196750 BZZ196750:CAA196750 CJV196750:CJW196750 CTR196750:CTS196750 DDN196750:DDO196750 DNJ196750:DNK196750 DXF196750:DXG196750 EHB196750:EHC196750 EQX196750:EQY196750 FAT196750:FAU196750 FKP196750:FKQ196750 FUL196750:FUM196750 GEH196750:GEI196750 GOD196750:GOE196750 GXZ196750:GYA196750 HHV196750:HHW196750 HRR196750:HRS196750 IBN196750:IBO196750 ILJ196750:ILK196750 IVF196750:IVG196750 JFB196750:JFC196750 JOX196750:JOY196750 JYT196750:JYU196750 KIP196750:KIQ196750 KSL196750:KSM196750 LCH196750:LCI196750 LMD196750:LME196750 LVZ196750:LWA196750 MFV196750:MFW196750 MPR196750:MPS196750 MZN196750:MZO196750 NJJ196750:NJK196750 NTF196750:NTG196750 ODB196750:ODC196750 OMX196750:OMY196750 OWT196750:OWU196750 PGP196750:PGQ196750 PQL196750:PQM196750 QAH196750:QAI196750 QKD196750:QKE196750 QTZ196750:QUA196750 RDV196750:RDW196750 RNR196750:RNS196750 RXN196750:RXO196750 SHJ196750:SHK196750 SRF196750:SRG196750 TBB196750:TBC196750 TKX196750:TKY196750 TUT196750:TUU196750 UEP196750:UEQ196750 UOL196750:UOM196750 UYH196750:UYI196750 VID196750:VIE196750 VRZ196750:VSA196750 WBV196750:WBW196750 WLR196750:WLS196750 WVN196750:WVO196750 JB262286:JC262286 SX262286:SY262286 ACT262286:ACU262286 AMP262286:AMQ262286 AWL262286:AWM262286 BGH262286:BGI262286 BQD262286:BQE262286 BZZ262286:CAA262286 CJV262286:CJW262286 CTR262286:CTS262286 DDN262286:DDO262286 DNJ262286:DNK262286 DXF262286:DXG262286 EHB262286:EHC262286 EQX262286:EQY262286 FAT262286:FAU262286 FKP262286:FKQ262286 FUL262286:FUM262286 GEH262286:GEI262286 GOD262286:GOE262286 GXZ262286:GYA262286 HHV262286:HHW262286 HRR262286:HRS262286 IBN262286:IBO262286 ILJ262286:ILK262286 IVF262286:IVG262286 JFB262286:JFC262286 JOX262286:JOY262286 JYT262286:JYU262286 KIP262286:KIQ262286 KSL262286:KSM262286 LCH262286:LCI262286 LMD262286:LME262286 LVZ262286:LWA262286 MFV262286:MFW262286 MPR262286:MPS262286 MZN262286:MZO262286 NJJ262286:NJK262286 NTF262286:NTG262286 ODB262286:ODC262286 OMX262286:OMY262286 OWT262286:OWU262286 PGP262286:PGQ262286 PQL262286:PQM262286 QAH262286:QAI262286 QKD262286:QKE262286 QTZ262286:QUA262286 RDV262286:RDW262286 RNR262286:RNS262286 RXN262286:RXO262286 SHJ262286:SHK262286 SRF262286:SRG262286 TBB262286:TBC262286 TKX262286:TKY262286 TUT262286:TUU262286 UEP262286:UEQ262286 UOL262286:UOM262286 UYH262286:UYI262286 VID262286:VIE262286 VRZ262286:VSA262286 WBV262286:WBW262286 WLR262286:WLS262286 WVN262286:WVO262286 JB327822:JC327822 SX327822:SY327822 ACT327822:ACU327822 AMP327822:AMQ327822 AWL327822:AWM327822 BGH327822:BGI327822 BQD327822:BQE327822 BZZ327822:CAA327822 CJV327822:CJW327822 CTR327822:CTS327822 DDN327822:DDO327822 DNJ327822:DNK327822 DXF327822:DXG327822 EHB327822:EHC327822 EQX327822:EQY327822 FAT327822:FAU327822 FKP327822:FKQ327822 FUL327822:FUM327822 GEH327822:GEI327822 GOD327822:GOE327822 GXZ327822:GYA327822 HHV327822:HHW327822 HRR327822:HRS327822 IBN327822:IBO327822 ILJ327822:ILK327822 IVF327822:IVG327822 JFB327822:JFC327822 JOX327822:JOY327822 JYT327822:JYU327822 KIP327822:KIQ327822 KSL327822:KSM327822 LCH327822:LCI327822 LMD327822:LME327822 LVZ327822:LWA327822 MFV327822:MFW327822 MPR327822:MPS327822 MZN327822:MZO327822 NJJ327822:NJK327822 NTF327822:NTG327822 ODB327822:ODC327822 OMX327822:OMY327822 OWT327822:OWU327822 PGP327822:PGQ327822 PQL327822:PQM327822 QAH327822:QAI327822 QKD327822:QKE327822 QTZ327822:QUA327822 RDV327822:RDW327822 RNR327822:RNS327822 RXN327822:RXO327822 SHJ327822:SHK327822 SRF327822:SRG327822 TBB327822:TBC327822 TKX327822:TKY327822 TUT327822:TUU327822 UEP327822:UEQ327822 UOL327822:UOM327822 UYH327822:UYI327822 VID327822:VIE327822 VRZ327822:VSA327822 WBV327822:WBW327822 WLR327822:WLS327822 WVN327822:WVO327822 JB393358:JC393358 SX393358:SY393358 ACT393358:ACU393358 AMP393358:AMQ393358 AWL393358:AWM393358 BGH393358:BGI393358 BQD393358:BQE393358 BZZ393358:CAA393358 CJV393358:CJW393358 CTR393358:CTS393358 DDN393358:DDO393358 DNJ393358:DNK393358 DXF393358:DXG393358 EHB393358:EHC393358 EQX393358:EQY393358 FAT393358:FAU393358 FKP393358:FKQ393358 FUL393358:FUM393358 GEH393358:GEI393358 GOD393358:GOE393358 GXZ393358:GYA393358 HHV393358:HHW393358 HRR393358:HRS393358 IBN393358:IBO393358 ILJ393358:ILK393358 IVF393358:IVG393358 JFB393358:JFC393358 JOX393358:JOY393358 JYT393358:JYU393358 KIP393358:KIQ393358 KSL393358:KSM393358 LCH393358:LCI393358 LMD393358:LME393358 LVZ393358:LWA393358 MFV393358:MFW393358 MPR393358:MPS393358 MZN393358:MZO393358 NJJ393358:NJK393358 NTF393358:NTG393358 ODB393358:ODC393358 OMX393358:OMY393358 OWT393358:OWU393358 PGP393358:PGQ393358 PQL393358:PQM393358 QAH393358:QAI393358 QKD393358:QKE393358 QTZ393358:QUA393358 RDV393358:RDW393358 RNR393358:RNS393358 RXN393358:RXO393358 SHJ393358:SHK393358 SRF393358:SRG393358 TBB393358:TBC393358 TKX393358:TKY393358 TUT393358:TUU393358 UEP393358:UEQ393358 UOL393358:UOM393358 UYH393358:UYI393358 VID393358:VIE393358 VRZ393358:VSA393358 WBV393358:WBW393358 WLR393358:WLS393358 WVN393358:WVO393358 JB458894:JC458894 SX458894:SY458894 ACT458894:ACU458894 AMP458894:AMQ458894 AWL458894:AWM458894 BGH458894:BGI458894 BQD458894:BQE458894 BZZ458894:CAA458894 CJV458894:CJW458894 CTR458894:CTS458894 DDN458894:DDO458894 DNJ458894:DNK458894 DXF458894:DXG458894 EHB458894:EHC458894 EQX458894:EQY458894 FAT458894:FAU458894 FKP458894:FKQ458894 FUL458894:FUM458894 GEH458894:GEI458894 GOD458894:GOE458894 GXZ458894:GYA458894 HHV458894:HHW458894 HRR458894:HRS458894 IBN458894:IBO458894 ILJ458894:ILK458894 IVF458894:IVG458894 JFB458894:JFC458894 JOX458894:JOY458894 JYT458894:JYU458894 KIP458894:KIQ458894 KSL458894:KSM458894 LCH458894:LCI458894 LMD458894:LME458894 LVZ458894:LWA458894 MFV458894:MFW458894 MPR458894:MPS458894 MZN458894:MZO458894 NJJ458894:NJK458894 NTF458894:NTG458894 ODB458894:ODC458894 OMX458894:OMY458894 OWT458894:OWU458894 PGP458894:PGQ458894 PQL458894:PQM458894 QAH458894:QAI458894 QKD458894:QKE458894 QTZ458894:QUA458894 RDV458894:RDW458894 RNR458894:RNS458894 RXN458894:RXO458894 SHJ458894:SHK458894 SRF458894:SRG458894 TBB458894:TBC458894 TKX458894:TKY458894 TUT458894:TUU458894 UEP458894:UEQ458894 UOL458894:UOM458894 UYH458894:UYI458894 VID458894:VIE458894 VRZ458894:VSA458894 WBV458894:WBW458894 WLR458894:WLS458894 WVN458894:WVO458894 JB524430:JC524430 SX524430:SY524430 ACT524430:ACU524430 AMP524430:AMQ524430 AWL524430:AWM524430 BGH524430:BGI524430 BQD524430:BQE524430 BZZ524430:CAA524430 CJV524430:CJW524430 CTR524430:CTS524430 DDN524430:DDO524430 DNJ524430:DNK524430 DXF524430:DXG524430 EHB524430:EHC524430 EQX524430:EQY524430 FAT524430:FAU524430 FKP524430:FKQ524430 FUL524430:FUM524430 GEH524430:GEI524430 GOD524430:GOE524430 GXZ524430:GYA524430 HHV524430:HHW524430 HRR524430:HRS524430 IBN524430:IBO524430 ILJ524430:ILK524430 IVF524430:IVG524430 JFB524430:JFC524430 JOX524430:JOY524430 JYT524430:JYU524430 KIP524430:KIQ524430 KSL524430:KSM524430 LCH524430:LCI524430 LMD524430:LME524430 LVZ524430:LWA524430 MFV524430:MFW524430 MPR524430:MPS524430 MZN524430:MZO524430 NJJ524430:NJK524430 NTF524430:NTG524430 ODB524430:ODC524430 OMX524430:OMY524430 OWT524430:OWU524430 PGP524430:PGQ524430 PQL524430:PQM524430 QAH524430:QAI524430 QKD524430:QKE524430 QTZ524430:QUA524430 RDV524430:RDW524430 RNR524430:RNS524430 RXN524430:RXO524430 SHJ524430:SHK524430 SRF524430:SRG524430 TBB524430:TBC524430 TKX524430:TKY524430 TUT524430:TUU524430 UEP524430:UEQ524430 UOL524430:UOM524430 UYH524430:UYI524430 VID524430:VIE524430 VRZ524430:VSA524430 WBV524430:WBW524430 WLR524430:WLS524430 WVN524430:WVO524430 JB589966:JC589966 SX589966:SY589966 ACT589966:ACU589966 AMP589966:AMQ589966 AWL589966:AWM589966 BGH589966:BGI589966 BQD589966:BQE589966 BZZ589966:CAA589966 CJV589966:CJW589966 CTR589966:CTS589966 DDN589966:DDO589966 DNJ589966:DNK589966 DXF589966:DXG589966 EHB589966:EHC589966 EQX589966:EQY589966 FAT589966:FAU589966 FKP589966:FKQ589966 FUL589966:FUM589966 GEH589966:GEI589966 GOD589966:GOE589966 GXZ589966:GYA589966 HHV589966:HHW589966 HRR589966:HRS589966 IBN589966:IBO589966 ILJ589966:ILK589966 IVF589966:IVG589966 JFB589966:JFC589966 JOX589966:JOY589966 JYT589966:JYU589966 KIP589966:KIQ589966 KSL589966:KSM589966 LCH589966:LCI589966 LMD589966:LME589966 LVZ589966:LWA589966 MFV589966:MFW589966 MPR589966:MPS589966 MZN589966:MZO589966 NJJ589966:NJK589966 NTF589966:NTG589966 ODB589966:ODC589966 OMX589966:OMY589966 OWT589966:OWU589966 PGP589966:PGQ589966 PQL589966:PQM589966 QAH589966:QAI589966 QKD589966:QKE589966 QTZ589966:QUA589966 RDV589966:RDW589966 RNR589966:RNS589966 RXN589966:RXO589966 SHJ589966:SHK589966 SRF589966:SRG589966 TBB589966:TBC589966 TKX589966:TKY589966 TUT589966:TUU589966 UEP589966:UEQ589966 UOL589966:UOM589966 UYH589966:UYI589966 VID589966:VIE589966 VRZ589966:VSA589966 WBV589966:WBW589966 WLR589966:WLS589966 WVN589966:WVO589966 JB655502:JC655502 SX655502:SY655502 ACT655502:ACU655502 AMP655502:AMQ655502 AWL655502:AWM655502 BGH655502:BGI655502 BQD655502:BQE655502 BZZ655502:CAA655502 CJV655502:CJW655502 CTR655502:CTS655502 DDN655502:DDO655502 DNJ655502:DNK655502 DXF655502:DXG655502 EHB655502:EHC655502 EQX655502:EQY655502 FAT655502:FAU655502 FKP655502:FKQ655502 FUL655502:FUM655502 GEH655502:GEI655502 GOD655502:GOE655502 GXZ655502:GYA655502 HHV655502:HHW655502 HRR655502:HRS655502 IBN655502:IBO655502 ILJ655502:ILK655502 IVF655502:IVG655502 JFB655502:JFC655502 JOX655502:JOY655502 JYT655502:JYU655502 KIP655502:KIQ655502 KSL655502:KSM655502 LCH655502:LCI655502 LMD655502:LME655502 LVZ655502:LWA655502 MFV655502:MFW655502 MPR655502:MPS655502 MZN655502:MZO655502 NJJ655502:NJK655502 NTF655502:NTG655502 ODB655502:ODC655502 OMX655502:OMY655502 OWT655502:OWU655502 PGP655502:PGQ655502 PQL655502:PQM655502 QAH655502:QAI655502 QKD655502:QKE655502 QTZ655502:QUA655502 RDV655502:RDW655502 RNR655502:RNS655502 RXN655502:RXO655502 SHJ655502:SHK655502 SRF655502:SRG655502 TBB655502:TBC655502 TKX655502:TKY655502 TUT655502:TUU655502 UEP655502:UEQ655502 UOL655502:UOM655502 UYH655502:UYI655502 VID655502:VIE655502 VRZ655502:VSA655502 WBV655502:WBW655502 WLR655502:WLS655502 WVN655502:WVO655502 JB721038:JC721038 SX721038:SY721038 ACT721038:ACU721038 AMP721038:AMQ721038 AWL721038:AWM721038 BGH721038:BGI721038 BQD721038:BQE721038 BZZ721038:CAA721038 CJV721038:CJW721038 CTR721038:CTS721038 DDN721038:DDO721038 DNJ721038:DNK721038 DXF721038:DXG721038 EHB721038:EHC721038 EQX721038:EQY721038 FAT721038:FAU721038 FKP721038:FKQ721038 FUL721038:FUM721038 GEH721038:GEI721038 GOD721038:GOE721038 GXZ721038:GYA721038 HHV721038:HHW721038 HRR721038:HRS721038 IBN721038:IBO721038 ILJ721038:ILK721038 IVF721038:IVG721038 JFB721038:JFC721038 JOX721038:JOY721038 JYT721038:JYU721038 KIP721038:KIQ721038 KSL721038:KSM721038 LCH721038:LCI721038 LMD721038:LME721038 LVZ721038:LWA721038 MFV721038:MFW721038 MPR721038:MPS721038 MZN721038:MZO721038 NJJ721038:NJK721038 NTF721038:NTG721038 ODB721038:ODC721038 OMX721038:OMY721038 OWT721038:OWU721038 PGP721038:PGQ721038 PQL721038:PQM721038 QAH721038:QAI721038 QKD721038:QKE721038 QTZ721038:QUA721038 RDV721038:RDW721038 RNR721038:RNS721038 RXN721038:RXO721038 SHJ721038:SHK721038 SRF721038:SRG721038 TBB721038:TBC721038 TKX721038:TKY721038 TUT721038:TUU721038 UEP721038:UEQ721038 UOL721038:UOM721038 UYH721038:UYI721038 VID721038:VIE721038 VRZ721038:VSA721038 WBV721038:WBW721038 WLR721038:WLS721038 WVN721038:WVO721038 JB786574:JC786574 SX786574:SY786574 ACT786574:ACU786574 AMP786574:AMQ786574 AWL786574:AWM786574 BGH786574:BGI786574 BQD786574:BQE786574 BZZ786574:CAA786574 CJV786574:CJW786574 CTR786574:CTS786574 DDN786574:DDO786574 DNJ786574:DNK786574 DXF786574:DXG786574 EHB786574:EHC786574 EQX786574:EQY786574 FAT786574:FAU786574 FKP786574:FKQ786574 FUL786574:FUM786574 GEH786574:GEI786574 GOD786574:GOE786574 GXZ786574:GYA786574 HHV786574:HHW786574 HRR786574:HRS786574 IBN786574:IBO786574 ILJ786574:ILK786574 IVF786574:IVG786574 JFB786574:JFC786574 JOX786574:JOY786574 JYT786574:JYU786574 KIP786574:KIQ786574 KSL786574:KSM786574 LCH786574:LCI786574 LMD786574:LME786574 LVZ786574:LWA786574 MFV786574:MFW786574 MPR786574:MPS786574 MZN786574:MZO786574 NJJ786574:NJK786574 NTF786574:NTG786574 ODB786574:ODC786574 OMX786574:OMY786574 OWT786574:OWU786574 PGP786574:PGQ786574 PQL786574:PQM786574 QAH786574:QAI786574 QKD786574:QKE786574 QTZ786574:QUA786574 RDV786574:RDW786574 RNR786574:RNS786574 RXN786574:RXO786574 SHJ786574:SHK786574 SRF786574:SRG786574 TBB786574:TBC786574 TKX786574:TKY786574 TUT786574:TUU786574 UEP786574:UEQ786574 UOL786574:UOM786574 UYH786574:UYI786574 VID786574:VIE786574 VRZ786574:VSA786574 WBV786574:WBW786574 WLR786574:WLS786574 WVN786574:WVO786574 JB852110:JC852110 SX852110:SY852110 ACT852110:ACU852110 AMP852110:AMQ852110 AWL852110:AWM852110 BGH852110:BGI852110 BQD852110:BQE852110 BZZ852110:CAA852110 CJV852110:CJW852110 CTR852110:CTS852110 DDN852110:DDO852110 DNJ852110:DNK852110 DXF852110:DXG852110 EHB852110:EHC852110 EQX852110:EQY852110 FAT852110:FAU852110 FKP852110:FKQ852110 FUL852110:FUM852110 GEH852110:GEI852110 GOD852110:GOE852110 GXZ852110:GYA852110 HHV852110:HHW852110 HRR852110:HRS852110 IBN852110:IBO852110 ILJ852110:ILK852110 IVF852110:IVG852110 JFB852110:JFC852110 JOX852110:JOY852110 JYT852110:JYU852110 KIP852110:KIQ852110 KSL852110:KSM852110 LCH852110:LCI852110 LMD852110:LME852110 LVZ852110:LWA852110 MFV852110:MFW852110 MPR852110:MPS852110 MZN852110:MZO852110 NJJ852110:NJK852110 NTF852110:NTG852110 ODB852110:ODC852110 OMX852110:OMY852110 OWT852110:OWU852110 PGP852110:PGQ852110 PQL852110:PQM852110 QAH852110:QAI852110 QKD852110:QKE852110 QTZ852110:QUA852110 RDV852110:RDW852110 RNR852110:RNS852110 RXN852110:RXO852110 SHJ852110:SHK852110 SRF852110:SRG852110 TBB852110:TBC852110 TKX852110:TKY852110 TUT852110:TUU852110 UEP852110:UEQ852110 UOL852110:UOM852110 UYH852110:UYI852110 VID852110:VIE852110 VRZ852110:VSA852110 WBV852110:WBW852110 WLR852110:WLS852110 WVN852110:WVO852110 JB917646:JC917646 SX917646:SY917646 ACT917646:ACU917646 AMP917646:AMQ917646 AWL917646:AWM917646 BGH917646:BGI917646 BQD917646:BQE917646 BZZ917646:CAA917646 CJV917646:CJW917646 CTR917646:CTS917646 DDN917646:DDO917646 DNJ917646:DNK917646 DXF917646:DXG917646 EHB917646:EHC917646 EQX917646:EQY917646 FAT917646:FAU917646 FKP917646:FKQ917646 FUL917646:FUM917646 GEH917646:GEI917646 GOD917646:GOE917646 GXZ917646:GYA917646 HHV917646:HHW917646 HRR917646:HRS917646 IBN917646:IBO917646 ILJ917646:ILK917646 IVF917646:IVG917646 JFB917646:JFC917646 JOX917646:JOY917646 JYT917646:JYU917646 KIP917646:KIQ917646 KSL917646:KSM917646 LCH917646:LCI917646 LMD917646:LME917646 LVZ917646:LWA917646 MFV917646:MFW917646 MPR917646:MPS917646 MZN917646:MZO917646 NJJ917646:NJK917646 NTF917646:NTG917646 ODB917646:ODC917646 OMX917646:OMY917646 OWT917646:OWU917646 PGP917646:PGQ917646 PQL917646:PQM917646 QAH917646:QAI917646 QKD917646:QKE917646 QTZ917646:QUA917646 RDV917646:RDW917646 RNR917646:RNS917646 RXN917646:RXO917646 SHJ917646:SHK917646 SRF917646:SRG917646 TBB917646:TBC917646 TKX917646:TKY917646 TUT917646:TUU917646 UEP917646:UEQ917646 UOL917646:UOM917646 UYH917646:UYI917646 VID917646:VIE917646 VRZ917646:VSA917646 WBV917646:WBW917646 WLR917646:WLS917646 WVN917646:WVO917646 JB983182:JC983182 SX983182:SY983182 ACT983182:ACU983182 AMP983182:AMQ983182 AWL983182:AWM983182 BGH983182:BGI983182 BQD983182:BQE983182 BZZ983182:CAA983182 CJV983182:CJW983182 CTR983182:CTS983182 DDN983182:DDO983182 DNJ983182:DNK983182 DXF983182:DXG983182 EHB983182:EHC983182 EQX983182:EQY983182 FAT983182:FAU983182 FKP983182:FKQ983182 FUL983182:FUM983182 GEH983182:GEI983182 GOD983182:GOE983182 GXZ983182:GYA983182 HHV983182:HHW983182 HRR983182:HRS983182 IBN983182:IBO983182 ILJ983182:ILK983182 IVF983182:IVG983182 JFB983182:JFC983182 JOX983182:JOY983182 JYT983182:JYU983182 KIP983182:KIQ983182 KSL983182:KSM983182 LCH983182:LCI983182 LMD983182:LME983182 LVZ983182:LWA983182 MFV983182:MFW983182 MPR983182:MPS983182 MZN983182:MZO983182 NJJ983182:NJK983182 NTF983182:NTG983182 ODB983182:ODC983182 OMX983182:OMY983182 OWT983182:OWU983182 PGP983182:PGQ983182 PQL983182:PQM983182 QAH983182:QAI983182 QKD983182:QKE983182 QTZ983182:QUA983182 RDV983182:RDW983182 RNR983182:RNS983182 RXN983182:RXO983182 SHJ983182:SHK983182 SRF983182:SRG983182 TBB983182:TBC983182 TKX983182:TKY983182 TUT983182:TUU983182 UEP983182:UEQ983182 UOL983182:UOM983182 UYH983182:UYI983182 VID983182:VIE983182 VRZ983182:VSA983182 WBV983182:WBW983182 WLR983182:WLS983182 WVN983182:WVO983182" xr:uid="{20B20911-751E-4851-84B4-5B5DC393BF75}">
      <formula1>OR(IX180=0, IX180&gt;50)</formula1>
      <formula2>0</formula2>
    </dataValidation>
    <dataValidation type="custom" operator="greaterThan" showInputMessage="1" showErrorMessage="1" errorTitle="eee" sqref="JB197:JC197 SX197:SY197 ACT197:ACU197 AMP197:AMQ197 AWL197:AWM197 BGH197:BGI197 BQD197:BQE197 BZZ197:CAA197 CJV197:CJW197 CTR197:CTS197 DDN197:DDO197 DNJ197:DNK197 DXF197:DXG197 EHB197:EHC197 EQX197:EQY197 FAT197:FAU197 FKP197:FKQ197 FUL197:FUM197 GEH197:GEI197 GOD197:GOE197 GXZ197:GYA197 HHV197:HHW197 HRR197:HRS197 IBN197:IBO197 ILJ197:ILK197 IVF197:IVG197 JFB197:JFC197 JOX197:JOY197 JYT197:JYU197 KIP197:KIQ197 KSL197:KSM197 LCH197:LCI197 LMD197:LME197 LVZ197:LWA197 MFV197:MFW197 MPR197:MPS197 MZN197:MZO197 NJJ197:NJK197 NTF197:NTG197 ODB197:ODC197 OMX197:OMY197 OWT197:OWU197 PGP197:PGQ197 PQL197:PQM197 QAH197:QAI197 QKD197:QKE197 QTZ197:QUA197 RDV197:RDW197 RNR197:RNS197 RXN197:RXO197 SHJ197:SHK197 SRF197:SRG197 TBB197:TBC197 TKX197:TKY197 TUT197:TUU197 UEP197:UEQ197 UOL197:UOM197 UYH197:UYI197 VID197:VIE197 VRZ197:VSA197 WBV197:WBW197 WLR197:WLS197 WVN197:WVO197 JB65733:JC65733 SX65733:SY65733 ACT65733:ACU65733 AMP65733:AMQ65733 AWL65733:AWM65733 BGH65733:BGI65733 BQD65733:BQE65733 BZZ65733:CAA65733 CJV65733:CJW65733 CTR65733:CTS65733 DDN65733:DDO65733 DNJ65733:DNK65733 DXF65733:DXG65733 EHB65733:EHC65733 EQX65733:EQY65733 FAT65733:FAU65733 FKP65733:FKQ65733 FUL65733:FUM65733 GEH65733:GEI65733 GOD65733:GOE65733 GXZ65733:GYA65733 HHV65733:HHW65733 HRR65733:HRS65733 IBN65733:IBO65733 ILJ65733:ILK65733 IVF65733:IVG65733 JFB65733:JFC65733 JOX65733:JOY65733 JYT65733:JYU65733 KIP65733:KIQ65733 KSL65733:KSM65733 LCH65733:LCI65733 LMD65733:LME65733 LVZ65733:LWA65733 MFV65733:MFW65733 MPR65733:MPS65733 MZN65733:MZO65733 NJJ65733:NJK65733 NTF65733:NTG65733 ODB65733:ODC65733 OMX65733:OMY65733 OWT65733:OWU65733 PGP65733:PGQ65733 PQL65733:PQM65733 QAH65733:QAI65733 QKD65733:QKE65733 QTZ65733:QUA65733 RDV65733:RDW65733 RNR65733:RNS65733 RXN65733:RXO65733 SHJ65733:SHK65733 SRF65733:SRG65733 TBB65733:TBC65733 TKX65733:TKY65733 TUT65733:TUU65733 UEP65733:UEQ65733 UOL65733:UOM65733 UYH65733:UYI65733 VID65733:VIE65733 VRZ65733:VSA65733 WBV65733:WBW65733 WLR65733:WLS65733 WVN65733:WVO65733 JB131269:JC131269 SX131269:SY131269 ACT131269:ACU131269 AMP131269:AMQ131269 AWL131269:AWM131269 BGH131269:BGI131269 BQD131269:BQE131269 BZZ131269:CAA131269 CJV131269:CJW131269 CTR131269:CTS131269 DDN131269:DDO131269 DNJ131269:DNK131269 DXF131269:DXG131269 EHB131269:EHC131269 EQX131269:EQY131269 FAT131269:FAU131269 FKP131269:FKQ131269 FUL131269:FUM131269 GEH131269:GEI131269 GOD131269:GOE131269 GXZ131269:GYA131269 HHV131269:HHW131269 HRR131269:HRS131269 IBN131269:IBO131269 ILJ131269:ILK131269 IVF131269:IVG131269 JFB131269:JFC131269 JOX131269:JOY131269 JYT131269:JYU131269 KIP131269:KIQ131269 KSL131269:KSM131269 LCH131269:LCI131269 LMD131269:LME131269 LVZ131269:LWA131269 MFV131269:MFW131269 MPR131269:MPS131269 MZN131269:MZO131269 NJJ131269:NJK131269 NTF131269:NTG131269 ODB131269:ODC131269 OMX131269:OMY131269 OWT131269:OWU131269 PGP131269:PGQ131269 PQL131269:PQM131269 QAH131269:QAI131269 QKD131269:QKE131269 QTZ131269:QUA131269 RDV131269:RDW131269 RNR131269:RNS131269 RXN131269:RXO131269 SHJ131269:SHK131269 SRF131269:SRG131269 TBB131269:TBC131269 TKX131269:TKY131269 TUT131269:TUU131269 UEP131269:UEQ131269 UOL131269:UOM131269 UYH131269:UYI131269 VID131269:VIE131269 VRZ131269:VSA131269 WBV131269:WBW131269 WLR131269:WLS131269 WVN131269:WVO131269 JB196805:JC196805 SX196805:SY196805 ACT196805:ACU196805 AMP196805:AMQ196805 AWL196805:AWM196805 BGH196805:BGI196805 BQD196805:BQE196805 BZZ196805:CAA196805 CJV196805:CJW196805 CTR196805:CTS196805 DDN196805:DDO196805 DNJ196805:DNK196805 DXF196805:DXG196805 EHB196805:EHC196805 EQX196805:EQY196805 FAT196805:FAU196805 FKP196805:FKQ196805 FUL196805:FUM196805 GEH196805:GEI196805 GOD196805:GOE196805 GXZ196805:GYA196805 HHV196805:HHW196805 HRR196805:HRS196805 IBN196805:IBO196805 ILJ196805:ILK196805 IVF196805:IVG196805 JFB196805:JFC196805 JOX196805:JOY196805 JYT196805:JYU196805 KIP196805:KIQ196805 KSL196805:KSM196805 LCH196805:LCI196805 LMD196805:LME196805 LVZ196805:LWA196805 MFV196805:MFW196805 MPR196805:MPS196805 MZN196805:MZO196805 NJJ196805:NJK196805 NTF196805:NTG196805 ODB196805:ODC196805 OMX196805:OMY196805 OWT196805:OWU196805 PGP196805:PGQ196805 PQL196805:PQM196805 QAH196805:QAI196805 QKD196805:QKE196805 QTZ196805:QUA196805 RDV196805:RDW196805 RNR196805:RNS196805 RXN196805:RXO196805 SHJ196805:SHK196805 SRF196805:SRG196805 TBB196805:TBC196805 TKX196805:TKY196805 TUT196805:TUU196805 UEP196805:UEQ196805 UOL196805:UOM196805 UYH196805:UYI196805 VID196805:VIE196805 VRZ196805:VSA196805 WBV196805:WBW196805 WLR196805:WLS196805 WVN196805:WVO196805 JB262341:JC262341 SX262341:SY262341 ACT262341:ACU262341 AMP262341:AMQ262341 AWL262341:AWM262341 BGH262341:BGI262341 BQD262341:BQE262341 BZZ262341:CAA262341 CJV262341:CJW262341 CTR262341:CTS262341 DDN262341:DDO262341 DNJ262341:DNK262341 DXF262341:DXG262341 EHB262341:EHC262341 EQX262341:EQY262341 FAT262341:FAU262341 FKP262341:FKQ262341 FUL262341:FUM262341 GEH262341:GEI262341 GOD262341:GOE262341 GXZ262341:GYA262341 HHV262341:HHW262341 HRR262341:HRS262341 IBN262341:IBO262341 ILJ262341:ILK262341 IVF262341:IVG262341 JFB262341:JFC262341 JOX262341:JOY262341 JYT262341:JYU262341 KIP262341:KIQ262341 KSL262341:KSM262341 LCH262341:LCI262341 LMD262341:LME262341 LVZ262341:LWA262341 MFV262341:MFW262341 MPR262341:MPS262341 MZN262341:MZO262341 NJJ262341:NJK262341 NTF262341:NTG262341 ODB262341:ODC262341 OMX262341:OMY262341 OWT262341:OWU262341 PGP262341:PGQ262341 PQL262341:PQM262341 QAH262341:QAI262341 QKD262341:QKE262341 QTZ262341:QUA262341 RDV262341:RDW262341 RNR262341:RNS262341 RXN262341:RXO262341 SHJ262341:SHK262341 SRF262341:SRG262341 TBB262341:TBC262341 TKX262341:TKY262341 TUT262341:TUU262341 UEP262341:UEQ262341 UOL262341:UOM262341 UYH262341:UYI262341 VID262341:VIE262341 VRZ262341:VSA262341 WBV262341:WBW262341 WLR262341:WLS262341 WVN262341:WVO262341 JB327877:JC327877 SX327877:SY327877 ACT327877:ACU327877 AMP327877:AMQ327877 AWL327877:AWM327877 BGH327877:BGI327877 BQD327877:BQE327877 BZZ327877:CAA327877 CJV327877:CJW327877 CTR327877:CTS327877 DDN327877:DDO327877 DNJ327877:DNK327877 DXF327877:DXG327877 EHB327877:EHC327877 EQX327877:EQY327877 FAT327877:FAU327877 FKP327877:FKQ327877 FUL327877:FUM327877 GEH327877:GEI327877 GOD327877:GOE327877 GXZ327877:GYA327877 HHV327877:HHW327877 HRR327877:HRS327877 IBN327877:IBO327877 ILJ327877:ILK327877 IVF327877:IVG327877 JFB327877:JFC327877 JOX327877:JOY327877 JYT327877:JYU327877 KIP327877:KIQ327877 KSL327877:KSM327877 LCH327877:LCI327877 LMD327877:LME327877 LVZ327877:LWA327877 MFV327877:MFW327877 MPR327877:MPS327877 MZN327877:MZO327877 NJJ327877:NJK327877 NTF327877:NTG327877 ODB327877:ODC327877 OMX327877:OMY327877 OWT327877:OWU327877 PGP327877:PGQ327877 PQL327877:PQM327877 QAH327877:QAI327877 QKD327877:QKE327877 QTZ327877:QUA327877 RDV327877:RDW327877 RNR327877:RNS327877 RXN327877:RXO327877 SHJ327877:SHK327877 SRF327877:SRG327877 TBB327877:TBC327877 TKX327877:TKY327877 TUT327877:TUU327877 UEP327877:UEQ327877 UOL327877:UOM327877 UYH327877:UYI327877 VID327877:VIE327877 VRZ327877:VSA327877 WBV327877:WBW327877 WLR327877:WLS327877 WVN327877:WVO327877 JB393413:JC393413 SX393413:SY393413 ACT393413:ACU393413 AMP393413:AMQ393413 AWL393413:AWM393413 BGH393413:BGI393413 BQD393413:BQE393413 BZZ393413:CAA393413 CJV393413:CJW393413 CTR393413:CTS393413 DDN393413:DDO393413 DNJ393413:DNK393413 DXF393413:DXG393413 EHB393413:EHC393413 EQX393413:EQY393413 FAT393413:FAU393413 FKP393413:FKQ393413 FUL393413:FUM393413 GEH393413:GEI393413 GOD393413:GOE393413 GXZ393413:GYA393413 HHV393413:HHW393413 HRR393413:HRS393413 IBN393413:IBO393413 ILJ393413:ILK393413 IVF393413:IVG393413 JFB393413:JFC393413 JOX393413:JOY393413 JYT393413:JYU393413 KIP393413:KIQ393413 KSL393413:KSM393413 LCH393413:LCI393413 LMD393413:LME393413 LVZ393413:LWA393413 MFV393413:MFW393413 MPR393413:MPS393413 MZN393413:MZO393413 NJJ393413:NJK393413 NTF393413:NTG393413 ODB393413:ODC393413 OMX393413:OMY393413 OWT393413:OWU393413 PGP393413:PGQ393413 PQL393413:PQM393413 QAH393413:QAI393413 QKD393413:QKE393413 QTZ393413:QUA393413 RDV393413:RDW393413 RNR393413:RNS393413 RXN393413:RXO393413 SHJ393413:SHK393413 SRF393413:SRG393413 TBB393413:TBC393413 TKX393413:TKY393413 TUT393413:TUU393413 UEP393413:UEQ393413 UOL393413:UOM393413 UYH393413:UYI393413 VID393413:VIE393413 VRZ393413:VSA393413 WBV393413:WBW393413 WLR393413:WLS393413 WVN393413:WVO393413 JB458949:JC458949 SX458949:SY458949 ACT458949:ACU458949 AMP458949:AMQ458949 AWL458949:AWM458949 BGH458949:BGI458949 BQD458949:BQE458949 BZZ458949:CAA458949 CJV458949:CJW458949 CTR458949:CTS458949 DDN458949:DDO458949 DNJ458949:DNK458949 DXF458949:DXG458949 EHB458949:EHC458949 EQX458949:EQY458949 FAT458949:FAU458949 FKP458949:FKQ458949 FUL458949:FUM458949 GEH458949:GEI458949 GOD458949:GOE458949 GXZ458949:GYA458949 HHV458949:HHW458949 HRR458949:HRS458949 IBN458949:IBO458949 ILJ458949:ILK458949 IVF458949:IVG458949 JFB458949:JFC458949 JOX458949:JOY458949 JYT458949:JYU458949 KIP458949:KIQ458949 KSL458949:KSM458949 LCH458949:LCI458949 LMD458949:LME458949 LVZ458949:LWA458949 MFV458949:MFW458949 MPR458949:MPS458949 MZN458949:MZO458949 NJJ458949:NJK458949 NTF458949:NTG458949 ODB458949:ODC458949 OMX458949:OMY458949 OWT458949:OWU458949 PGP458949:PGQ458949 PQL458949:PQM458949 QAH458949:QAI458949 QKD458949:QKE458949 QTZ458949:QUA458949 RDV458949:RDW458949 RNR458949:RNS458949 RXN458949:RXO458949 SHJ458949:SHK458949 SRF458949:SRG458949 TBB458949:TBC458949 TKX458949:TKY458949 TUT458949:TUU458949 UEP458949:UEQ458949 UOL458949:UOM458949 UYH458949:UYI458949 VID458949:VIE458949 VRZ458949:VSA458949 WBV458949:WBW458949 WLR458949:WLS458949 WVN458949:WVO458949 JB524485:JC524485 SX524485:SY524485 ACT524485:ACU524485 AMP524485:AMQ524485 AWL524485:AWM524485 BGH524485:BGI524485 BQD524485:BQE524485 BZZ524485:CAA524485 CJV524485:CJW524485 CTR524485:CTS524485 DDN524485:DDO524485 DNJ524485:DNK524485 DXF524485:DXG524485 EHB524485:EHC524485 EQX524485:EQY524485 FAT524485:FAU524485 FKP524485:FKQ524485 FUL524485:FUM524485 GEH524485:GEI524485 GOD524485:GOE524485 GXZ524485:GYA524485 HHV524485:HHW524485 HRR524485:HRS524485 IBN524485:IBO524485 ILJ524485:ILK524485 IVF524485:IVG524485 JFB524485:JFC524485 JOX524485:JOY524485 JYT524485:JYU524485 KIP524485:KIQ524485 KSL524485:KSM524485 LCH524485:LCI524485 LMD524485:LME524485 LVZ524485:LWA524485 MFV524485:MFW524485 MPR524485:MPS524485 MZN524485:MZO524485 NJJ524485:NJK524485 NTF524485:NTG524485 ODB524485:ODC524485 OMX524485:OMY524485 OWT524485:OWU524485 PGP524485:PGQ524485 PQL524485:PQM524485 QAH524485:QAI524485 QKD524485:QKE524485 QTZ524485:QUA524485 RDV524485:RDW524485 RNR524485:RNS524485 RXN524485:RXO524485 SHJ524485:SHK524485 SRF524485:SRG524485 TBB524485:TBC524485 TKX524485:TKY524485 TUT524485:TUU524485 UEP524485:UEQ524485 UOL524485:UOM524485 UYH524485:UYI524485 VID524485:VIE524485 VRZ524485:VSA524485 WBV524485:WBW524485 WLR524485:WLS524485 WVN524485:WVO524485 JB590021:JC590021 SX590021:SY590021 ACT590021:ACU590021 AMP590021:AMQ590021 AWL590021:AWM590021 BGH590021:BGI590021 BQD590021:BQE590021 BZZ590021:CAA590021 CJV590021:CJW590021 CTR590021:CTS590021 DDN590021:DDO590021 DNJ590021:DNK590021 DXF590021:DXG590021 EHB590021:EHC590021 EQX590021:EQY590021 FAT590021:FAU590021 FKP590021:FKQ590021 FUL590021:FUM590021 GEH590021:GEI590021 GOD590021:GOE590021 GXZ590021:GYA590021 HHV590021:HHW590021 HRR590021:HRS590021 IBN590021:IBO590021 ILJ590021:ILK590021 IVF590021:IVG590021 JFB590021:JFC590021 JOX590021:JOY590021 JYT590021:JYU590021 KIP590021:KIQ590021 KSL590021:KSM590021 LCH590021:LCI590021 LMD590021:LME590021 LVZ590021:LWA590021 MFV590021:MFW590021 MPR590021:MPS590021 MZN590021:MZO590021 NJJ590021:NJK590021 NTF590021:NTG590021 ODB590021:ODC590021 OMX590021:OMY590021 OWT590021:OWU590021 PGP590021:PGQ590021 PQL590021:PQM590021 QAH590021:QAI590021 QKD590021:QKE590021 QTZ590021:QUA590021 RDV590021:RDW590021 RNR590021:RNS590021 RXN590021:RXO590021 SHJ590021:SHK590021 SRF590021:SRG590021 TBB590021:TBC590021 TKX590021:TKY590021 TUT590021:TUU590021 UEP590021:UEQ590021 UOL590021:UOM590021 UYH590021:UYI590021 VID590021:VIE590021 VRZ590021:VSA590021 WBV590021:WBW590021 WLR590021:WLS590021 WVN590021:WVO590021 JB655557:JC655557 SX655557:SY655557 ACT655557:ACU655557 AMP655557:AMQ655557 AWL655557:AWM655557 BGH655557:BGI655557 BQD655557:BQE655557 BZZ655557:CAA655557 CJV655557:CJW655557 CTR655557:CTS655557 DDN655557:DDO655557 DNJ655557:DNK655557 DXF655557:DXG655557 EHB655557:EHC655557 EQX655557:EQY655557 FAT655557:FAU655557 FKP655557:FKQ655557 FUL655557:FUM655557 GEH655557:GEI655557 GOD655557:GOE655557 GXZ655557:GYA655557 HHV655557:HHW655557 HRR655557:HRS655557 IBN655557:IBO655557 ILJ655557:ILK655557 IVF655557:IVG655557 JFB655557:JFC655557 JOX655557:JOY655557 JYT655557:JYU655557 KIP655557:KIQ655557 KSL655557:KSM655557 LCH655557:LCI655557 LMD655557:LME655557 LVZ655557:LWA655557 MFV655557:MFW655557 MPR655557:MPS655557 MZN655557:MZO655557 NJJ655557:NJK655557 NTF655557:NTG655557 ODB655557:ODC655557 OMX655557:OMY655557 OWT655557:OWU655557 PGP655557:PGQ655557 PQL655557:PQM655557 QAH655557:QAI655557 QKD655557:QKE655557 QTZ655557:QUA655557 RDV655557:RDW655557 RNR655557:RNS655557 RXN655557:RXO655557 SHJ655557:SHK655557 SRF655557:SRG655557 TBB655557:TBC655557 TKX655557:TKY655557 TUT655557:TUU655557 UEP655557:UEQ655557 UOL655557:UOM655557 UYH655557:UYI655557 VID655557:VIE655557 VRZ655557:VSA655557 WBV655557:WBW655557 WLR655557:WLS655557 WVN655557:WVO655557 JB721093:JC721093 SX721093:SY721093 ACT721093:ACU721093 AMP721093:AMQ721093 AWL721093:AWM721093 BGH721093:BGI721093 BQD721093:BQE721093 BZZ721093:CAA721093 CJV721093:CJW721093 CTR721093:CTS721093 DDN721093:DDO721093 DNJ721093:DNK721093 DXF721093:DXG721093 EHB721093:EHC721093 EQX721093:EQY721093 FAT721093:FAU721093 FKP721093:FKQ721093 FUL721093:FUM721093 GEH721093:GEI721093 GOD721093:GOE721093 GXZ721093:GYA721093 HHV721093:HHW721093 HRR721093:HRS721093 IBN721093:IBO721093 ILJ721093:ILK721093 IVF721093:IVG721093 JFB721093:JFC721093 JOX721093:JOY721093 JYT721093:JYU721093 KIP721093:KIQ721093 KSL721093:KSM721093 LCH721093:LCI721093 LMD721093:LME721093 LVZ721093:LWA721093 MFV721093:MFW721093 MPR721093:MPS721093 MZN721093:MZO721093 NJJ721093:NJK721093 NTF721093:NTG721093 ODB721093:ODC721093 OMX721093:OMY721093 OWT721093:OWU721093 PGP721093:PGQ721093 PQL721093:PQM721093 QAH721093:QAI721093 QKD721093:QKE721093 QTZ721093:QUA721093 RDV721093:RDW721093 RNR721093:RNS721093 RXN721093:RXO721093 SHJ721093:SHK721093 SRF721093:SRG721093 TBB721093:TBC721093 TKX721093:TKY721093 TUT721093:TUU721093 UEP721093:UEQ721093 UOL721093:UOM721093 UYH721093:UYI721093 VID721093:VIE721093 VRZ721093:VSA721093 WBV721093:WBW721093 WLR721093:WLS721093 WVN721093:WVO721093 JB786629:JC786629 SX786629:SY786629 ACT786629:ACU786629 AMP786629:AMQ786629 AWL786629:AWM786629 BGH786629:BGI786629 BQD786629:BQE786629 BZZ786629:CAA786629 CJV786629:CJW786629 CTR786629:CTS786629 DDN786629:DDO786629 DNJ786629:DNK786629 DXF786629:DXG786629 EHB786629:EHC786629 EQX786629:EQY786629 FAT786629:FAU786629 FKP786629:FKQ786629 FUL786629:FUM786629 GEH786629:GEI786629 GOD786629:GOE786629 GXZ786629:GYA786629 HHV786629:HHW786629 HRR786629:HRS786629 IBN786629:IBO786629 ILJ786629:ILK786629 IVF786629:IVG786629 JFB786629:JFC786629 JOX786629:JOY786629 JYT786629:JYU786629 KIP786629:KIQ786629 KSL786629:KSM786629 LCH786629:LCI786629 LMD786629:LME786629 LVZ786629:LWA786629 MFV786629:MFW786629 MPR786629:MPS786629 MZN786629:MZO786629 NJJ786629:NJK786629 NTF786629:NTG786629 ODB786629:ODC786629 OMX786629:OMY786629 OWT786629:OWU786629 PGP786629:PGQ786629 PQL786629:PQM786629 QAH786629:QAI786629 QKD786629:QKE786629 QTZ786629:QUA786629 RDV786629:RDW786629 RNR786629:RNS786629 RXN786629:RXO786629 SHJ786629:SHK786629 SRF786629:SRG786629 TBB786629:TBC786629 TKX786629:TKY786629 TUT786629:TUU786629 UEP786629:UEQ786629 UOL786629:UOM786629 UYH786629:UYI786629 VID786629:VIE786629 VRZ786629:VSA786629 WBV786629:WBW786629 WLR786629:WLS786629 WVN786629:WVO786629 JB852165:JC852165 SX852165:SY852165 ACT852165:ACU852165 AMP852165:AMQ852165 AWL852165:AWM852165 BGH852165:BGI852165 BQD852165:BQE852165 BZZ852165:CAA852165 CJV852165:CJW852165 CTR852165:CTS852165 DDN852165:DDO852165 DNJ852165:DNK852165 DXF852165:DXG852165 EHB852165:EHC852165 EQX852165:EQY852165 FAT852165:FAU852165 FKP852165:FKQ852165 FUL852165:FUM852165 GEH852165:GEI852165 GOD852165:GOE852165 GXZ852165:GYA852165 HHV852165:HHW852165 HRR852165:HRS852165 IBN852165:IBO852165 ILJ852165:ILK852165 IVF852165:IVG852165 JFB852165:JFC852165 JOX852165:JOY852165 JYT852165:JYU852165 KIP852165:KIQ852165 KSL852165:KSM852165 LCH852165:LCI852165 LMD852165:LME852165 LVZ852165:LWA852165 MFV852165:MFW852165 MPR852165:MPS852165 MZN852165:MZO852165 NJJ852165:NJK852165 NTF852165:NTG852165 ODB852165:ODC852165 OMX852165:OMY852165 OWT852165:OWU852165 PGP852165:PGQ852165 PQL852165:PQM852165 QAH852165:QAI852165 QKD852165:QKE852165 QTZ852165:QUA852165 RDV852165:RDW852165 RNR852165:RNS852165 RXN852165:RXO852165 SHJ852165:SHK852165 SRF852165:SRG852165 TBB852165:TBC852165 TKX852165:TKY852165 TUT852165:TUU852165 UEP852165:UEQ852165 UOL852165:UOM852165 UYH852165:UYI852165 VID852165:VIE852165 VRZ852165:VSA852165 WBV852165:WBW852165 WLR852165:WLS852165 WVN852165:WVO852165 JB917701:JC917701 SX917701:SY917701 ACT917701:ACU917701 AMP917701:AMQ917701 AWL917701:AWM917701 BGH917701:BGI917701 BQD917701:BQE917701 BZZ917701:CAA917701 CJV917701:CJW917701 CTR917701:CTS917701 DDN917701:DDO917701 DNJ917701:DNK917701 DXF917701:DXG917701 EHB917701:EHC917701 EQX917701:EQY917701 FAT917701:FAU917701 FKP917701:FKQ917701 FUL917701:FUM917701 GEH917701:GEI917701 GOD917701:GOE917701 GXZ917701:GYA917701 HHV917701:HHW917701 HRR917701:HRS917701 IBN917701:IBO917701 ILJ917701:ILK917701 IVF917701:IVG917701 JFB917701:JFC917701 JOX917701:JOY917701 JYT917701:JYU917701 KIP917701:KIQ917701 KSL917701:KSM917701 LCH917701:LCI917701 LMD917701:LME917701 LVZ917701:LWA917701 MFV917701:MFW917701 MPR917701:MPS917701 MZN917701:MZO917701 NJJ917701:NJK917701 NTF917701:NTG917701 ODB917701:ODC917701 OMX917701:OMY917701 OWT917701:OWU917701 PGP917701:PGQ917701 PQL917701:PQM917701 QAH917701:QAI917701 QKD917701:QKE917701 QTZ917701:QUA917701 RDV917701:RDW917701 RNR917701:RNS917701 RXN917701:RXO917701 SHJ917701:SHK917701 SRF917701:SRG917701 TBB917701:TBC917701 TKX917701:TKY917701 TUT917701:TUU917701 UEP917701:UEQ917701 UOL917701:UOM917701 UYH917701:UYI917701 VID917701:VIE917701 VRZ917701:VSA917701 WBV917701:WBW917701 WLR917701:WLS917701 WVN917701:WVO917701 JB983237:JC983237 SX983237:SY983237 ACT983237:ACU983237 AMP983237:AMQ983237 AWL983237:AWM983237 BGH983237:BGI983237 BQD983237:BQE983237 BZZ983237:CAA983237 CJV983237:CJW983237 CTR983237:CTS983237 DDN983237:DDO983237 DNJ983237:DNK983237 DXF983237:DXG983237 EHB983237:EHC983237 EQX983237:EQY983237 FAT983237:FAU983237 FKP983237:FKQ983237 FUL983237:FUM983237 GEH983237:GEI983237 GOD983237:GOE983237 GXZ983237:GYA983237 HHV983237:HHW983237 HRR983237:HRS983237 IBN983237:IBO983237 ILJ983237:ILK983237 IVF983237:IVG983237 JFB983237:JFC983237 JOX983237:JOY983237 JYT983237:JYU983237 KIP983237:KIQ983237 KSL983237:KSM983237 LCH983237:LCI983237 LMD983237:LME983237 LVZ983237:LWA983237 MFV983237:MFW983237 MPR983237:MPS983237 MZN983237:MZO983237 NJJ983237:NJK983237 NTF983237:NTG983237 ODB983237:ODC983237 OMX983237:OMY983237 OWT983237:OWU983237 PGP983237:PGQ983237 PQL983237:PQM983237 QAH983237:QAI983237 QKD983237:QKE983237 QTZ983237:QUA983237 RDV983237:RDW983237 RNR983237:RNS983237 RXN983237:RXO983237 SHJ983237:SHK983237 SRF983237:SRG983237 TBB983237:TBC983237 TKX983237:TKY983237 TUT983237:TUU983237 UEP983237:UEQ983237 UOL983237:UOM983237 UYH983237:UYI983237 VID983237:VIE983237 VRZ983237:VSA983237 WBV983237:WBW983237 WLR983237:WLS983237 WVN983237:WVO983237" xr:uid="{A0780910-76E6-4978-81C8-A7EBDB64023B}">
      <formula1>OR(IX196=0, IX196&gt;50)</formula1>
      <formula2>0</formula2>
    </dataValidation>
    <dataValidation type="custom" operator="greaterThan" showInputMessage="1" showErrorMessage="1" errorTitle="eee" sqref="JB111:JC116 SX111:SY116 ACT111:ACU116 AMP111:AMQ116 AWL111:AWM116 BGH111:BGI116 BQD111:BQE116 BZZ111:CAA116 CJV111:CJW116 CTR111:CTS116 DDN111:DDO116 DNJ111:DNK116 DXF111:DXG116 EHB111:EHC116 EQX111:EQY116 FAT111:FAU116 FKP111:FKQ116 FUL111:FUM116 GEH111:GEI116 GOD111:GOE116 GXZ111:GYA116 HHV111:HHW116 HRR111:HRS116 IBN111:IBO116 ILJ111:ILK116 IVF111:IVG116 JFB111:JFC116 JOX111:JOY116 JYT111:JYU116 KIP111:KIQ116 KSL111:KSM116 LCH111:LCI116 LMD111:LME116 LVZ111:LWA116 MFV111:MFW116 MPR111:MPS116 MZN111:MZO116 NJJ111:NJK116 NTF111:NTG116 ODB111:ODC116 OMX111:OMY116 OWT111:OWU116 PGP111:PGQ116 PQL111:PQM116 QAH111:QAI116 QKD111:QKE116 QTZ111:QUA116 RDV111:RDW116 RNR111:RNS116 RXN111:RXO116 SHJ111:SHK116 SRF111:SRG116 TBB111:TBC116 TKX111:TKY116 TUT111:TUU116 UEP111:UEQ116 UOL111:UOM116 UYH111:UYI116 VID111:VIE116 VRZ111:VSA116 WBV111:WBW116 WLR111:WLS116 WVN111:WVO116 JB65647:JC65652 SX65647:SY65652 ACT65647:ACU65652 AMP65647:AMQ65652 AWL65647:AWM65652 BGH65647:BGI65652 BQD65647:BQE65652 BZZ65647:CAA65652 CJV65647:CJW65652 CTR65647:CTS65652 DDN65647:DDO65652 DNJ65647:DNK65652 DXF65647:DXG65652 EHB65647:EHC65652 EQX65647:EQY65652 FAT65647:FAU65652 FKP65647:FKQ65652 FUL65647:FUM65652 GEH65647:GEI65652 GOD65647:GOE65652 GXZ65647:GYA65652 HHV65647:HHW65652 HRR65647:HRS65652 IBN65647:IBO65652 ILJ65647:ILK65652 IVF65647:IVG65652 JFB65647:JFC65652 JOX65647:JOY65652 JYT65647:JYU65652 KIP65647:KIQ65652 KSL65647:KSM65652 LCH65647:LCI65652 LMD65647:LME65652 LVZ65647:LWA65652 MFV65647:MFW65652 MPR65647:MPS65652 MZN65647:MZO65652 NJJ65647:NJK65652 NTF65647:NTG65652 ODB65647:ODC65652 OMX65647:OMY65652 OWT65647:OWU65652 PGP65647:PGQ65652 PQL65647:PQM65652 QAH65647:QAI65652 QKD65647:QKE65652 QTZ65647:QUA65652 RDV65647:RDW65652 RNR65647:RNS65652 RXN65647:RXO65652 SHJ65647:SHK65652 SRF65647:SRG65652 TBB65647:TBC65652 TKX65647:TKY65652 TUT65647:TUU65652 UEP65647:UEQ65652 UOL65647:UOM65652 UYH65647:UYI65652 VID65647:VIE65652 VRZ65647:VSA65652 WBV65647:WBW65652 WLR65647:WLS65652 WVN65647:WVO65652 JB131183:JC131188 SX131183:SY131188 ACT131183:ACU131188 AMP131183:AMQ131188 AWL131183:AWM131188 BGH131183:BGI131188 BQD131183:BQE131188 BZZ131183:CAA131188 CJV131183:CJW131188 CTR131183:CTS131188 DDN131183:DDO131188 DNJ131183:DNK131188 DXF131183:DXG131188 EHB131183:EHC131188 EQX131183:EQY131188 FAT131183:FAU131188 FKP131183:FKQ131188 FUL131183:FUM131188 GEH131183:GEI131188 GOD131183:GOE131188 GXZ131183:GYA131188 HHV131183:HHW131188 HRR131183:HRS131188 IBN131183:IBO131188 ILJ131183:ILK131188 IVF131183:IVG131188 JFB131183:JFC131188 JOX131183:JOY131188 JYT131183:JYU131188 KIP131183:KIQ131188 KSL131183:KSM131188 LCH131183:LCI131188 LMD131183:LME131188 LVZ131183:LWA131188 MFV131183:MFW131188 MPR131183:MPS131188 MZN131183:MZO131188 NJJ131183:NJK131188 NTF131183:NTG131188 ODB131183:ODC131188 OMX131183:OMY131188 OWT131183:OWU131188 PGP131183:PGQ131188 PQL131183:PQM131188 QAH131183:QAI131188 QKD131183:QKE131188 QTZ131183:QUA131188 RDV131183:RDW131188 RNR131183:RNS131188 RXN131183:RXO131188 SHJ131183:SHK131188 SRF131183:SRG131188 TBB131183:TBC131188 TKX131183:TKY131188 TUT131183:TUU131188 UEP131183:UEQ131188 UOL131183:UOM131188 UYH131183:UYI131188 VID131183:VIE131188 VRZ131183:VSA131188 WBV131183:WBW131188 WLR131183:WLS131188 WVN131183:WVO131188 JB196719:JC196724 SX196719:SY196724 ACT196719:ACU196724 AMP196719:AMQ196724 AWL196719:AWM196724 BGH196719:BGI196724 BQD196719:BQE196724 BZZ196719:CAA196724 CJV196719:CJW196724 CTR196719:CTS196724 DDN196719:DDO196724 DNJ196719:DNK196724 DXF196719:DXG196724 EHB196719:EHC196724 EQX196719:EQY196724 FAT196719:FAU196724 FKP196719:FKQ196724 FUL196719:FUM196724 GEH196719:GEI196724 GOD196719:GOE196724 GXZ196719:GYA196724 HHV196719:HHW196724 HRR196719:HRS196724 IBN196719:IBO196724 ILJ196719:ILK196724 IVF196719:IVG196724 JFB196719:JFC196724 JOX196719:JOY196724 JYT196719:JYU196724 KIP196719:KIQ196724 KSL196719:KSM196724 LCH196719:LCI196724 LMD196719:LME196724 LVZ196719:LWA196724 MFV196719:MFW196724 MPR196719:MPS196724 MZN196719:MZO196724 NJJ196719:NJK196724 NTF196719:NTG196724 ODB196719:ODC196724 OMX196719:OMY196724 OWT196719:OWU196724 PGP196719:PGQ196724 PQL196719:PQM196724 QAH196719:QAI196724 QKD196719:QKE196724 QTZ196719:QUA196724 RDV196719:RDW196724 RNR196719:RNS196724 RXN196719:RXO196724 SHJ196719:SHK196724 SRF196719:SRG196724 TBB196719:TBC196724 TKX196719:TKY196724 TUT196719:TUU196724 UEP196719:UEQ196724 UOL196719:UOM196724 UYH196719:UYI196724 VID196719:VIE196724 VRZ196719:VSA196724 WBV196719:WBW196724 WLR196719:WLS196724 WVN196719:WVO196724 JB262255:JC262260 SX262255:SY262260 ACT262255:ACU262260 AMP262255:AMQ262260 AWL262255:AWM262260 BGH262255:BGI262260 BQD262255:BQE262260 BZZ262255:CAA262260 CJV262255:CJW262260 CTR262255:CTS262260 DDN262255:DDO262260 DNJ262255:DNK262260 DXF262255:DXG262260 EHB262255:EHC262260 EQX262255:EQY262260 FAT262255:FAU262260 FKP262255:FKQ262260 FUL262255:FUM262260 GEH262255:GEI262260 GOD262255:GOE262260 GXZ262255:GYA262260 HHV262255:HHW262260 HRR262255:HRS262260 IBN262255:IBO262260 ILJ262255:ILK262260 IVF262255:IVG262260 JFB262255:JFC262260 JOX262255:JOY262260 JYT262255:JYU262260 KIP262255:KIQ262260 KSL262255:KSM262260 LCH262255:LCI262260 LMD262255:LME262260 LVZ262255:LWA262260 MFV262255:MFW262260 MPR262255:MPS262260 MZN262255:MZO262260 NJJ262255:NJK262260 NTF262255:NTG262260 ODB262255:ODC262260 OMX262255:OMY262260 OWT262255:OWU262260 PGP262255:PGQ262260 PQL262255:PQM262260 QAH262255:QAI262260 QKD262255:QKE262260 QTZ262255:QUA262260 RDV262255:RDW262260 RNR262255:RNS262260 RXN262255:RXO262260 SHJ262255:SHK262260 SRF262255:SRG262260 TBB262255:TBC262260 TKX262255:TKY262260 TUT262255:TUU262260 UEP262255:UEQ262260 UOL262255:UOM262260 UYH262255:UYI262260 VID262255:VIE262260 VRZ262255:VSA262260 WBV262255:WBW262260 WLR262255:WLS262260 WVN262255:WVO262260 JB327791:JC327796 SX327791:SY327796 ACT327791:ACU327796 AMP327791:AMQ327796 AWL327791:AWM327796 BGH327791:BGI327796 BQD327791:BQE327796 BZZ327791:CAA327796 CJV327791:CJW327796 CTR327791:CTS327796 DDN327791:DDO327796 DNJ327791:DNK327796 DXF327791:DXG327796 EHB327791:EHC327796 EQX327791:EQY327796 FAT327791:FAU327796 FKP327791:FKQ327796 FUL327791:FUM327796 GEH327791:GEI327796 GOD327791:GOE327796 GXZ327791:GYA327796 HHV327791:HHW327796 HRR327791:HRS327796 IBN327791:IBO327796 ILJ327791:ILK327796 IVF327791:IVG327796 JFB327791:JFC327796 JOX327791:JOY327796 JYT327791:JYU327796 KIP327791:KIQ327796 KSL327791:KSM327796 LCH327791:LCI327796 LMD327791:LME327796 LVZ327791:LWA327796 MFV327791:MFW327796 MPR327791:MPS327796 MZN327791:MZO327796 NJJ327791:NJK327796 NTF327791:NTG327796 ODB327791:ODC327796 OMX327791:OMY327796 OWT327791:OWU327796 PGP327791:PGQ327796 PQL327791:PQM327796 QAH327791:QAI327796 QKD327791:QKE327796 QTZ327791:QUA327796 RDV327791:RDW327796 RNR327791:RNS327796 RXN327791:RXO327796 SHJ327791:SHK327796 SRF327791:SRG327796 TBB327791:TBC327796 TKX327791:TKY327796 TUT327791:TUU327796 UEP327791:UEQ327796 UOL327791:UOM327796 UYH327791:UYI327796 VID327791:VIE327796 VRZ327791:VSA327796 WBV327791:WBW327796 WLR327791:WLS327796 WVN327791:WVO327796 JB393327:JC393332 SX393327:SY393332 ACT393327:ACU393332 AMP393327:AMQ393332 AWL393327:AWM393332 BGH393327:BGI393332 BQD393327:BQE393332 BZZ393327:CAA393332 CJV393327:CJW393332 CTR393327:CTS393332 DDN393327:DDO393332 DNJ393327:DNK393332 DXF393327:DXG393332 EHB393327:EHC393332 EQX393327:EQY393332 FAT393327:FAU393332 FKP393327:FKQ393332 FUL393327:FUM393332 GEH393327:GEI393332 GOD393327:GOE393332 GXZ393327:GYA393332 HHV393327:HHW393332 HRR393327:HRS393332 IBN393327:IBO393332 ILJ393327:ILK393332 IVF393327:IVG393332 JFB393327:JFC393332 JOX393327:JOY393332 JYT393327:JYU393332 KIP393327:KIQ393332 KSL393327:KSM393332 LCH393327:LCI393332 LMD393327:LME393332 LVZ393327:LWA393332 MFV393327:MFW393332 MPR393327:MPS393332 MZN393327:MZO393332 NJJ393327:NJK393332 NTF393327:NTG393332 ODB393327:ODC393332 OMX393327:OMY393332 OWT393327:OWU393332 PGP393327:PGQ393332 PQL393327:PQM393332 QAH393327:QAI393332 QKD393327:QKE393332 QTZ393327:QUA393332 RDV393327:RDW393332 RNR393327:RNS393332 RXN393327:RXO393332 SHJ393327:SHK393332 SRF393327:SRG393332 TBB393327:TBC393332 TKX393327:TKY393332 TUT393327:TUU393332 UEP393327:UEQ393332 UOL393327:UOM393332 UYH393327:UYI393332 VID393327:VIE393332 VRZ393327:VSA393332 WBV393327:WBW393332 WLR393327:WLS393332 WVN393327:WVO393332 JB458863:JC458868 SX458863:SY458868 ACT458863:ACU458868 AMP458863:AMQ458868 AWL458863:AWM458868 BGH458863:BGI458868 BQD458863:BQE458868 BZZ458863:CAA458868 CJV458863:CJW458868 CTR458863:CTS458868 DDN458863:DDO458868 DNJ458863:DNK458868 DXF458863:DXG458868 EHB458863:EHC458868 EQX458863:EQY458868 FAT458863:FAU458868 FKP458863:FKQ458868 FUL458863:FUM458868 GEH458863:GEI458868 GOD458863:GOE458868 GXZ458863:GYA458868 HHV458863:HHW458868 HRR458863:HRS458868 IBN458863:IBO458868 ILJ458863:ILK458868 IVF458863:IVG458868 JFB458863:JFC458868 JOX458863:JOY458868 JYT458863:JYU458868 KIP458863:KIQ458868 KSL458863:KSM458868 LCH458863:LCI458868 LMD458863:LME458868 LVZ458863:LWA458868 MFV458863:MFW458868 MPR458863:MPS458868 MZN458863:MZO458868 NJJ458863:NJK458868 NTF458863:NTG458868 ODB458863:ODC458868 OMX458863:OMY458868 OWT458863:OWU458868 PGP458863:PGQ458868 PQL458863:PQM458868 QAH458863:QAI458868 QKD458863:QKE458868 QTZ458863:QUA458868 RDV458863:RDW458868 RNR458863:RNS458868 RXN458863:RXO458868 SHJ458863:SHK458868 SRF458863:SRG458868 TBB458863:TBC458868 TKX458863:TKY458868 TUT458863:TUU458868 UEP458863:UEQ458868 UOL458863:UOM458868 UYH458863:UYI458868 VID458863:VIE458868 VRZ458863:VSA458868 WBV458863:WBW458868 WLR458863:WLS458868 WVN458863:WVO458868 JB524399:JC524404 SX524399:SY524404 ACT524399:ACU524404 AMP524399:AMQ524404 AWL524399:AWM524404 BGH524399:BGI524404 BQD524399:BQE524404 BZZ524399:CAA524404 CJV524399:CJW524404 CTR524399:CTS524404 DDN524399:DDO524404 DNJ524399:DNK524404 DXF524399:DXG524404 EHB524399:EHC524404 EQX524399:EQY524404 FAT524399:FAU524404 FKP524399:FKQ524404 FUL524399:FUM524404 GEH524399:GEI524404 GOD524399:GOE524404 GXZ524399:GYA524404 HHV524399:HHW524404 HRR524399:HRS524404 IBN524399:IBO524404 ILJ524399:ILK524404 IVF524399:IVG524404 JFB524399:JFC524404 JOX524399:JOY524404 JYT524399:JYU524404 KIP524399:KIQ524404 KSL524399:KSM524404 LCH524399:LCI524404 LMD524399:LME524404 LVZ524399:LWA524404 MFV524399:MFW524404 MPR524399:MPS524404 MZN524399:MZO524404 NJJ524399:NJK524404 NTF524399:NTG524404 ODB524399:ODC524404 OMX524399:OMY524404 OWT524399:OWU524404 PGP524399:PGQ524404 PQL524399:PQM524404 QAH524399:QAI524404 QKD524399:QKE524404 QTZ524399:QUA524404 RDV524399:RDW524404 RNR524399:RNS524404 RXN524399:RXO524404 SHJ524399:SHK524404 SRF524399:SRG524404 TBB524399:TBC524404 TKX524399:TKY524404 TUT524399:TUU524404 UEP524399:UEQ524404 UOL524399:UOM524404 UYH524399:UYI524404 VID524399:VIE524404 VRZ524399:VSA524404 WBV524399:WBW524404 WLR524399:WLS524404 WVN524399:WVO524404 JB589935:JC589940 SX589935:SY589940 ACT589935:ACU589940 AMP589935:AMQ589940 AWL589935:AWM589940 BGH589935:BGI589940 BQD589935:BQE589940 BZZ589935:CAA589940 CJV589935:CJW589940 CTR589935:CTS589940 DDN589935:DDO589940 DNJ589935:DNK589940 DXF589935:DXG589940 EHB589935:EHC589940 EQX589935:EQY589940 FAT589935:FAU589940 FKP589935:FKQ589940 FUL589935:FUM589940 GEH589935:GEI589940 GOD589935:GOE589940 GXZ589935:GYA589940 HHV589935:HHW589940 HRR589935:HRS589940 IBN589935:IBO589940 ILJ589935:ILK589940 IVF589935:IVG589940 JFB589935:JFC589940 JOX589935:JOY589940 JYT589935:JYU589940 KIP589935:KIQ589940 KSL589935:KSM589940 LCH589935:LCI589940 LMD589935:LME589940 LVZ589935:LWA589940 MFV589935:MFW589940 MPR589935:MPS589940 MZN589935:MZO589940 NJJ589935:NJK589940 NTF589935:NTG589940 ODB589935:ODC589940 OMX589935:OMY589940 OWT589935:OWU589940 PGP589935:PGQ589940 PQL589935:PQM589940 QAH589935:QAI589940 QKD589935:QKE589940 QTZ589935:QUA589940 RDV589935:RDW589940 RNR589935:RNS589940 RXN589935:RXO589940 SHJ589935:SHK589940 SRF589935:SRG589940 TBB589935:TBC589940 TKX589935:TKY589940 TUT589935:TUU589940 UEP589935:UEQ589940 UOL589935:UOM589940 UYH589935:UYI589940 VID589935:VIE589940 VRZ589935:VSA589940 WBV589935:WBW589940 WLR589935:WLS589940 WVN589935:WVO589940 JB655471:JC655476 SX655471:SY655476 ACT655471:ACU655476 AMP655471:AMQ655476 AWL655471:AWM655476 BGH655471:BGI655476 BQD655471:BQE655476 BZZ655471:CAA655476 CJV655471:CJW655476 CTR655471:CTS655476 DDN655471:DDO655476 DNJ655471:DNK655476 DXF655471:DXG655476 EHB655471:EHC655476 EQX655471:EQY655476 FAT655471:FAU655476 FKP655471:FKQ655476 FUL655471:FUM655476 GEH655471:GEI655476 GOD655471:GOE655476 GXZ655471:GYA655476 HHV655471:HHW655476 HRR655471:HRS655476 IBN655471:IBO655476 ILJ655471:ILK655476 IVF655471:IVG655476 JFB655471:JFC655476 JOX655471:JOY655476 JYT655471:JYU655476 KIP655471:KIQ655476 KSL655471:KSM655476 LCH655471:LCI655476 LMD655471:LME655476 LVZ655471:LWA655476 MFV655471:MFW655476 MPR655471:MPS655476 MZN655471:MZO655476 NJJ655471:NJK655476 NTF655471:NTG655476 ODB655471:ODC655476 OMX655471:OMY655476 OWT655471:OWU655476 PGP655471:PGQ655476 PQL655471:PQM655476 QAH655471:QAI655476 QKD655471:QKE655476 QTZ655471:QUA655476 RDV655471:RDW655476 RNR655471:RNS655476 RXN655471:RXO655476 SHJ655471:SHK655476 SRF655471:SRG655476 TBB655471:TBC655476 TKX655471:TKY655476 TUT655471:TUU655476 UEP655471:UEQ655476 UOL655471:UOM655476 UYH655471:UYI655476 VID655471:VIE655476 VRZ655471:VSA655476 WBV655471:WBW655476 WLR655471:WLS655476 WVN655471:WVO655476 JB721007:JC721012 SX721007:SY721012 ACT721007:ACU721012 AMP721007:AMQ721012 AWL721007:AWM721012 BGH721007:BGI721012 BQD721007:BQE721012 BZZ721007:CAA721012 CJV721007:CJW721012 CTR721007:CTS721012 DDN721007:DDO721012 DNJ721007:DNK721012 DXF721007:DXG721012 EHB721007:EHC721012 EQX721007:EQY721012 FAT721007:FAU721012 FKP721007:FKQ721012 FUL721007:FUM721012 GEH721007:GEI721012 GOD721007:GOE721012 GXZ721007:GYA721012 HHV721007:HHW721012 HRR721007:HRS721012 IBN721007:IBO721012 ILJ721007:ILK721012 IVF721007:IVG721012 JFB721007:JFC721012 JOX721007:JOY721012 JYT721007:JYU721012 KIP721007:KIQ721012 KSL721007:KSM721012 LCH721007:LCI721012 LMD721007:LME721012 LVZ721007:LWA721012 MFV721007:MFW721012 MPR721007:MPS721012 MZN721007:MZO721012 NJJ721007:NJK721012 NTF721007:NTG721012 ODB721007:ODC721012 OMX721007:OMY721012 OWT721007:OWU721012 PGP721007:PGQ721012 PQL721007:PQM721012 QAH721007:QAI721012 QKD721007:QKE721012 QTZ721007:QUA721012 RDV721007:RDW721012 RNR721007:RNS721012 RXN721007:RXO721012 SHJ721007:SHK721012 SRF721007:SRG721012 TBB721007:TBC721012 TKX721007:TKY721012 TUT721007:TUU721012 UEP721007:UEQ721012 UOL721007:UOM721012 UYH721007:UYI721012 VID721007:VIE721012 VRZ721007:VSA721012 WBV721007:WBW721012 WLR721007:WLS721012 WVN721007:WVO721012 JB786543:JC786548 SX786543:SY786548 ACT786543:ACU786548 AMP786543:AMQ786548 AWL786543:AWM786548 BGH786543:BGI786548 BQD786543:BQE786548 BZZ786543:CAA786548 CJV786543:CJW786548 CTR786543:CTS786548 DDN786543:DDO786548 DNJ786543:DNK786548 DXF786543:DXG786548 EHB786543:EHC786548 EQX786543:EQY786548 FAT786543:FAU786548 FKP786543:FKQ786548 FUL786543:FUM786548 GEH786543:GEI786548 GOD786543:GOE786548 GXZ786543:GYA786548 HHV786543:HHW786548 HRR786543:HRS786548 IBN786543:IBO786548 ILJ786543:ILK786548 IVF786543:IVG786548 JFB786543:JFC786548 JOX786543:JOY786548 JYT786543:JYU786548 KIP786543:KIQ786548 KSL786543:KSM786548 LCH786543:LCI786548 LMD786543:LME786548 LVZ786543:LWA786548 MFV786543:MFW786548 MPR786543:MPS786548 MZN786543:MZO786548 NJJ786543:NJK786548 NTF786543:NTG786548 ODB786543:ODC786548 OMX786543:OMY786548 OWT786543:OWU786548 PGP786543:PGQ786548 PQL786543:PQM786548 QAH786543:QAI786548 QKD786543:QKE786548 QTZ786543:QUA786548 RDV786543:RDW786548 RNR786543:RNS786548 RXN786543:RXO786548 SHJ786543:SHK786548 SRF786543:SRG786548 TBB786543:TBC786548 TKX786543:TKY786548 TUT786543:TUU786548 UEP786543:UEQ786548 UOL786543:UOM786548 UYH786543:UYI786548 VID786543:VIE786548 VRZ786543:VSA786548 WBV786543:WBW786548 WLR786543:WLS786548 WVN786543:WVO786548 JB852079:JC852084 SX852079:SY852084 ACT852079:ACU852084 AMP852079:AMQ852084 AWL852079:AWM852084 BGH852079:BGI852084 BQD852079:BQE852084 BZZ852079:CAA852084 CJV852079:CJW852084 CTR852079:CTS852084 DDN852079:DDO852084 DNJ852079:DNK852084 DXF852079:DXG852084 EHB852079:EHC852084 EQX852079:EQY852084 FAT852079:FAU852084 FKP852079:FKQ852084 FUL852079:FUM852084 GEH852079:GEI852084 GOD852079:GOE852084 GXZ852079:GYA852084 HHV852079:HHW852084 HRR852079:HRS852084 IBN852079:IBO852084 ILJ852079:ILK852084 IVF852079:IVG852084 JFB852079:JFC852084 JOX852079:JOY852084 JYT852079:JYU852084 KIP852079:KIQ852084 KSL852079:KSM852084 LCH852079:LCI852084 LMD852079:LME852084 LVZ852079:LWA852084 MFV852079:MFW852084 MPR852079:MPS852084 MZN852079:MZO852084 NJJ852079:NJK852084 NTF852079:NTG852084 ODB852079:ODC852084 OMX852079:OMY852084 OWT852079:OWU852084 PGP852079:PGQ852084 PQL852079:PQM852084 QAH852079:QAI852084 QKD852079:QKE852084 QTZ852079:QUA852084 RDV852079:RDW852084 RNR852079:RNS852084 RXN852079:RXO852084 SHJ852079:SHK852084 SRF852079:SRG852084 TBB852079:TBC852084 TKX852079:TKY852084 TUT852079:TUU852084 UEP852079:UEQ852084 UOL852079:UOM852084 UYH852079:UYI852084 VID852079:VIE852084 VRZ852079:VSA852084 WBV852079:WBW852084 WLR852079:WLS852084 WVN852079:WVO852084 JB917615:JC917620 SX917615:SY917620 ACT917615:ACU917620 AMP917615:AMQ917620 AWL917615:AWM917620 BGH917615:BGI917620 BQD917615:BQE917620 BZZ917615:CAA917620 CJV917615:CJW917620 CTR917615:CTS917620 DDN917615:DDO917620 DNJ917615:DNK917620 DXF917615:DXG917620 EHB917615:EHC917620 EQX917615:EQY917620 FAT917615:FAU917620 FKP917615:FKQ917620 FUL917615:FUM917620 GEH917615:GEI917620 GOD917615:GOE917620 GXZ917615:GYA917620 HHV917615:HHW917620 HRR917615:HRS917620 IBN917615:IBO917620 ILJ917615:ILK917620 IVF917615:IVG917620 JFB917615:JFC917620 JOX917615:JOY917620 JYT917615:JYU917620 KIP917615:KIQ917620 KSL917615:KSM917620 LCH917615:LCI917620 LMD917615:LME917620 LVZ917615:LWA917620 MFV917615:MFW917620 MPR917615:MPS917620 MZN917615:MZO917620 NJJ917615:NJK917620 NTF917615:NTG917620 ODB917615:ODC917620 OMX917615:OMY917620 OWT917615:OWU917620 PGP917615:PGQ917620 PQL917615:PQM917620 QAH917615:QAI917620 QKD917615:QKE917620 QTZ917615:QUA917620 RDV917615:RDW917620 RNR917615:RNS917620 RXN917615:RXO917620 SHJ917615:SHK917620 SRF917615:SRG917620 TBB917615:TBC917620 TKX917615:TKY917620 TUT917615:TUU917620 UEP917615:UEQ917620 UOL917615:UOM917620 UYH917615:UYI917620 VID917615:VIE917620 VRZ917615:VSA917620 WBV917615:WBW917620 WLR917615:WLS917620 WVN917615:WVO917620 JB983151:JC983156 SX983151:SY983156 ACT983151:ACU983156 AMP983151:AMQ983156 AWL983151:AWM983156 BGH983151:BGI983156 BQD983151:BQE983156 BZZ983151:CAA983156 CJV983151:CJW983156 CTR983151:CTS983156 DDN983151:DDO983156 DNJ983151:DNK983156 DXF983151:DXG983156 EHB983151:EHC983156 EQX983151:EQY983156 FAT983151:FAU983156 FKP983151:FKQ983156 FUL983151:FUM983156 GEH983151:GEI983156 GOD983151:GOE983156 GXZ983151:GYA983156 HHV983151:HHW983156 HRR983151:HRS983156 IBN983151:IBO983156 ILJ983151:ILK983156 IVF983151:IVG983156 JFB983151:JFC983156 JOX983151:JOY983156 JYT983151:JYU983156 KIP983151:KIQ983156 KSL983151:KSM983156 LCH983151:LCI983156 LMD983151:LME983156 LVZ983151:LWA983156 MFV983151:MFW983156 MPR983151:MPS983156 MZN983151:MZO983156 NJJ983151:NJK983156 NTF983151:NTG983156 ODB983151:ODC983156 OMX983151:OMY983156 OWT983151:OWU983156 PGP983151:PGQ983156 PQL983151:PQM983156 QAH983151:QAI983156 QKD983151:QKE983156 QTZ983151:QUA983156 RDV983151:RDW983156 RNR983151:RNS983156 RXN983151:RXO983156 SHJ983151:SHK983156 SRF983151:SRG983156 TBB983151:TBC983156 TKX983151:TKY983156 TUT983151:TUU983156 UEP983151:UEQ983156 UOL983151:UOM983156 UYH983151:UYI983156 VID983151:VIE983156 VRZ983151:VSA983156 WBV983151:WBW983156 WLR983151:WLS983156 WVN983151:WVO983156" xr:uid="{A541FE5A-8557-4FDF-923E-42DEF4F2FC2D}">
      <formula1>OR(IX132=0, IX132&gt;50)</formula1>
      <formula2>0</formula2>
    </dataValidation>
    <dataValidation operator="greaterThan" showInputMessage="1" showErrorMessage="1" errorTitle="eee" sqref="RDR917664:RDS917664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RNN917664:RNO917664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RXJ917664:RXK917664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SHF917664:SHG917664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SRB917664:SRC917664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TAX917664:TAY917664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TKT917664:TKU917664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TUP917664:TUQ917664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UEL917664:UEM917664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UOH917664:UOI917664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UYD917664:UYE917664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VHZ917664:VIA917664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VRV917664:VRW917664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WBR917664:WBS917664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WLN917664:WLO917664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WVJ917664:WVK917664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WVJ983200:WVK983200 JB157:JC157 SX157:SY157 ACT157:ACU157 AMP157:AMQ157 AWL157:AWM157 BGH157:BGI157 BQD157:BQE157 BZZ157:CAA157 CJV157:CJW157 CTR157:CTS157 DDN157:DDO157 DNJ157:DNK157 DXF157:DXG157 EHB157:EHC157 EQX157:EQY157 FAT157:FAU157 FKP157:FKQ157 FUL157:FUM157 GEH157:GEI157 GOD157:GOE157 GXZ157:GYA157 HHV157:HHW157 HRR157:HRS157 IBN157:IBO157 ILJ157:ILK157 IVF157:IVG157 JFB157:JFC157 JOX157:JOY157 JYT157:JYU157 KIP157:KIQ157 KSL157:KSM157 LCH157:LCI157 LMD157:LME157 LVZ157:LWA157 MFV157:MFW157 MPR157:MPS157 MZN157:MZO157 NJJ157:NJK157 NTF157:NTG157 ODB157:ODC157 OMX157:OMY157 OWT157:OWU157 PGP157:PGQ157 PQL157:PQM157 QAH157:QAI157 QKD157:QKE157 QTZ157:QUA157 RDV157:RDW157 RNR157:RNS157 RXN157:RXO157 SHJ157:SHK157 SRF157:SRG157 TBB157:TBC157 TKX157:TKY157 TUT157:TUU157 UEP157:UEQ157 UOL157:UOM157 UYH157:UYI157 VID157:VIE157 VRZ157:VSA157 WBV157:WBW157 WLR157:WLS157 WVN157:WVO157 IX983200:IY983200 JB65693:JC65693 SX65693:SY65693 ACT65693:ACU65693 AMP65693:AMQ65693 AWL65693:AWM65693 BGH65693:BGI65693 BQD65693:BQE65693 BZZ65693:CAA65693 CJV65693:CJW65693 CTR65693:CTS65693 DDN65693:DDO65693 DNJ65693:DNK65693 DXF65693:DXG65693 EHB65693:EHC65693 EQX65693:EQY65693 FAT65693:FAU65693 FKP65693:FKQ65693 FUL65693:FUM65693 GEH65693:GEI65693 GOD65693:GOE65693 GXZ65693:GYA65693 HHV65693:HHW65693 HRR65693:HRS65693 IBN65693:IBO65693 ILJ65693:ILK65693 IVF65693:IVG65693 JFB65693:JFC65693 JOX65693:JOY65693 JYT65693:JYU65693 KIP65693:KIQ65693 KSL65693:KSM65693 LCH65693:LCI65693 LMD65693:LME65693 LVZ65693:LWA65693 MFV65693:MFW65693 MPR65693:MPS65693 MZN65693:MZO65693 NJJ65693:NJK65693 NTF65693:NTG65693 ODB65693:ODC65693 OMX65693:OMY65693 OWT65693:OWU65693 PGP65693:PGQ65693 PQL65693:PQM65693 QAH65693:QAI65693 QKD65693:QKE65693 QTZ65693:QUA65693 RDV65693:RDW65693 RNR65693:RNS65693 RXN65693:RXO65693 SHJ65693:SHK65693 SRF65693:SRG65693 TBB65693:TBC65693 TKX65693:TKY65693 TUT65693:TUU65693 UEP65693:UEQ65693 UOL65693:UOM65693 UYH65693:UYI65693 VID65693:VIE65693 VRZ65693:VSA65693 WBV65693:WBW65693 WLR65693:WLS65693 WVN65693:WVO65693 ST983200:SU983200 JB131229:JC131229 SX131229:SY131229 ACT131229:ACU131229 AMP131229:AMQ131229 AWL131229:AWM131229 BGH131229:BGI131229 BQD131229:BQE131229 BZZ131229:CAA131229 CJV131229:CJW131229 CTR131229:CTS131229 DDN131229:DDO131229 DNJ131229:DNK131229 DXF131229:DXG131229 EHB131229:EHC131229 EQX131229:EQY131229 FAT131229:FAU131229 FKP131229:FKQ131229 FUL131229:FUM131229 GEH131229:GEI131229 GOD131229:GOE131229 GXZ131229:GYA131229 HHV131229:HHW131229 HRR131229:HRS131229 IBN131229:IBO131229 ILJ131229:ILK131229 IVF131229:IVG131229 JFB131229:JFC131229 JOX131229:JOY131229 JYT131229:JYU131229 KIP131229:KIQ131229 KSL131229:KSM131229 LCH131229:LCI131229 LMD131229:LME131229 LVZ131229:LWA131229 MFV131229:MFW131229 MPR131229:MPS131229 MZN131229:MZO131229 NJJ131229:NJK131229 NTF131229:NTG131229 ODB131229:ODC131229 OMX131229:OMY131229 OWT131229:OWU131229 PGP131229:PGQ131229 PQL131229:PQM131229 QAH131229:QAI131229 QKD131229:QKE131229 QTZ131229:QUA131229 RDV131229:RDW131229 RNR131229:RNS131229 RXN131229:RXO131229 SHJ131229:SHK131229 SRF131229:SRG131229 TBB131229:TBC131229 TKX131229:TKY131229 TUT131229:TUU131229 UEP131229:UEQ131229 UOL131229:UOM131229 UYH131229:UYI131229 VID131229:VIE131229 VRZ131229:VSA131229 WBV131229:WBW131229 WLR131229:WLS131229 WVN131229:WVO131229 ACP983200:ACQ983200 JB196765:JC196765 SX196765:SY196765 ACT196765:ACU196765 AMP196765:AMQ196765 AWL196765:AWM196765 BGH196765:BGI196765 BQD196765:BQE196765 BZZ196765:CAA196765 CJV196765:CJW196765 CTR196765:CTS196765 DDN196765:DDO196765 DNJ196765:DNK196765 DXF196765:DXG196765 EHB196765:EHC196765 EQX196765:EQY196765 FAT196765:FAU196765 FKP196765:FKQ196765 FUL196765:FUM196765 GEH196765:GEI196765 GOD196765:GOE196765 GXZ196765:GYA196765 HHV196765:HHW196765 HRR196765:HRS196765 IBN196765:IBO196765 ILJ196765:ILK196765 IVF196765:IVG196765 JFB196765:JFC196765 JOX196765:JOY196765 JYT196765:JYU196765 KIP196765:KIQ196765 KSL196765:KSM196765 LCH196765:LCI196765 LMD196765:LME196765 LVZ196765:LWA196765 MFV196765:MFW196765 MPR196765:MPS196765 MZN196765:MZO196765 NJJ196765:NJK196765 NTF196765:NTG196765 ODB196765:ODC196765 OMX196765:OMY196765 OWT196765:OWU196765 PGP196765:PGQ196765 PQL196765:PQM196765 QAH196765:QAI196765 QKD196765:QKE196765 QTZ196765:QUA196765 RDV196765:RDW196765 RNR196765:RNS196765 RXN196765:RXO196765 SHJ196765:SHK196765 SRF196765:SRG196765 TBB196765:TBC196765 TKX196765:TKY196765 TUT196765:TUU196765 UEP196765:UEQ196765 UOL196765:UOM196765 UYH196765:UYI196765 VID196765:VIE196765 VRZ196765:VSA196765 WBV196765:WBW196765 WLR196765:WLS196765 WVN196765:WVO196765 AML983200:AMM983200 JB262301:JC262301 SX262301:SY262301 ACT262301:ACU262301 AMP262301:AMQ262301 AWL262301:AWM262301 BGH262301:BGI262301 BQD262301:BQE262301 BZZ262301:CAA262301 CJV262301:CJW262301 CTR262301:CTS262301 DDN262301:DDO262301 DNJ262301:DNK262301 DXF262301:DXG262301 EHB262301:EHC262301 EQX262301:EQY262301 FAT262301:FAU262301 FKP262301:FKQ262301 FUL262301:FUM262301 GEH262301:GEI262301 GOD262301:GOE262301 GXZ262301:GYA262301 HHV262301:HHW262301 HRR262301:HRS262301 IBN262301:IBO262301 ILJ262301:ILK262301 IVF262301:IVG262301 JFB262301:JFC262301 JOX262301:JOY262301 JYT262301:JYU262301 KIP262301:KIQ262301 KSL262301:KSM262301 LCH262301:LCI262301 LMD262301:LME262301 LVZ262301:LWA262301 MFV262301:MFW262301 MPR262301:MPS262301 MZN262301:MZO262301 NJJ262301:NJK262301 NTF262301:NTG262301 ODB262301:ODC262301 OMX262301:OMY262301 OWT262301:OWU262301 PGP262301:PGQ262301 PQL262301:PQM262301 QAH262301:QAI262301 QKD262301:QKE262301 QTZ262301:QUA262301 RDV262301:RDW262301 RNR262301:RNS262301 RXN262301:RXO262301 SHJ262301:SHK262301 SRF262301:SRG262301 TBB262301:TBC262301 TKX262301:TKY262301 TUT262301:TUU262301 UEP262301:UEQ262301 UOL262301:UOM262301 UYH262301:UYI262301 VID262301:VIE262301 VRZ262301:VSA262301 WBV262301:WBW262301 WLR262301:WLS262301 WVN262301:WVO262301 AWH983200:AWI983200 JB327837:JC327837 SX327837:SY327837 ACT327837:ACU327837 AMP327837:AMQ327837 AWL327837:AWM327837 BGH327837:BGI327837 BQD327837:BQE327837 BZZ327837:CAA327837 CJV327837:CJW327837 CTR327837:CTS327837 DDN327837:DDO327837 DNJ327837:DNK327837 DXF327837:DXG327837 EHB327837:EHC327837 EQX327837:EQY327837 FAT327837:FAU327837 FKP327837:FKQ327837 FUL327837:FUM327837 GEH327837:GEI327837 GOD327837:GOE327837 GXZ327837:GYA327837 HHV327837:HHW327837 HRR327837:HRS327837 IBN327837:IBO327837 ILJ327837:ILK327837 IVF327837:IVG327837 JFB327837:JFC327837 JOX327837:JOY327837 JYT327837:JYU327837 KIP327837:KIQ327837 KSL327837:KSM327837 LCH327837:LCI327837 LMD327837:LME327837 LVZ327837:LWA327837 MFV327837:MFW327837 MPR327837:MPS327837 MZN327837:MZO327837 NJJ327837:NJK327837 NTF327837:NTG327837 ODB327837:ODC327837 OMX327837:OMY327837 OWT327837:OWU327837 PGP327837:PGQ327837 PQL327837:PQM327837 QAH327837:QAI327837 QKD327837:QKE327837 QTZ327837:QUA327837 RDV327837:RDW327837 RNR327837:RNS327837 RXN327837:RXO327837 SHJ327837:SHK327837 SRF327837:SRG327837 TBB327837:TBC327837 TKX327837:TKY327837 TUT327837:TUU327837 UEP327837:UEQ327837 UOL327837:UOM327837 UYH327837:UYI327837 VID327837:VIE327837 VRZ327837:VSA327837 WBV327837:WBW327837 WLR327837:WLS327837 WVN327837:WVO327837 BGD983200:BGE983200 JB393373:JC393373 SX393373:SY393373 ACT393373:ACU393373 AMP393373:AMQ393373 AWL393373:AWM393373 BGH393373:BGI393373 BQD393373:BQE393373 BZZ393373:CAA393373 CJV393373:CJW393373 CTR393373:CTS393373 DDN393373:DDO393373 DNJ393373:DNK393373 DXF393373:DXG393373 EHB393373:EHC393373 EQX393373:EQY393373 FAT393373:FAU393373 FKP393373:FKQ393373 FUL393373:FUM393373 GEH393373:GEI393373 GOD393373:GOE393373 GXZ393373:GYA393373 HHV393373:HHW393373 HRR393373:HRS393373 IBN393373:IBO393373 ILJ393373:ILK393373 IVF393373:IVG393373 JFB393373:JFC393373 JOX393373:JOY393373 JYT393373:JYU393373 KIP393373:KIQ393373 KSL393373:KSM393373 LCH393373:LCI393373 LMD393373:LME393373 LVZ393373:LWA393373 MFV393373:MFW393373 MPR393373:MPS393373 MZN393373:MZO393373 NJJ393373:NJK393373 NTF393373:NTG393373 ODB393373:ODC393373 OMX393373:OMY393373 OWT393373:OWU393373 PGP393373:PGQ393373 PQL393373:PQM393373 QAH393373:QAI393373 QKD393373:QKE393373 QTZ393373:QUA393373 RDV393373:RDW393373 RNR393373:RNS393373 RXN393373:RXO393373 SHJ393373:SHK393373 SRF393373:SRG393373 TBB393373:TBC393373 TKX393373:TKY393373 TUT393373:TUU393373 UEP393373:UEQ393373 UOL393373:UOM393373 UYH393373:UYI393373 VID393373:VIE393373 VRZ393373:VSA393373 WBV393373:WBW393373 WLR393373:WLS393373 WVN393373:WVO393373 BPZ983200:BQA983200 JB458909:JC458909 SX458909:SY458909 ACT458909:ACU458909 AMP458909:AMQ458909 AWL458909:AWM458909 BGH458909:BGI458909 BQD458909:BQE458909 BZZ458909:CAA458909 CJV458909:CJW458909 CTR458909:CTS458909 DDN458909:DDO458909 DNJ458909:DNK458909 DXF458909:DXG458909 EHB458909:EHC458909 EQX458909:EQY458909 FAT458909:FAU458909 FKP458909:FKQ458909 FUL458909:FUM458909 GEH458909:GEI458909 GOD458909:GOE458909 GXZ458909:GYA458909 HHV458909:HHW458909 HRR458909:HRS458909 IBN458909:IBO458909 ILJ458909:ILK458909 IVF458909:IVG458909 JFB458909:JFC458909 JOX458909:JOY458909 JYT458909:JYU458909 KIP458909:KIQ458909 KSL458909:KSM458909 LCH458909:LCI458909 LMD458909:LME458909 LVZ458909:LWA458909 MFV458909:MFW458909 MPR458909:MPS458909 MZN458909:MZO458909 NJJ458909:NJK458909 NTF458909:NTG458909 ODB458909:ODC458909 OMX458909:OMY458909 OWT458909:OWU458909 PGP458909:PGQ458909 PQL458909:PQM458909 QAH458909:QAI458909 QKD458909:QKE458909 QTZ458909:QUA458909 RDV458909:RDW458909 RNR458909:RNS458909 RXN458909:RXO458909 SHJ458909:SHK458909 SRF458909:SRG458909 TBB458909:TBC458909 TKX458909:TKY458909 TUT458909:TUU458909 UEP458909:UEQ458909 UOL458909:UOM458909 UYH458909:UYI458909 VID458909:VIE458909 VRZ458909:VSA458909 WBV458909:WBW458909 WLR458909:WLS458909 WVN458909:WVO458909 BZV983200:BZW983200 JB524445:JC524445 SX524445:SY524445 ACT524445:ACU524445 AMP524445:AMQ524445 AWL524445:AWM524445 BGH524445:BGI524445 BQD524445:BQE524445 BZZ524445:CAA524445 CJV524445:CJW524445 CTR524445:CTS524445 DDN524445:DDO524445 DNJ524445:DNK524445 DXF524445:DXG524445 EHB524445:EHC524445 EQX524445:EQY524445 FAT524445:FAU524445 FKP524445:FKQ524445 FUL524445:FUM524445 GEH524445:GEI524445 GOD524445:GOE524445 GXZ524445:GYA524445 HHV524445:HHW524445 HRR524445:HRS524445 IBN524445:IBO524445 ILJ524445:ILK524445 IVF524445:IVG524445 JFB524445:JFC524445 JOX524445:JOY524445 JYT524445:JYU524445 KIP524445:KIQ524445 KSL524445:KSM524445 LCH524445:LCI524445 LMD524445:LME524445 LVZ524445:LWA524445 MFV524445:MFW524445 MPR524445:MPS524445 MZN524445:MZO524445 NJJ524445:NJK524445 NTF524445:NTG524445 ODB524445:ODC524445 OMX524445:OMY524445 OWT524445:OWU524445 PGP524445:PGQ524445 PQL524445:PQM524445 QAH524445:QAI524445 QKD524445:QKE524445 QTZ524445:QUA524445 RDV524445:RDW524445 RNR524445:RNS524445 RXN524445:RXO524445 SHJ524445:SHK524445 SRF524445:SRG524445 TBB524445:TBC524445 TKX524445:TKY524445 TUT524445:TUU524445 UEP524445:UEQ524445 UOL524445:UOM524445 UYH524445:UYI524445 VID524445:VIE524445 VRZ524445:VSA524445 WBV524445:WBW524445 WLR524445:WLS524445 WVN524445:WVO524445 CJR983200:CJS983200 JB589981:JC589981 SX589981:SY589981 ACT589981:ACU589981 AMP589981:AMQ589981 AWL589981:AWM589981 BGH589981:BGI589981 BQD589981:BQE589981 BZZ589981:CAA589981 CJV589981:CJW589981 CTR589981:CTS589981 DDN589981:DDO589981 DNJ589981:DNK589981 DXF589981:DXG589981 EHB589981:EHC589981 EQX589981:EQY589981 FAT589981:FAU589981 FKP589981:FKQ589981 FUL589981:FUM589981 GEH589981:GEI589981 GOD589981:GOE589981 GXZ589981:GYA589981 HHV589981:HHW589981 HRR589981:HRS589981 IBN589981:IBO589981 ILJ589981:ILK589981 IVF589981:IVG589981 JFB589981:JFC589981 JOX589981:JOY589981 JYT589981:JYU589981 KIP589981:KIQ589981 KSL589981:KSM589981 LCH589981:LCI589981 LMD589981:LME589981 LVZ589981:LWA589981 MFV589981:MFW589981 MPR589981:MPS589981 MZN589981:MZO589981 NJJ589981:NJK589981 NTF589981:NTG589981 ODB589981:ODC589981 OMX589981:OMY589981 OWT589981:OWU589981 PGP589981:PGQ589981 PQL589981:PQM589981 QAH589981:QAI589981 QKD589981:QKE589981 QTZ589981:QUA589981 RDV589981:RDW589981 RNR589981:RNS589981 RXN589981:RXO589981 SHJ589981:SHK589981 SRF589981:SRG589981 TBB589981:TBC589981 TKX589981:TKY589981 TUT589981:TUU589981 UEP589981:UEQ589981 UOL589981:UOM589981 UYH589981:UYI589981 VID589981:VIE589981 VRZ589981:VSA589981 WBV589981:WBW589981 WLR589981:WLS589981 WVN589981:WVO589981 CTN983200:CTO983200 JB655517:JC655517 SX655517:SY655517 ACT655517:ACU655517 AMP655517:AMQ655517 AWL655517:AWM655517 BGH655517:BGI655517 BQD655517:BQE655517 BZZ655517:CAA655517 CJV655517:CJW655517 CTR655517:CTS655517 DDN655517:DDO655517 DNJ655517:DNK655517 DXF655517:DXG655517 EHB655517:EHC655517 EQX655517:EQY655517 FAT655517:FAU655517 FKP655517:FKQ655517 FUL655517:FUM655517 GEH655517:GEI655517 GOD655517:GOE655517 GXZ655517:GYA655517 HHV655517:HHW655517 HRR655517:HRS655517 IBN655517:IBO655517 ILJ655517:ILK655517 IVF655517:IVG655517 JFB655517:JFC655517 JOX655517:JOY655517 JYT655517:JYU655517 KIP655517:KIQ655517 KSL655517:KSM655517 LCH655517:LCI655517 LMD655517:LME655517 LVZ655517:LWA655517 MFV655517:MFW655517 MPR655517:MPS655517 MZN655517:MZO655517 NJJ655517:NJK655517 NTF655517:NTG655517 ODB655517:ODC655517 OMX655517:OMY655517 OWT655517:OWU655517 PGP655517:PGQ655517 PQL655517:PQM655517 QAH655517:QAI655517 QKD655517:QKE655517 QTZ655517:QUA655517 RDV655517:RDW655517 RNR655517:RNS655517 RXN655517:RXO655517 SHJ655517:SHK655517 SRF655517:SRG655517 TBB655517:TBC655517 TKX655517:TKY655517 TUT655517:TUU655517 UEP655517:UEQ655517 UOL655517:UOM655517 UYH655517:UYI655517 VID655517:VIE655517 VRZ655517:VSA655517 WBV655517:WBW655517 WLR655517:WLS655517 WVN655517:WVO655517 DDJ983200:DDK983200 JB721053:JC721053 SX721053:SY721053 ACT721053:ACU721053 AMP721053:AMQ721053 AWL721053:AWM721053 BGH721053:BGI721053 BQD721053:BQE721053 BZZ721053:CAA721053 CJV721053:CJW721053 CTR721053:CTS721053 DDN721053:DDO721053 DNJ721053:DNK721053 DXF721053:DXG721053 EHB721053:EHC721053 EQX721053:EQY721053 FAT721053:FAU721053 FKP721053:FKQ721053 FUL721053:FUM721053 GEH721053:GEI721053 GOD721053:GOE721053 GXZ721053:GYA721053 HHV721053:HHW721053 HRR721053:HRS721053 IBN721053:IBO721053 ILJ721053:ILK721053 IVF721053:IVG721053 JFB721053:JFC721053 JOX721053:JOY721053 JYT721053:JYU721053 KIP721053:KIQ721053 KSL721053:KSM721053 LCH721053:LCI721053 LMD721053:LME721053 LVZ721053:LWA721053 MFV721053:MFW721053 MPR721053:MPS721053 MZN721053:MZO721053 NJJ721053:NJK721053 NTF721053:NTG721053 ODB721053:ODC721053 OMX721053:OMY721053 OWT721053:OWU721053 PGP721053:PGQ721053 PQL721053:PQM721053 QAH721053:QAI721053 QKD721053:QKE721053 QTZ721053:QUA721053 RDV721053:RDW721053 RNR721053:RNS721053 RXN721053:RXO721053 SHJ721053:SHK721053 SRF721053:SRG721053 TBB721053:TBC721053 TKX721053:TKY721053 TUT721053:TUU721053 UEP721053:UEQ721053 UOL721053:UOM721053 UYH721053:UYI721053 VID721053:VIE721053 VRZ721053:VSA721053 WBV721053:WBW721053 WLR721053:WLS721053 WVN721053:WVO721053 DNF983200:DNG983200 JB786589:JC786589 SX786589:SY786589 ACT786589:ACU786589 AMP786589:AMQ786589 AWL786589:AWM786589 BGH786589:BGI786589 BQD786589:BQE786589 BZZ786589:CAA786589 CJV786589:CJW786589 CTR786589:CTS786589 DDN786589:DDO786589 DNJ786589:DNK786589 DXF786589:DXG786589 EHB786589:EHC786589 EQX786589:EQY786589 FAT786589:FAU786589 FKP786589:FKQ786589 FUL786589:FUM786589 GEH786589:GEI786589 GOD786589:GOE786589 GXZ786589:GYA786589 HHV786589:HHW786589 HRR786589:HRS786589 IBN786589:IBO786589 ILJ786589:ILK786589 IVF786589:IVG786589 JFB786589:JFC786589 JOX786589:JOY786589 JYT786589:JYU786589 KIP786589:KIQ786589 KSL786589:KSM786589 LCH786589:LCI786589 LMD786589:LME786589 LVZ786589:LWA786589 MFV786589:MFW786589 MPR786589:MPS786589 MZN786589:MZO786589 NJJ786589:NJK786589 NTF786589:NTG786589 ODB786589:ODC786589 OMX786589:OMY786589 OWT786589:OWU786589 PGP786589:PGQ786589 PQL786589:PQM786589 QAH786589:QAI786589 QKD786589:QKE786589 QTZ786589:QUA786589 RDV786589:RDW786589 RNR786589:RNS786589 RXN786589:RXO786589 SHJ786589:SHK786589 SRF786589:SRG786589 TBB786589:TBC786589 TKX786589:TKY786589 TUT786589:TUU786589 UEP786589:UEQ786589 UOL786589:UOM786589 UYH786589:UYI786589 VID786589:VIE786589 VRZ786589:VSA786589 WBV786589:WBW786589 WLR786589:WLS786589 WVN786589:WVO786589 DXB983200:DXC983200 JB852125:JC852125 SX852125:SY852125 ACT852125:ACU852125 AMP852125:AMQ852125 AWL852125:AWM852125 BGH852125:BGI852125 BQD852125:BQE852125 BZZ852125:CAA852125 CJV852125:CJW852125 CTR852125:CTS852125 DDN852125:DDO852125 DNJ852125:DNK852125 DXF852125:DXG852125 EHB852125:EHC852125 EQX852125:EQY852125 FAT852125:FAU852125 FKP852125:FKQ852125 FUL852125:FUM852125 GEH852125:GEI852125 GOD852125:GOE852125 GXZ852125:GYA852125 HHV852125:HHW852125 HRR852125:HRS852125 IBN852125:IBO852125 ILJ852125:ILK852125 IVF852125:IVG852125 JFB852125:JFC852125 JOX852125:JOY852125 JYT852125:JYU852125 KIP852125:KIQ852125 KSL852125:KSM852125 LCH852125:LCI852125 LMD852125:LME852125 LVZ852125:LWA852125 MFV852125:MFW852125 MPR852125:MPS852125 MZN852125:MZO852125 NJJ852125:NJK852125 NTF852125:NTG852125 ODB852125:ODC852125 OMX852125:OMY852125 OWT852125:OWU852125 PGP852125:PGQ852125 PQL852125:PQM852125 QAH852125:QAI852125 QKD852125:QKE852125 QTZ852125:QUA852125 RDV852125:RDW852125 RNR852125:RNS852125 RXN852125:RXO852125 SHJ852125:SHK852125 SRF852125:SRG852125 TBB852125:TBC852125 TKX852125:TKY852125 TUT852125:TUU852125 UEP852125:UEQ852125 UOL852125:UOM852125 UYH852125:UYI852125 VID852125:VIE852125 VRZ852125:VSA852125 WBV852125:WBW852125 WLR852125:WLS852125 WVN852125:WVO852125 EGX983200:EGY983200 JB917661:JC917661 SX917661:SY917661 ACT917661:ACU917661 AMP917661:AMQ917661 AWL917661:AWM917661 BGH917661:BGI917661 BQD917661:BQE917661 BZZ917661:CAA917661 CJV917661:CJW917661 CTR917661:CTS917661 DDN917661:DDO917661 DNJ917661:DNK917661 DXF917661:DXG917661 EHB917661:EHC917661 EQX917661:EQY917661 FAT917661:FAU917661 FKP917661:FKQ917661 FUL917661:FUM917661 GEH917661:GEI917661 GOD917661:GOE917661 GXZ917661:GYA917661 HHV917661:HHW917661 HRR917661:HRS917661 IBN917661:IBO917661 ILJ917661:ILK917661 IVF917661:IVG917661 JFB917661:JFC917661 JOX917661:JOY917661 JYT917661:JYU917661 KIP917661:KIQ917661 KSL917661:KSM917661 LCH917661:LCI917661 LMD917661:LME917661 LVZ917661:LWA917661 MFV917661:MFW917661 MPR917661:MPS917661 MZN917661:MZO917661 NJJ917661:NJK917661 NTF917661:NTG917661 ODB917661:ODC917661 OMX917661:OMY917661 OWT917661:OWU917661 PGP917661:PGQ917661 PQL917661:PQM917661 QAH917661:QAI917661 QKD917661:QKE917661 QTZ917661:QUA917661 RDV917661:RDW917661 RNR917661:RNS917661 RXN917661:RXO917661 SHJ917661:SHK917661 SRF917661:SRG917661 TBB917661:TBC917661 TKX917661:TKY917661 TUT917661:TUU917661 UEP917661:UEQ917661 UOL917661:UOM917661 UYH917661:UYI917661 VID917661:VIE917661 VRZ917661:VSA917661 WBV917661:WBW917661 WLR917661:WLS917661 WVN917661:WVO917661 EQT983200:EQU983200 JB983197:JC983197 SX983197:SY983197 ACT983197:ACU983197 AMP983197:AMQ983197 AWL983197:AWM983197 BGH983197:BGI983197 BQD983197:BQE983197 BZZ983197:CAA983197 CJV983197:CJW983197 CTR983197:CTS983197 DDN983197:DDO983197 DNJ983197:DNK983197 DXF983197:DXG983197 EHB983197:EHC983197 EQX983197:EQY983197 FAT983197:FAU983197 FKP983197:FKQ983197 FUL983197:FUM983197 GEH983197:GEI983197 GOD983197:GOE983197 GXZ983197:GYA983197 HHV983197:HHW983197 HRR983197:HRS983197 IBN983197:IBO983197 ILJ983197:ILK983197 IVF983197:IVG983197 JFB983197:JFC983197 JOX983197:JOY983197 JYT983197:JYU983197 KIP983197:KIQ983197 KSL983197:KSM983197 LCH983197:LCI983197 LMD983197:LME983197 LVZ983197:LWA983197 MFV983197:MFW983197 MPR983197:MPS983197 MZN983197:MZO983197 NJJ983197:NJK983197 NTF983197:NTG983197 ODB983197:ODC983197 OMX983197:OMY983197 OWT983197:OWU983197 PGP983197:PGQ983197 PQL983197:PQM983197 QAH983197:QAI983197 QKD983197:QKE983197 QTZ983197:QUA983197 RDV983197:RDW983197 RNR983197:RNS983197 RXN983197:RXO983197 SHJ983197:SHK983197 SRF983197:SRG983197 TBB983197:TBC983197 TKX983197:TKY983197 TUT983197:TUU983197 UEP983197:UEQ983197 UOL983197:UOM983197 UYH983197:UYI983197 VID983197:VIE983197 VRZ983197:VSA983197 WBV983197:WBW983197 WLR983197:WLS983197 WVN983197:WVO983197 FAP983200:FAQ983200 JB159:JC159 SX159:SY159 ACT159:ACU159 AMP159:AMQ159 AWL159:AWM159 BGH159:BGI159 BQD159:BQE159 BZZ159:CAA159 CJV159:CJW159 CTR159:CTS159 DDN159:DDO159 DNJ159:DNK159 DXF159:DXG159 EHB159:EHC159 EQX159:EQY159 FAT159:FAU159 FKP159:FKQ159 FUL159:FUM159 GEH159:GEI159 GOD159:GOE159 GXZ159:GYA159 HHV159:HHW159 HRR159:HRS159 IBN159:IBO159 ILJ159:ILK159 IVF159:IVG159 JFB159:JFC159 JOX159:JOY159 JYT159:JYU159 KIP159:KIQ159 KSL159:KSM159 LCH159:LCI159 LMD159:LME159 LVZ159:LWA159 MFV159:MFW159 MPR159:MPS159 MZN159:MZO159 NJJ159:NJK159 NTF159:NTG159 ODB159:ODC159 OMX159:OMY159 OWT159:OWU159 PGP159:PGQ159 PQL159:PQM159 QAH159:QAI159 QKD159:QKE159 QTZ159:QUA159 RDV159:RDW159 RNR159:RNS159 RXN159:RXO159 SHJ159:SHK159 SRF159:SRG159 TBB159:TBC159 TKX159:TKY159 TUT159:TUU159 UEP159:UEQ159 UOL159:UOM159 UYH159:UYI159 VID159:VIE159 VRZ159:VSA159 WBV159:WBW159 WLR159:WLS159 WVN159:WVO159 FKL983200:FKM983200 JB65695:JC65695 SX65695:SY65695 ACT65695:ACU65695 AMP65695:AMQ65695 AWL65695:AWM65695 BGH65695:BGI65695 BQD65695:BQE65695 BZZ65695:CAA65695 CJV65695:CJW65695 CTR65695:CTS65695 DDN65695:DDO65695 DNJ65695:DNK65695 DXF65695:DXG65695 EHB65695:EHC65695 EQX65695:EQY65695 FAT65695:FAU65695 FKP65695:FKQ65695 FUL65695:FUM65695 GEH65695:GEI65695 GOD65695:GOE65695 GXZ65695:GYA65695 HHV65695:HHW65695 HRR65695:HRS65695 IBN65695:IBO65695 ILJ65695:ILK65695 IVF65695:IVG65695 JFB65695:JFC65695 JOX65695:JOY65695 JYT65695:JYU65695 KIP65695:KIQ65695 KSL65695:KSM65695 LCH65695:LCI65695 LMD65695:LME65695 LVZ65695:LWA65695 MFV65695:MFW65695 MPR65695:MPS65695 MZN65695:MZO65695 NJJ65695:NJK65695 NTF65695:NTG65695 ODB65695:ODC65695 OMX65695:OMY65695 OWT65695:OWU65695 PGP65695:PGQ65695 PQL65695:PQM65695 QAH65695:QAI65695 QKD65695:QKE65695 QTZ65695:QUA65695 RDV65695:RDW65695 RNR65695:RNS65695 RXN65695:RXO65695 SHJ65695:SHK65695 SRF65695:SRG65695 TBB65695:TBC65695 TKX65695:TKY65695 TUT65695:TUU65695 UEP65695:UEQ65695 UOL65695:UOM65695 UYH65695:UYI65695 VID65695:VIE65695 VRZ65695:VSA65695 WBV65695:WBW65695 WLR65695:WLS65695 WVN65695:WVO65695 FUH983200:FUI983200 JB131231:JC131231 SX131231:SY131231 ACT131231:ACU131231 AMP131231:AMQ131231 AWL131231:AWM131231 BGH131231:BGI131231 BQD131231:BQE131231 BZZ131231:CAA131231 CJV131231:CJW131231 CTR131231:CTS131231 DDN131231:DDO131231 DNJ131231:DNK131231 DXF131231:DXG131231 EHB131231:EHC131231 EQX131231:EQY131231 FAT131231:FAU131231 FKP131231:FKQ131231 FUL131231:FUM131231 GEH131231:GEI131231 GOD131231:GOE131231 GXZ131231:GYA131231 HHV131231:HHW131231 HRR131231:HRS131231 IBN131231:IBO131231 ILJ131231:ILK131231 IVF131231:IVG131231 JFB131231:JFC131231 JOX131231:JOY131231 JYT131231:JYU131231 KIP131231:KIQ131231 KSL131231:KSM131231 LCH131231:LCI131231 LMD131231:LME131231 LVZ131231:LWA131231 MFV131231:MFW131231 MPR131231:MPS131231 MZN131231:MZO131231 NJJ131231:NJK131231 NTF131231:NTG131231 ODB131231:ODC131231 OMX131231:OMY131231 OWT131231:OWU131231 PGP131231:PGQ131231 PQL131231:PQM131231 QAH131231:QAI131231 QKD131231:QKE131231 QTZ131231:QUA131231 RDV131231:RDW131231 RNR131231:RNS131231 RXN131231:RXO131231 SHJ131231:SHK131231 SRF131231:SRG131231 TBB131231:TBC131231 TKX131231:TKY131231 TUT131231:TUU131231 UEP131231:UEQ131231 UOL131231:UOM131231 UYH131231:UYI131231 VID131231:VIE131231 VRZ131231:VSA131231 WBV131231:WBW131231 WLR131231:WLS131231 WVN131231:WVO131231 GED983200:GEE983200 JB196767:JC196767 SX196767:SY196767 ACT196767:ACU196767 AMP196767:AMQ196767 AWL196767:AWM196767 BGH196767:BGI196767 BQD196767:BQE196767 BZZ196767:CAA196767 CJV196767:CJW196767 CTR196767:CTS196767 DDN196767:DDO196767 DNJ196767:DNK196767 DXF196767:DXG196767 EHB196767:EHC196767 EQX196767:EQY196767 FAT196767:FAU196767 FKP196767:FKQ196767 FUL196767:FUM196767 GEH196767:GEI196767 GOD196767:GOE196767 GXZ196767:GYA196767 HHV196767:HHW196767 HRR196767:HRS196767 IBN196767:IBO196767 ILJ196767:ILK196767 IVF196767:IVG196767 JFB196767:JFC196767 JOX196767:JOY196767 JYT196767:JYU196767 KIP196767:KIQ196767 KSL196767:KSM196767 LCH196767:LCI196767 LMD196767:LME196767 LVZ196767:LWA196767 MFV196767:MFW196767 MPR196767:MPS196767 MZN196767:MZO196767 NJJ196767:NJK196767 NTF196767:NTG196767 ODB196767:ODC196767 OMX196767:OMY196767 OWT196767:OWU196767 PGP196767:PGQ196767 PQL196767:PQM196767 QAH196767:QAI196767 QKD196767:QKE196767 QTZ196767:QUA196767 RDV196767:RDW196767 RNR196767:RNS196767 RXN196767:RXO196767 SHJ196767:SHK196767 SRF196767:SRG196767 TBB196767:TBC196767 TKX196767:TKY196767 TUT196767:TUU196767 UEP196767:UEQ196767 UOL196767:UOM196767 UYH196767:UYI196767 VID196767:VIE196767 VRZ196767:VSA196767 WBV196767:WBW196767 WLR196767:WLS196767 WVN196767:WVO196767 GNZ983200:GOA983200 JB262303:JC262303 SX262303:SY262303 ACT262303:ACU262303 AMP262303:AMQ262303 AWL262303:AWM262303 BGH262303:BGI262303 BQD262303:BQE262303 BZZ262303:CAA262303 CJV262303:CJW262303 CTR262303:CTS262303 DDN262303:DDO262303 DNJ262303:DNK262303 DXF262303:DXG262303 EHB262303:EHC262303 EQX262303:EQY262303 FAT262303:FAU262303 FKP262303:FKQ262303 FUL262303:FUM262303 GEH262303:GEI262303 GOD262303:GOE262303 GXZ262303:GYA262303 HHV262303:HHW262303 HRR262303:HRS262303 IBN262303:IBO262303 ILJ262303:ILK262303 IVF262303:IVG262303 JFB262303:JFC262303 JOX262303:JOY262303 JYT262303:JYU262303 KIP262303:KIQ262303 KSL262303:KSM262303 LCH262303:LCI262303 LMD262303:LME262303 LVZ262303:LWA262303 MFV262303:MFW262303 MPR262303:MPS262303 MZN262303:MZO262303 NJJ262303:NJK262303 NTF262303:NTG262303 ODB262303:ODC262303 OMX262303:OMY262303 OWT262303:OWU262303 PGP262303:PGQ262303 PQL262303:PQM262303 QAH262303:QAI262303 QKD262303:QKE262303 QTZ262303:QUA262303 RDV262303:RDW262303 RNR262303:RNS262303 RXN262303:RXO262303 SHJ262303:SHK262303 SRF262303:SRG262303 TBB262303:TBC262303 TKX262303:TKY262303 TUT262303:TUU262303 UEP262303:UEQ262303 UOL262303:UOM262303 UYH262303:UYI262303 VID262303:VIE262303 VRZ262303:VSA262303 WBV262303:WBW262303 WLR262303:WLS262303 WVN262303:WVO262303 GXV983200:GXW983200 JB327839:JC327839 SX327839:SY327839 ACT327839:ACU327839 AMP327839:AMQ327839 AWL327839:AWM327839 BGH327839:BGI327839 BQD327839:BQE327839 BZZ327839:CAA327839 CJV327839:CJW327839 CTR327839:CTS327839 DDN327839:DDO327839 DNJ327839:DNK327839 DXF327839:DXG327839 EHB327839:EHC327839 EQX327839:EQY327839 FAT327839:FAU327839 FKP327839:FKQ327839 FUL327839:FUM327839 GEH327839:GEI327839 GOD327839:GOE327839 GXZ327839:GYA327839 HHV327839:HHW327839 HRR327839:HRS327839 IBN327839:IBO327839 ILJ327839:ILK327839 IVF327839:IVG327839 JFB327839:JFC327839 JOX327839:JOY327839 JYT327839:JYU327839 KIP327839:KIQ327839 KSL327839:KSM327839 LCH327839:LCI327839 LMD327839:LME327839 LVZ327839:LWA327839 MFV327839:MFW327839 MPR327839:MPS327839 MZN327839:MZO327839 NJJ327839:NJK327839 NTF327839:NTG327839 ODB327839:ODC327839 OMX327839:OMY327839 OWT327839:OWU327839 PGP327839:PGQ327839 PQL327839:PQM327839 QAH327839:QAI327839 QKD327839:QKE327839 QTZ327839:QUA327839 RDV327839:RDW327839 RNR327839:RNS327839 RXN327839:RXO327839 SHJ327839:SHK327839 SRF327839:SRG327839 TBB327839:TBC327839 TKX327839:TKY327839 TUT327839:TUU327839 UEP327839:UEQ327839 UOL327839:UOM327839 UYH327839:UYI327839 VID327839:VIE327839 VRZ327839:VSA327839 WBV327839:WBW327839 WLR327839:WLS327839 WVN327839:WVO327839 HHR983200:HHS983200 JB393375:JC393375 SX393375:SY393375 ACT393375:ACU393375 AMP393375:AMQ393375 AWL393375:AWM393375 BGH393375:BGI393375 BQD393375:BQE393375 BZZ393375:CAA393375 CJV393375:CJW393375 CTR393375:CTS393375 DDN393375:DDO393375 DNJ393375:DNK393375 DXF393375:DXG393375 EHB393375:EHC393375 EQX393375:EQY393375 FAT393375:FAU393375 FKP393375:FKQ393375 FUL393375:FUM393375 GEH393375:GEI393375 GOD393375:GOE393375 GXZ393375:GYA393375 HHV393375:HHW393375 HRR393375:HRS393375 IBN393375:IBO393375 ILJ393375:ILK393375 IVF393375:IVG393375 JFB393375:JFC393375 JOX393375:JOY393375 JYT393375:JYU393375 KIP393375:KIQ393375 KSL393375:KSM393375 LCH393375:LCI393375 LMD393375:LME393375 LVZ393375:LWA393375 MFV393375:MFW393375 MPR393375:MPS393375 MZN393375:MZO393375 NJJ393375:NJK393375 NTF393375:NTG393375 ODB393375:ODC393375 OMX393375:OMY393375 OWT393375:OWU393375 PGP393375:PGQ393375 PQL393375:PQM393375 QAH393375:QAI393375 QKD393375:QKE393375 QTZ393375:QUA393375 RDV393375:RDW393375 RNR393375:RNS393375 RXN393375:RXO393375 SHJ393375:SHK393375 SRF393375:SRG393375 TBB393375:TBC393375 TKX393375:TKY393375 TUT393375:TUU393375 UEP393375:UEQ393375 UOL393375:UOM393375 UYH393375:UYI393375 VID393375:VIE393375 VRZ393375:VSA393375 WBV393375:WBW393375 WLR393375:WLS393375 WVN393375:WVO393375 HRN983200:HRO983200 JB458911:JC458911 SX458911:SY458911 ACT458911:ACU458911 AMP458911:AMQ458911 AWL458911:AWM458911 BGH458911:BGI458911 BQD458911:BQE458911 BZZ458911:CAA458911 CJV458911:CJW458911 CTR458911:CTS458911 DDN458911:DDO458911 DNJ458911:DNK458911 DXF458911:DXG458911 EHB458911:EHC458911 EQX458911:EQY458911 FAT458911:FAU458911 FKP458911:FKQ458911 FUL458911:FUM458911 GEH458911:GEI458911 GOD458911:GOE458911 GXZ458911:GYA458911 HHV458911:HHW458911 HRR458911:HRS458911 IBN458911:IBO458911 ILJ458911:ILK458911 IVF458911:IVG458911 JFB458911:JFC458911 JOX458911:JOY458911 JYT458911:JYU458911 KIP458911:KIQ458911 KSL458911:KSM458911 LCH458911:LCI458911 LMD458911:LME458911 LVZ458911:LWA458911 MFV458911:MFW458911 MPR458911:MPS458911 MZN458911:MZO458911 NJJ458911:NJK458911 NTF458911:NTG458911 ODB458911:ODC458911 OMX458911:OMY458911 OWT458911:OWU458911 PGP458911:PGQ458911 PQL458911:PQM458911 QAH458911:QAI458911 QKD458911:QKE458911 QTZ458911:QUA458911 RDV458911:RDW458911 RNR458911:RNS458911 RXN458911:RXO458911 SHJ458911:SHK458911 SRF458911:SRG458911 TBB458911:TBC458911 TKX458911:TKY458911 TUT458911:TUU458911 UEP458911:UEQ458911 UOL458911:UOM458911 UYH458911:UYI458911 VID458911:VIE458911 VRZ458911:VSA458911 WBV458911:WBW458911 WLR458911:WLS458911 WVN458911:WVO458911 IBJ983200:IBK983200 JB524447:JC524447 SX524447:SY524447 ACT524447:ACU524447 AMP524447:AMQ524447 AWL524447:AWM524447 BGH524447:BGI524447 BQD524447:BQE524447 BZZ524447:CAA524447 CJV524447:CJW524447 CTR524447:CTS524447 DDN524447:DDO524447 DNJ524447:DNK524447 DXF524447:DXG524447 EHB524447:EHC524447 EQX524447:EQY524447 FAT524447:FAU524447 FKP524447:FKQ524447 FUL524447:FUM524447 GEH524447:GEI524447 GOD524447:GOE524447 GXZ524447:GYA524447 HHV524447:HHW524447 HRR524447:HRS524447 IBN524447:IBO524447 ILJ524447:ILK524447 IVF524447:IVG524447 JFB524447:JFC524447 JOX524447:JOY524447 JYT524447:JYU524447 KIP524447:KIQ524447 KSL524447:KSM524447 LCH524447:LCI524447 LMD524447:LME524447 LVZ524447:LWA524447 MFV524447:MFW524447 MPR524447:MPS524447 MZN524447:MZO524447 NJJ524447:NJK524447 NTF524447:NTG524447 ODB524447:ODC524447 OMX524447:OMY524447 OWT524447:OWU524447 PGP524447:PGQ524447 PQL524447:PQM524447 QAH524447:QAI524447 QKD524447:QKE524447 QTZ524447:QUA524447 RDV524447:RDW524447 RNR524447:RNS524447 RXN524447:RXO524447 SHJ524447:SHK524447 SRF524447:SRG524447 TBB524447:TBC524447 TKX524447:TKY524447 TUT524447:TUU524447 UEP524447:UEQ524447 UOL524447:UOM524447 UYH524447:UYI524447 VID524447:VIE524447 VRZ524447:VSA524447 WBV524447:WBW524447 WLR524447:WLS524447 WVN524447:WVO524447 ILF983200:ILG983200 JB589983:JC589983 SX589983:SY589983 ACT589983:ACU589983 AMP589983:AMQ589983 AWL589983:AWM589983 BGH589983:BGI589983 BQD589983:BQE589983 BZZ589983:CAA589983 CJV589983:CJW589983 CTR589983:CTS589983 DDN589983:DDO589983 DNJ589983:DNK589983 DXF589983:DXG589983 EHB589983:EHC589983 EQX589983:EQY589983 FAT589983:FAU589983 FKP589983:FKQ589983 FUL589983:FUM589983 GEH589983:GEI589983 GOD589983:GOE589983 GXZ589983:GYA589983 HHV589983:HHW589983 HRR589983:HRS589983 IBN589983:IBO589983 ILJ589983:ILK589983 IVF589983:IVG589983 JFB589983:JFC589983 JOX589983:JOY589983 JYT589983:JYU589983 KIP589983:KIQ589983 KSL589983:KSM589983 LCH589983:LCI589983 LMD589983:LME589983 LVZ589983:LWA589983 MFV589983:MFW589983 MPR589983:MPS589983 MZN589983:MZO589983 NJJ589983:NJK589983 NTF589983:NTG589983 ODB589983:ODC589983 OMX589983:OMY589983 OWT589983:OWU589983 PGP589983:PGQ589983 PQL589983:PQM589983 QAH589983:QAI589983 QKD589983:QKE589983 QTZ589983:QUA589983 RDV589983:RDW589983 RNR589983:RNS589983 RXN589983:RXO589983 SHJ589983:SHK589983 SRF589983:SRG589983 TBB589983:TBC589983 TKX589983:TKY589983 TUT589983:TUU589983 UEP589983:UEQ589983 UOL589983:UOM589983 UYH589983:UYI589983 VID589983:VIE589983 VRZ589983:VSA589983 WBV589983:WBW589983 WLR589983:WLS589983 WVN589983:WVO589983 IVB983200:IVC983200 JB655519:JC655519 SX655519:SY655519 ACT655519:ACU655519 AMP655519:AMQ655519 AWL655519:AWM655519 BGH655519:BGI655519 BQD655519:BQE655519 BZZ655519:CAA655519 CJV655519:CJW655519 CTR655519:CTS655519 DDN655519:DDO655519 DNJ655519:DNK655519 DXF655519:DXG655519 EHB655519:EHC655519 EQX655519:EQY655519 FAT655519:FAU655519 FKP655519:FKQ655519 FUL655519:FUM655519 GEH655519:GEI655519 GOD655519:GOE655519 GXZ655519:GYA655519 HHV655519:HHW655519 HRR655519:HRS655519 IBN655519:IBO655519 ILJ655519:ILK655519 IVF655519:IVG655519 JFB655519:JFC655519 JOX655519:JOY655519 JYT655519:JYU655519 KIP655519:KIQ655519 KSL655519:KSM655519 LCH655519:LCI655519 LMD655519:LME655519 LVZ655519:LWA655519 MFV655519:MFW655519 MPR655519:MPS655519 MZN655519:MZO655519 NJJ655519:NJK655519 NTF655519:NTG655519 ODB655519:ODC655519 OMX655519:OMY655519 OWT655519:OWU655519 PGP655519:PGQ655519 PQL655519:PQM655519 QAH655519:QAI655519 QKD655519:QKE655519 QTZ655519:QUA655519 RDV655519:RDW655519 RNR655519:RNS655519 RXN655519:RXO655519 SHJ655519:SHK655519 SRF655519:SRG655519 TBB655519:TBC655519 TKX655519:TKY655519 TUT655519:TUU655519 UEP655519:UEQ655519 UOL655519:UOM655519 UYH655519:UYI655519 VID655519:VIE655519 VRZ655519:VSA655519 WBV655519:WBW655519 WLR655519:WLS655519 WVN655519:WVO655519 JEX983200:JEY983200 JB721055:JC721055 SX721055:SY721055 ACT721055:ACU721055 AMP721055:AMQ721055 AWL721055:AWM721055 BGH721055:BGI721055 BQD721055:BQE721055 BZZ721055:CAA721055 CJV721055:CJW721055 CTR721055:CTS721055 DDN721055:DDO721055 DNJ721055:DNK721055 DXF721055:DXG721055 EHB721055:EHC721055 EQX721055:EQY721055 FAT721055:FAU721055 FKP721055:FKQ721055 FUL721055:FUM721055 GEH721055:GEI721055 GOD721055:GOE721055 GXZ721055:GYA721055 HHV721055:HHW721055 HRR721055:HRS721055 IBN721055:IBO721055 ILJ721055:ILK721055 IVF721055:IVG721055 JFB721055:JFC721055 JOX721055:JOY721055 JYT721055:JYU721055 KIP721055:KIQ721055 KSL721055:KSM721055 LCH721055:LCI721055 LMD721055:LME721055 LVZ721055:LWA721055 MFV721055:MFW721055 MPR721055:MPS721055 MZN721055:MZO721055 NJJ721055:NJK721055 NTF721055:NTG721055 ODB721055:ODC721055 OMX721055:OMY721055 OWT721055:OWU721055 PGP721055:PGQ721055 PQL721055:PQM721055 QAH721055:QAI721055 QKD721055:QKE721055 QTZ721055:QUA721055 RDV721055:RDW721055 RNR721055:RNS721055 RXN721055:RXO721055 SHJ721055:SHK721055 SRF721055:SRG721055 TBB721055:TBC721055 TKX721055:TKY721055 TUT721055:TUU721055 UEP721055:UEQ721055 UOL721055:UOM721055 UYH721055:UYI721055 VID721055:VIE721055 VRZ721055:VSA721055 WBV721055:WBW721055 WLR721055:WLS721055 WVN721055:WVO721055 JOT983200:JOU983200 JB786591:JC786591 SX786591:SY786591 ACT786591:ACU786591 AMP786591:AMQ786591 AWL786591:AWM786591 BGH786591:BGI786591 BQD786591:BQE786591 BZZ786591:CAA786591 CJV786591:CJW786591 CTR786591:CTS786591 DDN786591:DDO786591 DNJ786591:DNK786591 DXF786591:DXG786591 EHB786591:EHC786591 EQX786591:EQY786591 FAT786591:FAU786591 FKP786591:FKQ786591 FUL786591:FUM786591 GEH786591:GEI786591 GOD786591:GOE786591 GXZ786591:GYA786591 HHV786591:HHW786591 HRR786591:HRS786591 IBN786591:IBO786591 ILJ786591:ILK786591 IVF786591:IVG786591 JFB786591:JFC786591 JOX786591:JOY786591 JYT786591:JYU786591 KIP786591:KIQ786591 KSL786591:KSM786591 LCH786591:LCI786591 LMD786591:LME786591 LVZ786591:LWA786591 MFV786591:MFW786591 MPR786591:MPS786591 MZN786591:MZO786591 NJJ786591:NJK786591 NTF786591:NTG786591 ODB786591:ODC786591 OMX786591:OMY786591 OWT786591:OWU786591 PGP786591:PGQ786591 PQL786591:PQM786591 QAH786591:QAI786591 QKD786591:QKE786591 QTZ786591:QUA786591 RDV786591:RDW786591 RNR786591:RNS786591 RXN786591:RXO786591 SHJ786591:SHK786591 SRF786591:SRG786591 TBB786591:TBC786591 TKX786591:TKY786591 TUT786591:TUU786591 UEP786591:UEQ786591 UOL786591:UOM786591 UYH786591:UYI786591 VID786591:VIE786591 VRZ786591:VSA786591 WBV786591:WBW786591 WLR786591:WLS786591 WVN786591:WVO786591 JYP983200:JYQ983200 JB852127:JC852127 SX852127:SY852127 ACT852127:ACU852127 AMP852127:AMQ852127 AWL852127:AWM852127 BGH852127:BGI852127 BQD852127:BQE852127 BZZ852127:CAA852127 CJV852127:CJW852127 CTR852127:CTS852127 DDN852127:DDO852127 DNJ852127:DNK852127 DXF852127:DXG852127 EHB852127:EHC852127 EQX852127:EQY852127 FAT852127:FAU852127 FKP852127:FKQ852127 FUL852127:FUM852127 GEH852127:GEI852127 GOD852127:GOE852127 GXZ852127:GYA852127 HHV852127:HHW852127 HRR852127:HRS852127 IBN852127:IBO852127 ILJ852127:ILK852127 IVF852127:IVG852127 JFB852127:JFC852127 JOX852127:JOY852127 JYT852127:JYU852127 KIP852127:KIQ852127 KSL852127:KSM852127 LCH852127:LCI852127 LMD852127:LME852127 LVZ852127:LWA852127 MFV852127:MFW852127 MPR852127:MPS852127 MZN852127:MZO852127 NJJ852127:NJK852127 NTF852127:NTG852127 ODB852127:ODC852127 OMX852127:OMY852127 OWT852127:OWU852127 PGP852127:PGQ852127 PQL852127:PQM852127 QAH852127:QAI852127 QKD852127:QKE852127 QTZ852127:QUA852127 RDV852127:RDW852127 RNR852127:RNS852127 RXN852127:RXO852127 SHJ852127:SHK852127 SRF852127:SRG852127 TBB852127:TBC852127 TKX852127:TKY852127 TUT852127:TUU852127 UEP852127:UEQ852127 UOL852127:UOM852127 UYH852127:UYI852127 VID852127:VIE852127 VRZ852127:VSA852127 WBV852127:WBW852127 WLR852127:WLS852127 WVN852127:WVO852127 KIL983200:KIM983200 JB917663:JC917663 SX917663:SY917663 ACT917663:ACU917663 AMP917663:AMQ917663 AWL917663:AWM917663 BGH917663:BGI917663 BQD917663:BQE917663 BZZ917663:CAA917663 CJV917663:CJW917663 CTR917663:CTS917663 DDN917663:DDO917663 DNJ917663:DNK917663 DXF917663:DXG917663 EHB917663:EHC917663 EQX917663:EQY917663 FAT917663:FAU917663 FKP917663:FKQ917663 FUL917663:FUM917663 GEH917663:GEI917663 GOD917663:GOE917663 GXZ917663:GYA917663 HHV917663:HHW917663 HRR917663:HRS917663 IBN917663:IBO917663 ILJ917663:ILK917663 IVF917663:IVG917663 JFB917663:JFC917663 JOX917663:JOY917663 JYT917663:JYU917663 KIP917663:KIQ917663 KSL917663:KSM917663 LCH917663:LCI917663 LMD917663:LME917663 LVZ917663:LWA917663 MFV917663:MFW917663 MPR917663:MPS917663 MZN917663:MZO917663 NJJ917663:NJK917663 NTF917663:NTG917663 ODB917663:ODC917663 OMX917663:OMY917663 OWT917663:OWU917663 PGP917663:PGQ917663 PQL917663:PQM917663 QAH917663:QAI917663 QKD917663:QKE917663 QTZ917663:QUA917663 RDV917663:RDW917663 RNR917663:RNS917663 RXN917663:RXO917663 SHJ917663:SHK917663 SRF917663:SRG917663 TBB917663:TBC917663 TKX917663:TKY917663 TUT917663:TUU917663 UEP917663:UEQ917663 UOL917663:UOM917663 UYH917663:UYI917663 VID917663:VIE917663 VRZ917663:VSA917663 WBV917663:WBW917663 WLR917663:WLS917663 WVN917663:WVO917663 KSH983200:KSI983200 JB983199:JC983199 SX983199:SY983199 ACT983199:ACU983199 AMP983199:AMQ983199 AWL983199:AWM983199 BGH983199:BGI983199 BQD983199:BQE983199 BZZ983199:CAA983199 CJV983199:CJW983199 CTR983199:CTS983199 DDN983199:DDO983199 DNJ983199:DNK983199 DXF983199:DXG983199 EHB983199:EHC983199 EQX983199:EQY983199 FAT983199:FAU983199 FKP983199:FKQ983199 FUL983199:FUM983199 GEH983199:GEI983199 GOD983199:GOE983199 GXZ983199:GYA983199 HHV983199:HHW983199 HRR983199:HRS983199 IBN983199:IBO983199 ILJ983199:ILK983199 IVF983199:IVG983199 JFB983199:JFC983199 JOX983199:JOY983199 JYT983199:JYU983199 KIP983199:KIQ983199 KSL983199:KSM983199 LCH983199:LCI983199 LMD983199:LME983199 LVZ983199:LWA983199 MFV983199:MFW983199 MPR983199:MPS983199 MZN983199:MZO983199 NJJ983199:NJK983199 NTF983199:NTG983199 ODB983199:ODC983199 OMX983199:OMY983199 OWT983199:OWU983199 PGP983199:PGQ983199 PQL983199:PQM983199 QAH983199:QAI983199 QKD983199:QKE983199 QTZ983199:QUA983199 RDV983199:RDW983199 RNR983199:RNS983199 RXN983199:RXO983199 SHJ983199:SHK983199 SRF983199:SRG983199 TBB983199:TBC983199 TKX983199:TKY983199 TUT983199:TUU983199 UEP983199:UEQ983199 UOL983199:UOM983199 UYH983199:UYI983199 VID983199:VIE983199 VRZ983199:VSA983199 WBV983199:WBW983199 WLR983199:WLS983199 WVN983199:WVO983199 LCD983200:LCE983200 IX129:IY129 ST129:SU129 ACP129:ACQ129 AML129:AMM129 AWH129:AWI129 BGD129:BGE129 BPZ129:BQA129 BZV129:BZW129 CJR129:CJS129 CTN129:CTO129 DDJ129:DDK129 DNF129:DNG129 DXB129:DXC129 EGX129:EGY129 EQT129:EQU129 FAP129:FAQ129 FKL129:FKM129 FUH129:FUI129 GED129:GEE129 GNZ129:GOA129 GXV129:GXW129 HHR129:HHS129 HRN129:HRO129 IBJ129:IBK129 ILF129:ILG129 IVB129:IVC129 JEX129:JEY129 JOT129:JOU129 JYP129:JYQ129 KIL129:KIM129 KSH129:KSI129 LCD129:LCE129 LLZ129:LMA129 LVV129:LVW129 MFR129:MFS129 MPN129:MPO129 MZJ129:MZK129 NJF129:NJG129 NTB129:NTC129 OCX129:OCY129 OMT129:OMU129 OWP129:OWQ129 PGL129:PGM129 PQH129:PQI129 QAD129:QAE129 QJZ129:QKA129 QTV129:QTW129 RDR129:RDS129 RNN129:RNO129 RXJ129:RXK129 SHF129:SHG129 SRB129:SRC129 TAX129:TAY129 TKT129:TKU129 TUP129:TUQ129 UEL129:UEM129 UOH129:UOI129 UYD129:UYE129 VHZ129:VIA129 VRV129:VRW129 WBR129:WBS129 WLN129:WLO129 WVJ129:WVK129 LLZ983200:LMA983200 IX65665:IY65665 ST65665:SU65665 ACP65665:ACQ65665 AML65665:AMM65665 AWH65665:AWI65665 BGD65665:BGE65665 BPZ65665:BQA65665 BZV65665:BZW65665 CJR65665:CJS65665 CTN65665:CTO65665 DDJ65665:DDK65665 DNF65665:DNG65665 DXB65665:DXC65665 EGX65665:EGY65665 EQT65665:EQU65665 FAP65665:FAQ65665 FKL65665:FKM65665 FUH65665:FUI65665 GED65665:GEE65665 GNZ65665:GOA65665 GXV65665:GXW65665 HHR65665:HHS65665 HRN65665:HRO65665 IBJ65665:IBK65665 ILF65665:ILG65665 IVB65665:IVC65665 JEX65665:JEY65665 JOT65665:JOU65665 JYP65665:JYQ65665 KIL65665:KIM65665 KSH65665:KSI65665 LCD65665:LCE65665 LLZ65665:LMA65665 LVV65665:LVW65665 MFR65665:MFS65665 MPN65665:MPO65665 MZJ65665:MZK65665 NJF65665:NJG65665 NTB65665:NTC65665 OCX65665:OCY65665 OMT65665:OMU65665 OWP65665:OWQ65665 PGL65665:PGM65665 PQH65665:PQI65665 QAD65665:QAE65665 QJZ65665:QKA65665 QTV65665:QTW65665 RDR65665:RDS65665 RNN65665:RNO65665 RXJ65665:RXK65665 SHF65665:SHG65665 SRB65665:SRC65665 TAX65665:TAY65665 TKT65665:TKU65665 TUP65665:TUQ65665 UEL65665:UEM65665 UOH65665:UOI65665 UYD65665:UYE65665 VHZ65665:VIA65665 VRV65665:VRW65665 WBR65665:WBS65665 WLN65665:WLO65665 WVJ65665:WVK65665 LVV983200:LVW983200 IX131201:IY131201 ST131201:SU131201 ACP131201:ACQ131201 AML131201:AMM131201 AWH131201:AWI131201 BGD131201:BGE131201 BPZ131201:BQA131201 BZV131201:BZW131201 CJR131201:CJS131201 CTN131201:CTO131201 DDJ131201:DDK131201 DNF131201:DNG131201 DXB131201:DXC131201 EGX131201:EGY131201 EQT131201:EQU131201 FAP131201:FAQ131201 FKL131201:FKM131201 FUH131201:FUI131201 GED131201:GEE131201 GNZ131201:GOA131201 GXV131201:GXW131201 HHR131201:HHS131201 HRN131201:HRO131201 IBJ131201:IBK131201 ILF131201:ILG131201 IVB131201:IVC131201 JEX131201:JEY131201 JOT131201:JOU131201 JYP131201:JYQ131201 KIL131201:KIM131201 KSH131201:KSI131201 LCD131201:LCE131201 LLZ131201:LMA131201 LVV131201:LVW131201 MFR131201:MFS131201 MPN131201:MPO131201 MZJ131201:MZK131201 NJF131201:NJG131201 NTB131201:NTC131201 OCX131201:OCY131201 OMT131201:OMU131201 OWP131201:OWQ131201 PGL131201:PGM131201 PQH131201:PQI131201 QAD131201:QAE131201 QJZ131201:QKA131201 QTV131201:QTW131201 RDR131201:RDS131201 RNN131201:RNO131201 RXJ131201:RXK131201 SHF131201:SHG131201 SRB131201:SRC131201 TAX131201:TAY131201 TKT131201:TKU131201 TUP131201:TUQ131201 UEL131201:UEM131201 UOH131201:UOI131201 UYD131201:UYE131201 VHZ131201:VIA131201 VRV131201:VRW131201 WBR131201:WBS131201 WLN131201:WLO131201 WVJ131201:WVK131201 MFR983200:MFS983200 IX196737:IY196737 ST196737:SU196737 ACP196737:ACQ196737 AML196737:AMM196737 AWH196737:AWI196737 BGD196737:BGE196737 BPZ196737:BQA196737 BZV196737:BZW196737 CJR196737:CJS196737 CTN196737:CTO196737 DDJ196737:DDK196737 DNF196737:DNG196737 DXB196737:DXC196737 EGX196737:EGY196737 EQT196737:EQU196737 FAP196737:FAQ196737 FKL196737:FKM196737 FUH196737:FUI196737 GED196737:GEE196737 GNZ196737:GOA196737 GXV196737:GXW196737 HHR196737:HHS196737 HRN196737:HRO196737 IBJ196737:IBK196737 ILF196737:ILG196737 IVB196737:IVC196737 JEX196737:JEY196737 JOT196737:JOU196737 JYP196737:JYQ196737 KIL196737:KIM196737 KSH196737:KSI196737 LCD196737:LCE196737 LLZ196737:LMA196737 LVV196737:LVW196737 MFR196737:MFS196737 MPN196737:MPO196737 MZJ196737:MZK196737 NJF196737:NJG196737 NTB196737:NTC196737 OCX196737:OCY196737 OMT196737:OMU196737 OWP196737:OWQ196737 PGL196737:PGM196737 PQH196737:PQI196737 QAD196737:QAE196737 QJZ196737:QKA196737 QTV196737:QTW196737 RDR196737:RDS196737 RNN196737:RNO196737 RXJ196737:RXK196737 SHF196737:SHG196737 SRB196737:SRC196737 TAX196737:TAY196737 TKT196737:TKU196737 TUP196737:TUQ196737 UEL196737:UEM196737 UOH196737:UOI196737 UYD196737:UYE196737 VHZ196737:VIA196737 VRV196737:VRW196737 WBR196737:WBS196737 WLN196737:WLO196737 WVJ196737:WVK196737 MPN983200:MPO983200 IX262273:IY262273 ST262273:SU262273 ACP262273:ACQ262273 AML262273:AMM262273 AWH262273:AWI262273 BGD262273:BGE262273 BPZ262273:BQA262273 BZV262273:BZW262273 CJR262273:CJS262273 CTN262273:CTO262273 DDJ262273:DDK262273 DNF262273:DNG262273 DXB262273:DXC262273 EGX262273:EGY262273 EQT262273:EQU262273 FAP262273:FAQ262273 FKL262273:FKM262273 FUH262273:FUI262273 GED262273:GEE262273 GNZ262273:GOA262273 GXV262273:GXW262273 HHR262273:HHS262273 HRN262273:HRO262273 IBJ262273:IBK262273 ILF262273:ILG262273 IVB262273:IVC262273 JEX262273:JEY262273 JOT262273:JOU262273 JYP262273:JYQ262273 KIL262273:KIM262273 KSH262273:KSI262273 LCD262273:LCE262273 LLZ262273:LMA262273 LVV262273:LVW262273 MFR262273:MFS262273 MPN262273:MPO262273 MZJ262273:MZK262273 NJF262273:NJG262273 NTB262273:NTC262273 OCX262273:OCY262273 OMT262273:OMU262273 OWP262273:OWQ262273 PGL262273:PGM262273 PQH262273:PQI262273 QAD262273:QAE262273 QJZ262273:QKA262273 QTV262273:QTW262273 RDR262273:RDS262273 RNN262273:RNO262273 RXJ262273:RXK262273 SHF262273:SHG262273 SRB262273:SRC262273 TAX262273:TAY262273 TKT262273:TKU262273 TUP262273:TUQ262273 UEL262273:UEM262273 UOH262273:UOI262273 UYD262273:UYE262273 VHZ262273:VIA262273 VRV262273:VRW262273 WBR262273:WBS262273 WLN262273:WLO262273 WVJ262273:WVK262273 MZJ983200:MZK983200 IX327809:IY327809 ST327809:SU327809 ACP327809:ACQ327809 AML327809:AMM327809 AWH327809:AWI327809 BGD327809:BGE327809 BPZ327809:BQA327809 BZV327809:BZW327809 CJR327809:CJS327809 CTN327809:CTO327809 DDJ327809:DDK327809 DNF327809:DNG327809 DXB327809:DXC327809 EGX327809:EGY327809 EQT327809:EQU327809 FAP327809:FAQ327809 FKL327809:FKM327809 FUH327809:FUI327809 GED327809:GEE327809 GNZ327809:GOA327809 GXV327809:GXW327809 HHR327809:HHS327809 HRN327809:HRO327809 IBJ327809:IBK327809 ILF327809:ILG327809 IVB327809:IVC327809 JEX327809:JEY327809 JOT327809:JOU327809 JYP327809:JYQ327809 KIL327809:KIM327809 KSH327809:KSI327809 LCD327809:LCE327809 LLZ327809:LMA327809 LVV327809:LVW327809 MFR327809:MFS327809 MPN327809:MPO327809 MZJ327809:MZK327809 NJF327809:NJG327809 NTB327809:NTC327809 OCX327809:OCY327809 OMT327809:OMU327809 OWP327809:OWQ327809 PGL327809:PGM327809 PQH327809:PQI327809 QAD327809:QAE327809 QJZ327809:QKA327809 QTV327809:QTW327809 RDR327809:RDS327809 RNN327809:RNO327809 RXJ327809:RXK327809 SHF327809:SHG327809 SRB327809:SRC327809 TAX327809:TAY327809 TKT327809:TKU327809 TUP327809:TUQ327809 UEL327809:UEM327809 UOH327809:UOI327809 UYD327809:UYE327809 VHZ327809:VIA327809 VRV327809:VRW327809 WBR327809:WBS327809 WLN327809:WLO327809 WVJ327809:WVK327809 NJF983200:NJG983200 IX393345:IY393345 ST393345:SU393345 ACP393345:ACQ393345 AML393345:AMM393345 AWH393345:AWI393345 BGD393345:BGE393345 BPZ393345:BQA393345 BZV393345:BZW393345 CJR393345:CJS393345 CTN393345:CTO393345 DDJ393345:DDK393345 DNF393345:DNG393345 DXB393345:DXC393345 EGX393345:EGY393345 EQT393345:EQU393345 FAP393345:FAQ393345 FKL393345:FKM393345 FUH393345:FUI393345 GED393345:GEE393345 GNZ393345:GOA393345 GXV393345:GXW393345 HHR393345:HHS393345 HRN393345:HRO393345 IBJ393345:IBK393345 ILF393345:ILG393345 IVB393345:IVC393345 JEX393345:JEY393345 JOT393345:JOU393345 JYP393345:JYQ393345 KIL393345:KIM393345 KSH393345:KSI393345 LCD393345:LCE393345 LLZ393345:LMA393345 LVV393345:LVW393345 MFR393345:MFS393345 MPN393345:MPO393345 MZJ393345:MZK393345 NJF393345:NJG393345 NTB393345:NTC393345 OCX393345:OCY393345 OMT393345:OMU393345 OWP393345:OWQ393345 PGL393345:PGM393345 PQH393345:PQI393345 QAD393345:QAE393345 QJZ393345:QKA393345 QTV393345:QTW393345 RDR393345:RDS393345 RNN393345:RNO393345 RXJ393345:RXK393345 SHF393345:SHG393345 SRB393345:SRC393345 TAX393345:TAY393345 TKT393345:TKU393345 TUP393345:TUQ393345 UEL393345:UEM393345 UOH393345:UOI393345 UYD393345:UYE393345 VHZ393345:VIA393345 VRV393345:VRW393345 WBR393345:WBS393345 WLN393345:WLO393345 WVJ393345:WVK393345 NTB983200:NTC983200 IX458881:IY458881 ST458881:SU458881 ACP458881:ACQ458881 AML458881:AMM458881 AWH458881:AWI458881 BGD458881:BGE458881 BPZ458881:BQA458881 BZV458881:BZW458881 CJR458881:CJS458881 CTN458881:CTO458881 DDJ458881:DDK458881 DNF458881:DNG458881 DXB458881:DXC458881 EGX458881:EGY458881 EQT458881:EQU458881 FAP458881:FAQ458881 FKL458881:FKM458881 FUH458881:FUI458881 GED458881:GEE458881 GNZ458881:GOA458881 GXV458881:GXW458881 HHR458881:HHS458881 HRN458881:HRO458881 IBJ458881:IBK458881 ILF458881:ILG458881 IVB458881:IVC458881 JEX458881:JEY458881 JOT458881:JOU458881 JYP458881:JYQ458881 KIL458881:KIM458881 KSH458881:KSI458881 LCD458881:LCE458881 LLZ458881:LMA458881 LVV458881:LVW458881 MFR458881:MFS458881 MPN458881:MPO458881 MZJ458881:MZK458881 NJF458881:NJG458881 NTB458881:NTC458881 OCX458881:OCY458881 OMT458881:OMU458881 OWP458881:OWQ458881 PGL458881:PGM458881 PQH458881:PQI458881 QAD458881:QAE458881 QJZ458881:QKA458881 QTV458881:QTW458881 RDR458881:RDS458881 RNN458881:RNO458881 RXJ458881:RXK458881 SHF458881:SHG458881 SRB458881:SRC458881 TAX458881:TAY458881 TKT458881:TKU458881 TUP458881:TUQ458881 UEL458881:UEM458881 UOH458881:UOI458881 UYD458881:UYE458881 VHZ458881:VIA458881 VRV458881:VRW458881 WBR458881:WBS458881 WLN458881:WLO458881 WVJ458881:WVK458881 OCX983200:OCY983200 IX524417:IY524417 ST524417:SU524417 ACP524417:ACQ524417 AML524417:AMM524417 AWH524417:AWI524417 BGD524417:BGE524417 BPZ524417:BQA524417 BZV524417:BZW524417 CJR524417:CJS524417 CTN524417:CTO524417 DDJ524417:DDK524417 DNF524417:DNG524417 DXB524417:DXC524417 EGX524417:EGY524417 EQT524417:EQU524417 FAP524417:FAQ524417 FKL524417:FKM524417 FUH524417:FUI524417 GED524417:GEE524417 GNZ524417:GOA524417 GXV524417:GXW524417 HHR524417:HHS524417 HRN524417:HRO524417 IBJ524417:IBK524417 ILF524417:ILG524417 IVB524417:IVC524417 JEX524417:JEY524417 JOT524417:JOU524417 JYP524417:JYQ524417 KIL524417:KIM524417 KSH524417:KSI524417 LCD524417:LCE524417 LLZ524417:LMA524417 LVV524417:LVW524417 MFR524417:MFS524417 MPN524417:MPO524417 MZJ524417:MZK524417 NJF524417:NJG524417 NTB524417:NTC524417 OCX524417:OCY524417 OMT524417:OMU524417 OWP524417:OWQ524417 PGL524417:PGM524417 PQH524417:PQI524417 QAD524417:QAE524417 QJZ524417:QKA524417 QTV524417:QTW524417 RDR524417:RDS524417 RNN524417:RNO524417 RXJ524417:RXK524417 SHF524417:SHG524417 SRB524417:SRC524417 TAX524417:TAY524417 TKT524417:TKU524417 TUP524417:TUQ524417 UEL524417:UEM524417 UOH524417:UOI524417 UYD524417:UYE524417 VHZ524417:VIA524417 VRV524417:VRW524417 WBR524417:WBS524417 WLN524417:WLO524417 WVJ524417:WVK524417 OMT983200:OMU983200 IX589953:IY589953 ST589953:SU589953 ACP589953:ACQ589953 AML589953:AMM589953 AWH589953:AWI589953 BGD589953:BGE589953 BPZ589953:BQA589953 BZV589953:BZW589953 CJR589953:CJS589953 CTN589953:CTO589953 DDJ589953:DDK589953 DNF589953:DNG589953 DXB589953:DXC589953 EGX589953:EGY589953 EQT589953:EQU589953 FAP589953:FAQ589953 FKL589953:FKM589953 FUH589953:FUI589953 GED589953:GEE589953 GNZ589953:GOA589953 GXV589953:GXW589953 HHR589953:HHS589953 HRN589953:HRO589953 IBJ589953:IBK589953 ILF589953:ILG589953 IVB589953:IVC589953 JEX589953:JEY589953 JOT589953:JOU589953 JYP589953:JYQ589953 KIL589953:KIM589953 KSH589953:KSI589953 LCD589953:LCE589953 LLZ589953:LMA589953 LVV589953:LVW589953 MFR589953:MFS589953 MPN589953:MPO589953 MZJ589953:MZK589953 NJF589953:NJG589953 NTB589953:NTC589953 OCX589953:OCY589953 OMT589953:OMU589953 OWP589953:OWQ589953 PGL589953:PGM589953 PQH589953:PQI589953 QAD589953:QAE589953 QJZ589953:QKA589953 QTV589953:QTW589953 RDR589953:RDS589953 RNN589953:RNO589953 RXJ589953:RXK589953 SHF589953:SHG589953 SRB589953:SRC589953 TAX589953:TAY589953 TKT589953:TKU589953 TUP589953:TUQ589953 UEL589953:UEM589953 UOH589953:UOI589953 UYD589953:UYE589953 VHZ589953:VIA589953 VRV589953:VRW589953 WBR589953:WBS589953 WLN589953:WLO589953 WVJ589953:WVK589953 OWP983200:OWQ983200 IX655489:IY655489 ST655489:SU655489 ACP655489:ACQ655489 AML655489:AMM655489 AWH655489:AWI655489 BGD655489:BGE655489 BPZ655489:BQA655489 BZV655489:BZW655489 CJR655489:CJS655489 CTN655489:CTO655489 DDJ655489:DDK655489 DNF655489:DNG655489 DXB655489:DXC655489 EGX655489:EGY655489 EQT655489:EQU655489 FAP655489:FAQ655489 FKL655489:FKM655489 FUH655489:FUI655489 GED655489:GEE655489 GNZ655489:GOA655489 GXV655489:GXW655489 HHR655489:HHS655489 HRN655489:HRO655489 IBJ655489:IBK655489 ILF655489:ILG655489 IVB655489:IVC655489 JEX655489:JEY655489 JOT655489:JOU655489 JYP655489:JYQ655489 KIL655489:KIM655489 KSH655489:KSI655489 LCD655489:LCE655489 LLZ655489:LMA655489 LVV655489:LVW655489 MFR655489:MFS655489 MPN655489:MPO655489 MZJ655489:MZK655489 NJF655489:NJG655489 NTB655489:NTC655489 OCX655489:OCY655489 OMT655489:OMU655489 OWP655489:OWQ655489 PGL655489:PGM655489 PQH655489:PQI655489 QAD655489:QAE655489 QJZ655489:QKA655489 QTV655489:QTW655489 RDR655489:RDS655489 RNN655489:RNO655489 RXJ655489:RXK655489 SHF655489:SHG655489 SRB655489:SRC655489 TAX655489:TAY655489 TKT655489:TKU655489 TUP655489:TUQ655489 UEL655489:UEM655489 UOH655489:UOI655489 UYD655489:UYE655489 VHZ655489:VIA655489 VRV655489:VRW655489 WBR655489:WBS655489 WLN655489:WLO655489 WVJ655489:WVK655489 PGL983200:PGM983200 IX721025:IY721025 ST721025:SU721025 ACP721025:ACQ721025 AML721025:AMM721025 AWH721025:AWI721025 BGD721025:BGE721025 BPZ721025:BQA721025 BZV721025:BZW721025 CJR721025:CJS721025 CTN721025:CTO721025 DDJ721025:DDK721025 DNF721025:DNG721025 DXB721025:DXC721025 EGX721025:EGY721025 EQT721025:EQU721025 FAP721025:FAQ721025 FKL721025:FKM721025 FUH721025:FUI721025 GED721025:GEE721025 GNZ721025:GOA721025 GXV721025:GXW721025 HHR721025:HHS721025 HRN721025:HRO721025 IBJ721025:IBK721025 ILF721025:ILG721025 IVB721025:IVC721025 JEX721025:JEY721025 JOT721025:JOU721025 JYP721025:JYQ721025 KIL721025:KIM721025 KSH721025:KSI721025 LCD721025:LCE721025 LLZ721025:LMA721025 LVV721025:LVW721025 MFR721025:MFS721025 MPN721025:MPO721025 MZJ721025:MZK721025 NJF721025:NJG721025 NTB721025:NTC721025 OCX721025:OCY721025 OMT721025:OMU721025 OWP721025:OWQ721025 PGL721025:PGM721025 PQH721025:PQI721025 QAD721025:QAE721025 QJZ721025:QKA721025 QTV721025:QTW721025 RDR721025:RDS721025 RNN721025:RNO721025 RXJ721025:RXK721025 SHF721025:SHG721025 SRB721025:SRC721025 TAX721025:TAY721025 TKT721025:TKU721025 TUP721025:TUQ721025 UEL721025:UEM721025 UOH721025:UOI721025 UYD721025:UYE721025 VHZ721025:VIA721025 VRV721025:VRW721025 WBR721025:WBS721025 WLN721025:WLO721025 WVJ721025:WVK721025 PQH983200:PQI983200 IX786561:IY786561 ST786561:SU786561 ACP786561:ACQ786561 AML786561:AMM786561 AWH786561:AWI786561 BGD786561:BGE786561 BPZ786561:BQA786561 BZV786561:BZW786561 CJR786561:CJS786561 CTN786561:CTO786561 DDJ786561:DDK786561 DNF786561:DNG786561 DXB786561:DXC786561 EGX786561:EGY786561 EQT786561:EQU786561 FAP786561:FAQ786561 FKL786561:FKM786561 FUH786561:FUI786561 GED786561:GEE786561 GNZ786561:GOA786561 GXV786561:GXW786561 HHR786561:HHS786561 HRN786561:HRO786561 IBJ786561:IBK786561 ILF786561:ILG786561 IVB786561:IVC786561 JEX786561:JEY786561 JOT786561:JOU786561 JYP786561:JYQ786561 KIL786561:KIM786561 KSH786561:KSI786561 LCD786561:LCE786561 LLZ786561:LMA786561 LVV786561:LVW786561 MFR786561:MFS786561 MPN786561:MPO786561 MZJ786561:MZK786561 NJF786561:NJG786561 NTB786561:NTC786561 OCX786561:OCY786561 OMT786561:OMU786561 OWP786561:OWQ786561 PGL786561:PGM786561 PQH786561:PQI786561 QAD786561:QAE786561 QJZ786561:QKA786561 QTV786561:QTW786561 RDR786561:RDS786561 RNN786561:RNO786561 RXJ786561:RXK786561 SHF786561:SHG786561 SRB786561:SRC786561 TAX786561:TAY786561 TKT786561:TKU786561 TUP786561:TUQ786561 UEL786561:UEM786561 UOH786561:UOI786561 UYD786561:UYE786561 VHZ786561:VIA786561 VRV786561:VRW786561 WBR786561:WBS786561 WLN786561:WLO786561 WVJ786561:WVK786561 QAD983200:QAE983200 IX852097:IY852097 ST852097:SU852097 ACP852097:ACQ852097 AML852097:AMM852097 AWH852097:AWI852097 BGD852097:BGE852097 BPZ852097:BQA852097 BZV852097:BZW852097 CJR852097:CJS852097 CTN852097:CTO852097 DDJ852097:DDK852097 DNF852097:DNG852097 DXB852097:DXC852097 EGX852097:EGY852097 EQT852097:EQU852097 FAP852097:FAQ852097 FKL852097:FKM852097 FUH852097:FUI852097 GED852097:GEE852097 GNZ852097:GOA852097 GXV852097:GXW852097 HHR852097:HHS852097 HRN852097:HRO852097 IBJ852097:IBK852097 ILF852097:ILG852097 IVB852097:IVC852097 JEX852097:JEY852097 JOT852097:JOU852097 JYP852097:JYQ852097 KIL852097:KIM852097 KSH852097:KSI852097 LCD852097:LCE852097 LLZ852097:LMA852097 LVV852097:LVW852097 MFR852097:MFS852097 MPN852097:MPO852097 MZJ852097:MZK852097 NJF852097:NJG852097 NTB852097:NTC852097 OCX852097:OCY852097 OMT852097:OMU852097 OWP852097:OWQ852097 PGL852097:PGM852097 PQH852097:PQI852097 QAD852097:QAE852097 QJZ852097:QKA852097 QTV852097:QTW852097 RDR852097:RDS852097 RNN852097:RNO852097 RXJ852097:RXK852097 SHF852097:SHG852097 SRB852097:SRC852097 TAX852097:TAY852097 TKT852097:TKU852097 TUP852097:TUQ852097 UEL852097:UEM852097 UOH852097:UOI852097 UYD852097:UYE852097 VHZ852097:VIA852097 VRV852097:VRW852097 WBR852097:WBS852097 WLN852097:WLO852097 WVJ852097:WVK852097 QJZ983200:QKA983200 IX917633:IY917633 ST917633:SU917633 ACP917633:ACQ917633 AML917633:AMM917633 AWH917633:AWI917633 BGD917633:BGE917633 BPZ917633:BQA917633 BZV917633:BZW917633 CJR917633:CJS917633 CTN917633:CTO917633 DDJ917633:DDK917633 DNF917633:DNG917633 DXB917633:DXC917633 EGX917633:EGY917633 EQT917633:EQU917633 FAP917633:FAQ917633 FKL917633:FKM917633 FUH917633:FUI917633 GED917633:GEE917633 GNZ917633:GOA917633 GXV917633:GXW917633 HHR917633:HHS917633 HRN917633:HRO917633 IBJ917633:IBK917633 ILF917633:ILG917633 IVB917633:IVC917633 JEX917633:JEY917633 JOT917633:JOU917633 JYP917633:JYQ917633 KIL917633:KIM917633 KSH917633:KSI917633 LCD917633:LCE917633 LLZ917633:LMA917633 LVV917633:LVW917633 MFR917633:MFS917633 MPN917633:MPO917633 MZJ917633:MZK917633 NJF917633:NJG917633 NTB917633:NTC917633 OCX917633:OCY917633 OMT917633:OMU917633 OWP917633:OWQ917633 PGL917633:PGM917633 PQH917633:PQI917633 QAD917633:QAE917633 QJZ917633:QKA917633 QTV917633:QTW917633 RDR917633:RDS917633 RNN917633:RNO917633 RXJ917633:RXK917633 SHF917633:SHG917633 SRB917633:SRC917633 TAX917633:TAY917633 TKT917633:TKU917633 TUP917633:TUQ917633 UEL917633:UEM917633 UOH917633:UOI917633 UYD917633:UYE917633 VHZ917633:VIA917633 VRV917633:VRW917633 WBR917633:WBS917633 WLN917633:WLO917633 WVJ917633:WVK917633 QTV983200:QTW983200 IX983169:IY983169 ST983169:SU983169 ACP983169:ACQ983169 AML983169:AMM983169 AWH983169:AWI983169 BGD983169:BGE983169 BPZ983169:BQA983169 BZV983169:BZW983169 CJR983169:CJS983169 CTN983169:CTO983169 DDJ983169:DDK983169 DNF983169:DNG983169 DXB983169:DXC983169 EGX983169:EGY983169 EQT983169:EQU983169 FAP983169:FAQ983169 FKL983169:FKM983169 FUH983169:FUI983169 GED983169:GEE983169 GNZ983169:GOA983169 GXV983169:GXW983169 HHR983169:HHS983169 HRN983169:HRO983169 IBJ983169:IBK983169 ILF983169:ILG983169 IVB983169:IVC983169 JEX983169:JEY983169 JOT983169:JOU983169 JYP983169:JYQ983169 KIL983169:KIM983169 KSH983169:KSI983169 LCD983169:LCE983169 LLZ983169:LMA983169 LVV983169:LVW983169 MFR983169:MFS983169 MPN983169:MPO983169 MZJ983169:MZK983169 NJF983169:NJG983169 NTB983169:NTC983169 OCX983169:OCY983169 OMT983169:OMU983169 OWP983169:OWQ983169 PGL983169:PGM983169 PQH983169:PQI983169 QAD983169:QAE983169 QJZ983169:QKA983169 QTV983169:QTW983169 RDR983169:RDS983169 RNN983169:RNO983169 RXJ983169:RXK983169 SHF983169:SHG983169 SRB983169:SRC983169 TAX983169:TAY983169 TKT983169:TKU983169 TUP983169:TUQ983169 UEL983169:UEM983169 UOH983169:UOI983169 UYD983169:UYE983169 VHZ983169:VIA983169 VRV983169:VRW983169 WBR983169:WBS983169 WLN983169:WLO983169 WVJ983169:WVK983169 RDR983200:RDS983200 IX160:IY160 ST160:SU160 ACP160:ACQ160 AML160:AMM160 AWH160:AWI160 BGD160:BGE160 BPZ160:BQA160 BZV160:BZW160 CJR160:CJS160 CTN160:CTO160 DDJ160:DDK160 DNF160:DNG160 DXB160:DXC160 EGX160:EGY160 EQT160:EQU160 FAP160:FAQ160 FKL160:FKM160 FUH160:FUI160 GED160:GEE160 GNZ160:GOA160 GXV160:GXW160 HHR160:HHS160 HRN160:HRO160 IBJ160:IBK160 ILF160:ILG160 IVB160:IVC160 JEX160:JEY160 JOT160:JOU160 JYP160:JYQ160 KIL160:KIM160 KSH160:KSI160 LCD160:LCE160 LLZ160:LMA160 LVV160:LVW160 MFR160:MFS160 MPN160:MPO160 MZJ160:MZK160 NJF160:NJG160 NTB160:NTC160 OCX160:OCY160 OMT160:OMU160 OWP160:OWQ160 PGL160:PGM160 PQH160:PQI160 QAD160:QAE160 QJZ160:QKA160 QTV160:QTW160 RDR160:RDS160 RNN160:RNO160 RXJ160:RXK160 SHF160:SHG160 SRB160:SRC160 TAX160:TAY160 TKT160:TKU160 TUP160:TUQ160 UEL160:UEM160 UOH160:UOI160 UYD160:UYE160 VHZ160:VIA160 VRV160:VRW160 WBR160:WBS160 WLN160:WLO160 WVJ160:WVK160 RNN983200:RNO983200 IX65696:IY65696 ST65696:SU65696 ACP65696:ACQ65696 AML65696:AMM65696 AWH65696:AWI65696 BGD65696:BGE65696 BPZ65696:BQA65696 BZV65696:BZW65696 CJR65696:CJS65696 CTN65696:CTO65696 DDJ65696:DDK65696 DNF65696:DNG65696 DXB65696:DXC65696 EGX65696:EGY65696 EQT65696:EQU65696 FAP65696:FAQ65696 FKL65696:FKM65696 FUH65696:FUI65696 GED65696:GEE65696 GNZ65696:GOA65696 GXV65696:GXW65696 HHR65696:HHS65696 HRN65696:HRO65696 IBJ65696:IBK65696 ILF65696:ILG65696 IVB65696:IVC65696 JEX65696:JEY65696 JOT65696:JOU65696 JYP65696:JYQ65696 KIL65696:KIM65696 KSH65696:KSI65696 LCD65696:LCE65696 LLZ65696:LMA65696 LVV65696:LVW65696 MFR65696:MFS65696 MPN65696:MPO65696 MZJ65696:MZK65696 NJF65696:NJG65696 NTB65696:NTC65696 OCX65696:OCY65696 OMT65696:OMU65696 OWP65696:OWQ65696 PGL65696:PGM65696 PQH65696:PQI65696 QAD65696:QAE65696 QJZ65696:QKA65696 QTV65696:QTW65696 RDR65696:RDS65696 RNN65696:RNO65696 RXJ65696:RXK65696 SHF65696:SHG65696 SRB65696:SRC65696 TAX65696:TAY65696 TKT65696:TKU65696 TUP65696:TUQ65696 UEL65696:UEM65696 UOH65696:UOI65696 UYD65696:UYE65696 VHZ65696:VIA65696 VRV65696:VRW65696 WBR65696:WBS65696 WLN65696:WLO65696 WVJ65696:WVK65696 RXJ983200:RXK983200 IX131232:IY131232 ST131232:SU131232 ACP131232:ACQ131232 AML131232:AMM131232 AWH131232:AWI131232 BGD131232:BGE131232 BPZ131232:BQA131232 BZV131232:BZW131232 CJR131232:CJS131232 CTN131232:CTO131232 DDJ131232:DDK131232 DNF131232:DNG131232 DXB131232:DXC131232 EGX131232:EGY131232 EQT131232:EQU131232 FAP131232:FAQ131232 FKL131232:FKM131232 FUH131232:FUI131232 GED131232:GEE131232 GNZ131232:GOA131232 GXV131232:GXW131232 HHR131232:HHS131232 HRN131232:HRO131232 IBJ131232:IBK131232 ILF131232:ILG131232 IVB131232:IVC131232 JEX131232:JEY131232 JOT131232:JOU131232 JYP131232:JYQ131232 KIL131232:KIM131232 KSH131232:KSI131232 LCD131232:LCE131232 LLZ131232:LMA131232 LVV131232:LVW131232 MFR131232:MFS131232 MPN131232:MPO131232 MZJ131232:MZK131232 NJF131232:NJG131232 NTB131232:NTC131232 OCX131232:OCY131232 OMT131232:OMU131232 OWP131232:OWQ131232 PGL131232:PGM131232 PQH131232:PQI131232 QAD131232:QAE131232 QJZ131232:QKA131232 QTV131232:QTW131232 RDR131232:RDS131232 RNN131232:RNO131232 RXJ131232:RXK131232 SHF131232:SHG131232 SRB131232:SRC131232 TAX131232:TAY131232 TKT131232:TKU131232 TUP131232:TUQ131232 UEL131232:UEM131232 UOH131232:UOI131232 UYD131232:UYE131232 VHZ131232:VIA131232 VRV131232:VRW131232 WBR131232:WBS131232 WLN131232:WLO131232 WVJ131232:WVK131232 SHF983200:SHG983200 IX196768:IY196768 ST196768:SU196768 ACP196768:ACQ196768 AML196768:AMM196768 AWH196768:AWI196768 BGD196768:BGE196768 BPZ196768:BQA196768 BZV196768:BZW196768 CJR196768:CJS196768 CTN196768:CTO196768 DDJ196768:DDK196768 DNF196768:DNG196768 DXB196768:DXC196768 EGX196768:EGY196768 EQT196768:EQU196768 FAP196768:FAQ196768 FKL196768:FKM196768 FUH196768:FUI196768 GED196768:GEE196768 GNZ196768:GOA196768 GXV196768:GXW196768 HHR196768:HHS196768 HRN196768:HRO196768 IBJ196768:IBK196768 ILF196768:ILG196768 IVB196768:IVC196768 JEX196768:JEY196768 JOT196768:JOU196768 JYP196768:JYQ196768 KIL196768:KIM196768 KSH196768:KSI196768 LCD196768:LCE196768 LLZ196768:LMA196768 LVV196768:LVW196768 MFR196768:MFS196768 MPN196768:MPO196768 MZJ196768:MZK196768 NJF196768:NJG196768 NTB196768:NTC196768 OCX196768:OCY196768 OMT196768:OMU196768 OWP196768:OWQ196768 PGL196768:PGM196768 PQH196768:PQI196768 QAD196768:QAE196768 QJZ196768:QKA196768 QTV196768:QTW196768 RDR196768:RDS196768 RNN196768:RNO196768 RXJ196768:RXK196768 SHF196768:SHG196768 SRB196768:SRC196768 TAX196768:TAY196768 TKT196768:TKU196768 TUP196768:TUQ196768 UEL196768:UEM196768 UOH196768:UOI196768 UYD196768:UYE196768 VHZ196768:VIA196768 VRV196768:VRW196768 WBR196768:WBS196768 WLN196768:WLO196768 WVJ196768:WVK196768 SRB983200:SRC983200 IX262304:IY262304 ST262304:SU262304 ACP262304:ACQ262304 AML262304:AMM262304 AWH262304:AWI262304 BGD262304:BGE262304 BPZ262304:BQA262304 BZV262304:BZW262304 CJR262304:CJS262304 CTN262304:CTO262304 DDJ262304:DDK262304 DNF262304:DNG262304 DXB262304:DXC262304 EGX262304:EGY262304 EQT262304:EQU262304 FAP262304:FAQ262304 FKL262304:FKM262304 FUH262304:FUI262304 GED262304:GEE262304 GNZ262304:GOA262304 GXV262304:GXW262304 HHR262304:HHS262304 HRN262304:HRO262304 IBJ262304:IBK262304 ILF262304:ILG262304 IVB262304:IVC262304 JEX262304:JEY262304 JOT262304:JOU262304 JYP262304:JYQ262304 KIL262304:KIM262304 KSH262304:KSI262304 LCD262304:LCE262304 LLZ262304:LMA262304 LVV262304:LVW262304 MFR262304:MFS262304 MPN262304:MPO262304 MZJ262304:MZK262304 NJF262304:NJG262304 NTB262304:NTC262304 OCX262304:OCY262304 OMT262304:OMU262304 OWP262304:OWQ262304 PGL262304:PGM262304 PQH262304:PQI262304 QAD262304:QAE262304 QJZ262304:QKA262304 QTV262304:QTW262304 RDR262304:RDS262304 RNN262304:RNO262304 RXJ262304:RXK262304 SHF262304:SHG262304 SRB262304:SRC262304 TAX262304:TAY262304 TKT262304:TKU262304 TUP262304:TUQ262304 UEL262304:UEM262304 UOH262304:UOI262304 UYD262304:UYE262304 VHZ262304:VIA262304 VRV262304:VRW262304 WBR262304:WBS262304 WLN262304:WLO262304 WVJ262304:WVK262304 TAX983200:TAY983200 IX327840:IY327840 ST327840:SU327840 ACP327840:ACQ327840 AML327840:AMM327840 AWH327840:AWI327840 BGD327840:BGE327840 BPZ327840:BQA327840 BZV327840:BZW327840 CJR327840:CJS327840 CTN327840:CTO327840 DDJ327840:DDK327840 DNF327840:DNG327840 DXB327840:DXC327840 EGX327840:EGY327840 EQT327840:EQU327840 FAP327840:FAQ327840 FKL327840:FKM327840 FUH327840:FUI327840 GED327840:GEE327840 GNZ327840:GOA327840 GXV327840:GXW327840 HHR327840:HHS327840 HRN327840:HRO327840 IBJ327840:IBK327840 ILF327840:ILG327840 IVB327840:IVC327840 JEX327840:JEY327840 JOT327840:JOU327840 JYP327840:JYQ327840 KIL327840:KIM327840 KSH327840:KSI327840 LCD327840:LCE327840 LLZ327840:LMA327840 LVV327840:LVW327840 MFR327840:MFS327840 MPN327840:MPO327840 MZJ327840:MZK327840 NJF327840:NJG327840 NTB327840:NTC327840 OCX327840:OCY327840 OMT327840:OMU327840 OWP327840:OWQ327840 PGL327840:PGM327840 PQH327840:PQI327840 QAD327840:QAE327840 QJZ327840:QKA327840 QTV327840:QTW327840 RDR327840:RDS327840 RNN327840:RNO327840 RXJ327840:RXK327840 SHF327840:SHG327840 SRB327840:SRC327840 TAX327840:TAY327840 TKT327840:TKU327840 TUP327840:TUQ327840 UEL327840:UEM327840 UOH327840:UOI327840 UYD327840:UYE327840 VHZ327840:VIA327840 VRV327840:VRW327840 WBR327840:WBS327840 WLN327840:WLO327840 WVJ327840:WVK327840 TKT983200:TKU983200 IX393376:IY393376 ST393376:SU393376 ACP393376:ACQ393376 AML393376:AMM393376 AWH393376:AWI393376 BGD393376:BGE393376 BPZ393376:BQA393376 BZV393376:BZW393376 CJR393376:CJS393376 CTN393376:CTO393376 DDJ393376:DDK393376 DNF393376:DNG393376 DXB393376:DXC393376 EGX393376:EGY393376 EQT393376:EQU393376 FAP393376:FAQ393376 FKL393376:FKM393376 FUH393376:FUI393376 GED393376:GEE393376 GNZ393376:GOA393376 GXV393376:GXW393376 HHR393376:HHS393376 HRN393376:HRO393376 IBJ393376:IBK393376 ILF393376:ILG393376 IVB393376:IVC393376 JEX393376:JEY393376 JOT393376:JOU393376 JYP393376:JYQ393376 KIL393376:KIM393376 KSH393376:KSI393376 LCD393376:LCE393376 LLZ393376:LMA393376 LVV393376:LVW393376 MFR393376:MFS393376 MPN393376:MPO393376 MZJ393376:MZK393376 NJF393376:NJG393376 NTB393376:NTC393376 OCX393376:OCY393376 OMT393376:OMU393376 OWP393376:OWQ393376 PGL393376:PGM393376 PQH393376:PQI393376 QAD393376:QAE393376 QJZ393376:QKA393376 QTV393376:QTW393376 RDR393376:RDS393376 RNN393376:RNO393376 RXJ393376:RXK393376 SHF393376:SHG393376 SRB393376:SRC393376 TAX393376:TAY393376 TKT393376:TKU393376 TUP393376:TUQ393376 UEL393376:UEM393376 UOH393376:UOI393376 UYD393376:UYE393376 VHZ393376:VIA393376 VRV393376:VRW393376 WBR393376:WBS393376 WLN393376:WLO393376 WVJ393376:WVK393376 TUP983200:TUQ983200 IX458912:IY458912 ST458912:SU458912 ACP458912:ACQ458912 AML458912:AMM458912 AWH458912:AWI458912 BGD458912:BGE458912 BPZ458912:BQA458912 BZV458912:BZW458912 CJR458912:CJS458912 CTN458912:CTO458912 DDJ458912:DDK458912 DNF458912:DNG458912 DXB458912:DXC458912 EGX458912:EGY458912 EQT458912:EQU458912 FAP458912:FAQ458912 FKL458912:FKM458912 FUH458912:FUI458912 GED458912:GEE458912 GNZ458912:GOA458912 GXV458912:GXW458912 HHR458912:HHS458912 HRN458912:HRO458912 IBJ458912:IBK458912 ILF458912:ILG458912 IVB458912:IVC458912 JEX458912:JEY458912 JOT458912:JOU458912 JYP458912:JYQ458912 KIL458912:KIM458912 KSH458912:KSI458912 LCD458912:LCE458912 LLZ458912:LMA458912 LVV458912:LVW458912 MFR458912:MFS458912 MPN458912:MPO458912 MZJ458912:MZK458912 NJF458912:NJG458912 NTB458912:NTC458912 OCX458912:OCY458912 OMT458912:OMU458912 OWP458912:OWQ458912 PGL458912:PGM458912 PQH458912:PQI458912 QAD458912:QAE458912 QJZ458912:QKA458912 QTV458912:QTW458912 RDR458912:RDS458912 RNN458912:RNO458912 RXJ458912:RXK458912 SHF458912:SHG458912 SRB458912:SRC458912 TAX458912:TAY458912 TKT458912:TKU458912 TUP458912:TUQ458912 UEL458912:UEM458912 UOH458912:UOI458912 UYD458912:UYE458912 VHZ458912:VIA458912 VRV458912:VRW458912 WBR458912:WBS458912 WLN458912:WLO458912 WVJ458912:WVK458912 UEL983200:UEM983200 IX524448:IY524448 ST524448:SU524448 ACP524448:ACQ524448 AML524448:AMM524448 AWH524448:AWI524448 BGD524448:BGE524448 BPZ524448:BQA524448 BZV524448:BZW524448 CJR524448:CJS524448 CTN524448:CTO524448 DDJ524448:DDK524448 DNF524448:DNG524448 DXB524448:DXC524448 EGX524448:EGY524448 EQT524448:EQU524448 FAP524448:FAQ524448 FKL524448:FKM524448 FUH524448:FUI524448 GED524448:GEE524448 GNZ524448:GOA524448 GXV524448:GXW524448 HHR524448:HHS524448 HRN524448:HRO524448 IBJ524448:IBK524448 ILF524448:ILG524448 IVB524448:IVC524448 JEX524448:JEY524448 JOT524448:JOU524448 JYP524448:JYQ524448 KIL524448:KIM524448 KSH524448:KSI524448 LCD524448:LCE524448 LLZ524448:LMA524448 LVV524448:LVW524448 MFR524448:MFS524448 MPN524448:MPO524448 MZJ524448:MZK524448 NJF524448:NJG524448 NTB524448:NTC524448 OCX524448:OCY524448 OMT524448:OMU524448 OWP524448:OWQ524448 PGL524448:PGM524448 PQH524448:PQI524448 QAD524448:QAE524448 QJZ524448:QKA524448 QTV524448:QTW524448 RDR524448:RDS524448 RNN524448:RNO524448 RXJ524448:RXK524448 SHF524448:SHG524448 SRB524448:SRC524448 TAX524448:TAY524448 TKT524448:TKU524448 TUP524448:TUQ524448 UEL524448:UEM524448 UOH524448:UOI524448 UYD524448:UYE524448 VHZ524448:VIA524448 VRV524448:VRW524448 WBR524448:WBS524448 WLN524448:WLO524448 WVJ524448:WVK524448 UOH983200:UOI983200 IX589984:IY589984 ST589984:SU589984 ACP589984:ACQ589984 AML589984:AMM589984 AWH589984:AWI589984 BGD589984:BGE589984 BPZ589984:BQA589984 BZV589984:BZW589984 CJR589984:CJS589984 CTN589984:CTO589984 DDJ589984:DDK589984 DNF589984:DNG589984 DXB589984:DXC589984 EGX589984:EGY589984 EQT589984:EQU589984 FAP589984:FAQ589984 FKL589984:FKM589984 FUH589984:FUI589984 GED589984:GEE589984 GNZ589984:GOA589984 GXV589984:GXW589984 HHR589984:HHS589984 HRN589984:HRO589984 IBJ589984:IBK589984 ILF589984:ILG589984 IVB589984:IVC589984 JEX589984:JEY589984 JOT589984:JOU589984 JYP589984:JYQ589984 KIL589984:KIM589984 KSH589984:KSI589984 LCD589984:LCE589984 LLZ589984:LMA589984 LVV589984:LVW589984 MFR589984:MFS589984 MPN589984:MPO589984 MZJ589984:MZK589984 NJF589984:NJG589984 NTB589984:NTC589984 OCX589984:OCY589984 OMT589984:OMU589984 OWP589984:OWQ589984 PGL589984:PGM589984 PQH589984:PQI589984 QAD589984:QAE589984 QJZ589984:QKA589984 QTV589984:QTW589984 RDR589984:RDS589984 RNN589984:RNO589984 RXJ589984:RXK589984 SHF589984:SHG589984 SRB589984:SRC589984 TAX589984:TAY589984 TKT589984:TKU589984 TUP589984:TUQ589984 UEL589984:UEM589984 UOH589984:UOI589984 UYD589984:UYE589984 VHZ589984:VIA589984 VRV589984:VRW589984 WBR589984:WBS589984 WLN589984:WLO589984 WVJ589984:WVK589984 UYD983200:UYE983200 IX655520:IY655520 ST655520:SU655520 ACP655520:ACQ655520 AML655520:AMM655520 AWH655520:AWI655520 BGD655520:BGE655520 BPZ655520:BQA655520 BZV655520:BZW655520 CJR655520:CJS655520 CTN655520:CTO655520 DDJ655520:DDK655520 DNF655520:DNG655520 DXB655520:DXC655520 EGX655520:EGY655520 EQT655520:EQU655520 FAP655520:FAQ655520 FKL655520:FKM655520 FUH655520:FUI655520 GED655520:GEE655520 GNZ655520:GOA655520 GXV655520:GXW655520 HHR655520:HHS655520 HRN655520:HRO655520 IBJ655520:IBK655520 ILF655520:ILG655520 IVB655520:IVC655520 JEX655520:JEY655520 JOT655520:JOU655520 JYP655520:JYQ655520 KIL655520:KIM655520 KSH655520:KSI655520 LCD655520:LCE655520 LLZ655520:LMA655520 LVV655520:LVW655520 MFR655520:MFS655520 MPN655520:MPO655520 MZJ655520:MZK655520 NJF655520:NJG655520 NTB655520:NTC655520 OCX655520:OCY655520 OMT655520:OMU655520 OWP655520:OWQ655520 PGL655520:PGM655520 PQH655520:PQI655520 QAD655520:QAE655520 QJZ655520:QKA655520 QTV655520:QTW655520 RDR655520:RDS655520 RNN655520:RNO655520 RXJ655520:RXK655520 SHF655520:SHG655520 SRB655520:SRC655520 TAX655520:TAY655520 TKT655520:TKU655520 TUP655520:TUQ655520 UEL655520:UEM655520 UOH655520:UOI655520 UYD655520:UYE655520 VHZ655520:VIA655520 VRV655520:VRW655520 WBR655520:WBS655520 WLN655520:WLO655520 WVJ655520:WVK655520 VHZ983200:VIA983200 IX721056:IY721056 ST721056:SU721056 ACP721056:ACQ721056 AML721056:AMM721056 AWH721056:AWI721056 BGD721056:BGE721056 BPZ721056:BQA721056 BZV721056:BZW721056 CJR721056:CJS721056 CTN721056:CTO721056 DDJ721056:DDK721056 DNF721056:DNG721056 DXB721056:DXC721056 EGX721056:EGY721056 EQT721056:EQU721056 FAP721056:FAQ721056 FKL721056:FKM721056 FUH721056:FUI721056 GED721056:GEE721056 GNZ721056:GOA721056 GXV721056:GXW721056 HHR721056:HHS721056 HRN721056:HRO721056 IBJ721056:IBK721056 ILF721056:ILG721056 IVB721056:IVC721056 JEX721056:JEY721056 JOT721056:JOU721056 JYP721056:JYQ721056 KIL721056:KIM721056 KSH721056:KSI721056 LCD721056:LCE721056 LLZ721056:LMA721056 LVV721056:LVW721056 MFR721056:MFS721056 MPN721056:MPO721056 MZJ721056:MZK721056 NJF721056:NJG721056 NTB721056:NTC721056 OCX721056:OCY721056 OMT721056:OMU721056 OWP721056:OWQ721056 PGL721056:PGM721056 PQH721056:PQI721056 QAD721056:QAE721056 QJZ721056:QKA721056 QTV721056:QTW721056 RDR721056:RDS721056 RNN721056:RNO721056 RXJ721056:RXK721056 SHF721056:SHG721056 SRB721056:SRC721056 TAX721056:TAY721056 TKT721056:TKU721056 TUP721056:TUQ721056 UEL721056:UEM721056 UOH721056:UOI721056 UYD721056:UYE721056 VHZ721056:VIA721056 VRV721056:VRW721056 WBR721056:WBS721056 WLN721056:WLO721056 WVJ721056:WVK721056 VRV983200:VRW983200 IX786592:IY786592 ST786592:SU786592 ACP786592:ACQ786592 AML786592:AMM786592 AWH786592:AWI786592 BGD786592:BGE786592 BPZ786592:BQA786592 BZV786592:BZW786592 CJR786592:CJS786592 CTN786592:CTO786592 DDJ786592:DDK786592 DNF786592:DNG786592 DXB786592:DXC786592 EGX786592:EGY786592 EQT786592:EQU786592 FAP786592:FAQ786592 FKL786592:FKM786592 FUH786592:FUI786592 GED786592:GEE786592 GNZ786592:GOA786592 GXV786592:GXW786592 HHR786592:HHS786592 HRN786592:HRO786592 IBJ786592:IBK786592 ILF786592:ILG786592 IVB786592:IVC786592 JEX786592:JEY786592 JOT786592:JOU786592 JYP786592:JYQ786592 KIL786592:KIM786592 KSH786592:KSI786592 LCD786592:LCE786592 LLZ786592:LMA786592 LVV786592:LVW786592 MFR786592:MFS786592 MPN786592:MPO786592 MZJ786592:MZK786592 NJF786592:NJG786592 NTB786592:NTC786592 OCX786592:OCY786592 OMT786592:OMU786592 OWP786592:OWQ786592 PGL786592:PGM786592 PQH786592:PQI786592 QAD786592:QAE786592 QJZ786592:QKA786592 QTV786592:QTW786592 RDR786592:RDS786592 RNN786592:RNO786592 RXJ786592:RXK786592 SHF786592:SHG786592 SRB786592:SRC786592 TAX786592:TAY786592 TKT786592:TKU786592 TUP786592:TUQ786592 UEL786592:UEM786592 UOH786592:UOI786592 UYD786592:UYE786592 VHZ786592:VIA786592 VRV786592:VRW786592 WBR786592:WBS786592 WLN786592:WLO786592 WVJ786592:WVK786592 WBR983200:WBS983200 IX852128:IY852128 ST852128:SU852128 ACP852128:ACQ852128 AML852128:AMM852128 AWH852128:AWI852128 BGD852128:BGE852128 BPZ852128:BQA852128 BZV852128:BZW852128 CJR852128:CJS852128 CTN852128:CTO852128 DDJ852128:DDK852128 DNF852128:DNG852128 DXB852128:DXC852128 EGX852128:EGY852128 EQT852128:EQU852128 FAP852128:FAQ852128 FKL852128:FKM852128 FUH852128:FUI852128 GED852128:GEE852128 GNZ852128:GOA852128 GXV852128:GXW852128 HHR852128:HHS852128 HRN852128:HRO852128 IBJ852128:IBK852128 ILF852128:ILG852128 IVB852128:IVC852128 JEX852128:JEY852128 JOT852128:JOU852128 JYP852128:JYQ852128 KIL852128:KIM852128 KSH852128:KSI852128 LCD852128:LCE852128 LLZ852128:LMA852128 LVV852128:LVW852128 MFR852128:MFS852128 MPN852128:MPO852128 MZJ852128:MZK852128 NJF852128:NJG852128 NTB852128:NTC852128 OCX852128:OCY852128 OMT852128:OMU852128 OWP852128:OWQ852128 PGL852128:PGM852128 PQH852128:PQI852128 QAD852128:QAE852128 QJZ852128:QKA852128 QTV852128:QTW852128 RDR852128:RDS852128 RNN852128:RNO852128 RXJ852128:RXK852128 SHF852128:SHG852128 SRB852128:SRC852128 TAX852128:TAY852128 TKT852128:TKU852128 TUP852128:TUQ852128 UEL852128:UEM852128 UOH852128:UOI852128 UYD852128:UYE852128 VHZ852128:VIA852128 VRV852128:VRW852128 WBR852128:WBS852128 WLN852128:WLO852128 WVJ852128:WVK852128 WLN983200:WLO983200 IX917664:IY917664 ST917664:SU917664 ACP917664:ACQ917664 AML917664:AMM917664 AWH917664:AWI917664 BGD917664:BGE917664 BPZ917664:BQA917664 BZV917664:BZW917664 CJR917664:CJS917664 CTN917664:CTO917664 DDJ917664:DDK917664 DNF917664:DNG917664 DXB917664:DXC917664 EGX917664:EGY917664 EQT917664:EQU917664 FAP917664:FAQ917664 FKL917664:FKM917664 FUH917664:FUI917664 GED917664:GEE917664 GNZ917664:GOA917664 GXV917664:GXW917664 HHR917664:HHS917664 HRN917664:HRO917664 IBJ917664:IBK917664 ILF917664:ILG917664 IVB917664:IVC917664 JEX917664:JEY917664 JOT917664:JOU917664 JYP917664:JYQ917664 KIL917664:KIM917664 KSH917664:KSI917664 LCD917664:LCE917664 LLZ917664:LMA917664 LVV917664:LVW917664 MFR917664:MFS917664 MPN917664:MPO917664 MZJ917664:MZK917664 NJF917664:NJG917664 NTB917664:NTC917664 OCX917664:OCY917664 OMT917664:OMU917664 OWP917664:OWQ917664 PGL917664:PGM917664 PQH917664:PQI917664 QAD917664:QAE917664 QJZ917664:QKA917664 QTV917664:QTW917664" xr:uid="{54B69133-AD0C-4943-9120-EC175326E99B}"/>
    <dataValidation type="custom" operator="greaterThan" showInputMessage="1" showErrorMessage="1" errorTitle="eee" sqref="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IY65557:IY65558 SU65557:SU65558 ACQ65557:ACQ65558 AMM65557:AMM65558 AWI65557:AWI65558 BGE65557:BGE65558 BQA65557:BQA65558 BZW65557:BZW65558 CJS65557:CJS65558 CTO65557:CTO65558 DDK65557:DDK65558 DNG65557:DNG65558 DXC65557:DXC65558 EGY65557:EGY65558 EQU65557:EQU65558 FAQ65557:FAQ65558 FKM65557:FKM65558 FUI65557:FUI65558 GEE65557:GEE65558 GOA65557:GOA65558 GXW65557:GXW65558 HHS65557:HHS65558 HRO65557:HRO65558 IBK65557:IBK65558 ILG65557:ILG65558 IVC65557:IVC65558 JEY65557:JEY65558 JOU65557:JOU65558 JYQ65557:JYQ65558 KIM65557:KIM65558 KSI65557:KSI65558 LCE65557:LCE65558 LMA65557:LMA65558 LVW65557:LVW65558 MFS65557:MFS65558 MPO65557:MPO65558 MZK65557:MZK65558 NJG65557:NJG65558 NTC65557:NTC65558 OCY65557:OCY65558 OMU65557:OMU65558 OWQ65557:OWQ65558 PGM65557:PGM65558 PQI65557:PQI65558 QAE65557:QAE65558 QKA65557:QKA65558 QTW65557:QTW65558 RDS65557:RDS65558 RNO65557:RNO65558 RXK65557:RXK65558 SHG65557:SHG65558 SRC65557:SRC65558 TAY65557:TAY65558 TKU65557:TKU65558 TUQ65557:TUQ65558 UEM65557:UEM65558 UOI65557:UOI65558 UYE65557:UYE65558 VIA65557:VIA65558 VRW65557:VRW65558 WBS65557:WBS65558 WLO65557:WLO65558 WVK65557:WVK65558 IY131093:IY131094 SU131093:SU131094 ACQ131093:ACQ131094 AMM131093:AMM131094 AWI131093:AWI131094 BGE131093:BGE131094 BQA131093:BQA131094 BZW131093:BZW131094 CJS131093:CJS131094 CTO131093:CTO131094 DDK131093:DDK131094 DNG131093:DNG131094 DXC131093:DXC131094 EGY131093:EGY131094 EQU131093:EQU131094 FAQ131093:FAQ131094 FKM131093:FKM131094 FUI131093:FUI131094 GEE131093:GEE131094 GOA131093:GOA131094 GXW131093:GXW131094 HHS131093:HHS131094 HRO131093:HRO131094 IBK131093:IBK131094 ILG131093:ILG131094 IVC131093:IVC131094 JEY131093:JEY131094 JOU131093:JOU131094 JYQ131093:JYQ131094 KIM131093:KIM131094 KSI131093:KSI131094 LCE131093:LCE131094 LMA131093:LMA131094 LVW131093:LVW131094 MFS131093:MFS131094 MPO131093:MPO131094 MZK131093:MZK131094 NJG131093:NJG131094 NTC131093:NTC131094 OCY131093:OCY131094 OMU131093:OMU131094 OWQ131093:OWQ131094 PGM131093:PGM131094 PQI131093:PQI131094 QAE131093:QAE131094 QKA131093:QKA131094 QTW131093:QTW131094 RDS131093:RDS131094 RNO131093:RNO131094 RXK131093:RXK131094 SHG131093:SHG131094 SRC131093:SRC131094 TAY131093:TAY131094 TKU131093:TKU131094 TUQ131093:TUQ131094 UEM131093:UEM131094 UOI131093:UOI131094 UYE131093:UYE131094 VIA131093:VIA131094 VRW131093:VRW131094 WBS131093:WBS131094 WLO131093:WLO131094 WVK131093:WVK131094 IY196629:IY196630 SU196629:SU196630 ACQ196629:ACQ196630 AMM196629:AMM196630 AWI196629:AWI196630 BGE196629:BGE196630 BQA196629:BQA196630 BZW196629:BZW196630 CJS196629:CJS196630 CTO196629:CTO196630 DDK196629:DDK196630 DNG196629:DNG196630 DXC196629:DXC196630 EGY196629:EGY196630 EQU196629:EQU196630 FAQ196629:FAQ196630 FKM196629:FKM196630 FUI196629:FUI196630 GEE196629:GEE196630 GOA196629:GOA196630 GXW196629:GXW196630 HHS196629:HHS196630 HRO196629:HRO196630 IBK196629:IBK196630 ILG196629:ILG196630 IVC196629:IVC196630 JEY196629:JEY196630 JOU196629:JOU196630 JYQ196629:JYQ196630 KIM196629:KIM196630 KSI196629:KSI196630 LCE196629:LCE196630 LMA196629:LMA196630 LVW196629:LVW196630 MFS196629:MFS196630 MPO196629:MPO196630 MZK196629:MZK196630 NJG196629:NJG196630 NTC196629:NTC196630 OCY196629:OCY196630 OMU196629:OMU196630 OWQ196629:OWQ196630 PGM196629:PGM196630 PQI196629:PQI196630 QAE196629:QAE196630 QKA196629:QKA196630 QTW196629:QTW196630 RDS196629:RDS196630 RNO196629:RNO196630 RXK196629:RXK196630 SHG196629:SHG196630 SRC196629:SRC196630 TAY196629:TAY196630 TKU196629:TKU196630 TUQ196629:TUQ196630 UEM196629:UEM196630 UOI196629:UOI196630 UYE196629:UYE196630 VIA196629:VIA196630 VRW196629:VRW196630 WBS196629:WBS196630 WLO196629:WLO196630 WVK196629:WVK196630 IY262165:IY262166 SU262165:SU262166 ACQ262165:ACQ262166 AMM262165:AMM262166 AWI262165:AWI262166 BGE262165:BGE262166 BQA262165:BQA262166 BZW262165:BZW262166 CJS262165:CJS262166 CTO262165:CTO262166 DDK262165:DDK262166 DNG262165:DNG262166 DXC262165:DXC262166 EGY262165:EGY262166 EQU262165:EQU262166 FAQ262165:FAQ262166 FKM262165:FKM262166 FUI262165:FUI262166 GEE262165:GEE262166 GOA262165:GOA262166 GXW262165:GXW262166 HHS262165:HHS262166 HRO262165:HRO262166 IBK262165:IBK262166 ILG262165:ILG262166 IVC262165:IVC262166 JEY262165:JEY262166 JOU262165:JOU262166 JYQ262165:JYQ262166 KIM262165:KIM262166 KSI262165:KSI262166 LCE262165:LCE262166 LMA262165:LMA262166 LVW262165:LVW262166 MFS262165:MFS262166 MPO262165:MPO262166 MZK262165:MZK262166 NJG262165:NJG262166 NTC262165:NTC262166 OCY262165:OCY262166 OMU262165:OMU262166 OWQ262165:OWQ262166 PGM262165:PGM262166 PQI262165:PQI262166 QAE262165:QAE262166 QKA262165:QKA262166 QTW262165:QTW262166 RDS262165:RDS262166 RNO262165:RNO262166 RXK262165:RXK262166 SHG262165:SHG262166 SRC262165:SRC262166 TAY262165:TAY262166 TKU262165:TKU262166 TUQ262165:TUQ262166 UEM262165:UEM262166 UOI262165:UOI262166 UYE262165:UYE262166 VIA262165:VIA262166 VRW262165:VRW262166 WBS262165:WBS262166 WLO262165:WLO262166 WVK262165:WVK262166 IY327701:IY327702 SU327701:SU327702 ACQ327701:ACQ327702 AMM327701:AMM327702 AWI327701:AWI327702 BGE327701:BGE327702 BQA327701:BQA327702 BZW327701:BZW327702 CJS327701:CJS327702 CTO327701:CTO327702 DDK327701:DDK327702 DNG327701:DNG327702 DXC327701:DXC327702 EGY327701:EGY327702 EQU327701:EQU327702 FAQ327701:FAQ327702 FKM327701:FKM327702 FUI327701:FUI327702 GEE327701:GEE327702 GOA327701:GOA327702 GXW327701:GXW327702 HHS327701:HHS327702 HRO327701:HRO327702 IBK327701:IBK327702 ILG327701:ILG327702 IVC327701:IVC327702 JEY327701:JEY327702 JOU327701:JOU327702 JYQ327701:JYQ327702 KIM327701:KIM327702 KSI327701:KSI327702 LCE327701:LCE327702 LMA327701:LMA327702 LVW327701:LVW327702 MFS327701:MFS327702 MPO327701:MPO327702 MZK327701:MZK327702 NJG327701:NJG327702 NTC327701:NTC327702 OCY327701:OCY327702 OMU327701:OMU327702 OWQ327701:OWQ327702 PGM327701:PGM327702 PQI327701:PQI327702 QAE327701:QAE327702 QKA327701:QKA327702 QTW327701:QTW327702 RDS327701:RDS327702 RNO327701:RNO327702 RXK327701:RXK327702 SHG327701:SHG327702 SRC327701:SRC327702 TAY327701:TAY327702 TKU327701:TKU327702 TUQ327701:TUQ327702 UEM327701:UEM327702 UOI327701:UOI327702 UYE327701:UYE327702 VIA327701:VIA327702 VRW327701:VRW327702 WBS327701:WBS327702 WLO327701:WLO327702 WVK327701:WVK327702 IY393237:IY393238 SU393237:SU393238 ACQ393237:ACQ393238 AMM393237:AMM393238 AWI393237:AWI393238 BGE393237:BGE393238 BQA393237:BQA393238 BZW393237:BZW393238 CJS393237:CJS393238 CTO393237:CTO393238 DDK393237:DDK393238 DNG393237:DNG393238 DXC393237:DXC393238 EGY393237:EGY393238 EQU393237:EQU393238 FAQ393237:FAQ393238 FKM393237:FKM393238 FUI393237:FUI393238 GEE393237:GEE393238 GOA393237:GOA393238 GXW393237:GXW393238 HHS393237:HHS393238 HRO393237:HRO393238 IBK393237:IBK393238 ILG393237:ILG393238 IVC393237:IVC393238 JEY393237:JEY393238 JOU393237:JOU393238 JYQ393237:JYQ393238 KIM393237:KIM393238 KSI393237:KSI393238 LCE393237:LCE393238 LMA393237:LMA393238 LVW393237:LVW393238 MFS393237:MFS393238 MPO393237:MPO393238 MZK393237:MZK393238 NJG393237:NJG393238 NTC393237:NTC393238 OCY393237:OCY393238 OMU393237:OMU393238 OWQ393237:OWQ393238 PGM393237:PGM393238 PQI393237:PQI393238 QAE393237:QAE393238 QKA393237:QKA393238 QTW393237:QTW393238 RDS393237:RDS393238 RNO393237:RNO393238 RXK393237:RXK393238 SHG393237:SHG393238 SRC393237:SRC393238 TAY393237:TAY393238 TKU393237:TKU393238 TUQ393237:TUQ393238 UEM393237:UEM393238 UOI393237:UOI393238 UYE393237:UYE393238 VIA393237:VIA393238 VRW393237:VRW393238 WBS393237:WBS393238 WLO393237:WLO393238 WVK393237:WVK393238 IY458773:IY458774 SU458773:SU458774 ACQ458773:ACQ458774 AMM458773:AMM458774 AWI458773:AWI458774 BGE458773:BGE458774 BQA458773:BQA458774 BZW458773:BZW458774 CJS458773:CJS458774 CTO458773:CTO458774 DDK458773:DDK458774 DNG458773:DNG458774 DXC458773:DXC458774 EGY458773:EGY458774 EQU458773:EQU458774 FAQ458773:FAQ458774 FKM458773:FKM458774 FUI458773:FUI458774 GEE458773:GEE458774 GOA458773:GOA458774 GXW458773:GXW458774 HHS458773:HHS458774 HRO458773:HRO458774 IBK458773:IBK458774 ILG458773:ILG458774 IVC458773:IVC458774 JEY458773:JEY458774 JOU458773:JOU458774 JYQ458773:JYQ458774 KIM458773:KIM458774 KSI458773:KSI458774 LCE458773:LCE458774 LMA458773:LMA458774 LVW458773:LVW458774 MFS458773:MFS458774 MPO458773:MPO458774 MZK458773:MZK458774 NJG458773:NJG458774 NTC458773:NTC458774 OCY458773:OCY458774 OMU458773:OMU458774 OWQ458773:OWQ458774 PGM458773:PGM458774 PQI458773:PQI458774 QAE458773:QAE458774 QKA458773:QKA458774 QTW458773:QTW458774 RDS458773:RDS458774 RNO458773:RNO458774 RXK458773:RXK458774 SHG458773:SHG458774 SRC458773:SRC458774 TAY458773:TAY458774 TKU458773:TKU458774 TUQ458773:TUQ458774 UEM458773:UEM458774 UOI458773:UOI458774 UYE458773:UYE458774 VIA458773:VIA458774 VRW458773:VRW458774 WBS458773:WBS458774 WLO458773:WLO458774 WVK458773:WVK458774 IY524309:IY524310 SU524309:SU524310 ACQ524309:ACQ524310 AMM524309:AMM524310 AWI524309:AWI524310 BGE524309:BGE524310 BQA524309:BQA524310 BZW524309:BZW524310 CJS524309:CJS524310 CTO524309:CTO524310 DDK524309:DDK524310 DNG524309:DNG524310 DXC524309:DXC524310 EGY524309:EGY524310 EQU524309:EQU524310 FAQ524309:FAQ524310 FKM524309:FKM524310 FUI524309:FUI524310 GEE524309:GEE524310 GOA524309:GOA524310 GXW524309:GXW524310 HHS524309:HHS524310 HRO524309:HRO524310 IBK524309:IBK524310 ILG524309:ILG524310 IVC524309:IVC524310 JEY524309:JEY524310 JOU524309:JOU524310 JYQ524309:JYQ524310 KIM524309:KIM524310 KSI524309:KSI524310 LCE524309:LCE524310 LMA524309:LMA524310 LVW524309:LVW524310 MFS524309:MFS524310 MPO524309:MPO524310 MZK524309:MZK524310 NJG524309:NJG524310 NTC524309:NTC524310 OCY524309:OCY524310 OMU524309:OMU524310 OWQ524309:OWQ524310 PGM524309:PGM524310 PQI524309:PQI524310 QAE524309:QAE524310 QKA524309:QKA524310 QTW524309:QTW524310 RDS524309:RDS524310 RNO524309:RNO524310 RXK524309:RXK524310 SHG524309:SHG524310 SRC524309:SRC524310 TAY524309:TAY524310 TKU524309:TKU524310 TUQ524309:TUQ524310 UEM524309:UEM524310 UOI524309:UOI524310 UYE524309:UYE524310 VIA524309:VIA524310 VRW524309:VRW524310 WBS524309:WBS524310 WLO524309:WLO524310 WVK524309:WVK524310 IY589845:IY589846 SU589845:SU589846 ACQ589845:ACQ589846 AMM589845:AMM589846 AWI589845:AWI589846 BGE589845:BGE589846 BQA589845:BQA589846 BZW589845:BZW589846 CJS589845:CJS589846 CTO589845:CTO589846 DDK589845:DDK589846 DNG589845:DNG589846 DXC589845:DXC589846 EGY589845:EGY589846 EQU589845:EQU589846 FAQ589845:FAQ589846 FKM589845:FKM589846 FUI589845:FUI589846 GEE589845:GEE589846 GOA589845:GOA589846 GXW589845:GXW589846 HHS589845:HHS589846 HRO589845:HRO589846 IBK589845:IBK589846 ILG589845:ILG589846 IVC589845:IVC589846 JEY589845:JEY589846 JOU589845:JOU589846 JYQ589845:JYQ589846 KIM589845:KIM589846 KSI589845:KSI589846 LCE589845:LCE589846 LMA589845:LMA589846 LVW589845:LVW589846 MFS589845:MFS589846 MPO589845:MPO589846 MZK589845:MZK589846 NJG589845:NJG589846 NTC589845:NTC589846 OCY589845:OCY589846 OMU589845:OMU589846 OWQ589845:OWQ589846 PGM589845:PGM589846 PQI589845:PQI589846 QAE589845:QAE589846 QKA589845:QKA589846 QTW589845:QTW589846 RDS589845:RDS589846 RNO589845:RNO589846 RXK589845:RXK589846 SHG589845:SHG589846 SRC589845:SRC589846 TAY589845:TAY589846 TKU589845:TKU589846 TUQ589845:TUQ589846 UEM589845:UEM589846 UOI589845:UOI589846 UYE589845:UYE589846 VIA589845:VIA589846 VRW589845:VRW589846 WBS589845:WBS589846 WLO589845:WLO589846 WVK589845:WVK589846 IY655381:IY655382 SU655381:SU655382 ACQ655381:ACQ655382 AMM655381:AMM655382 AWI655381:AWI655382 BGE655381:BGE655382 BQA655381:BQA655382 BZW655381:BZW655382 CJS655381:CJS655382 CTO655381:CTO655382 DDK655381:DDK655382 DNG655381:DNG655382 DXC655381:DXC655382 EGY655381:EGY655382 EQU655381:EQU655382 FAQ655381:FAQ655382 FKM655381:FKM655382 FUI655381:FUI655382 GEE655381:GEE655382 GOA655381:GOA655382 GXW655381:GXW655382 HHS655381:HHS655382 HRO655381:HRO655382 IBK655381:IBK655382 ILG655381:ILG655382 IVC655381:IVC655382 JEY655381:JEY655382 JOU655381:JOU655382 JYQ655381:JYQ655382 KIM655381:KIM655382 KSI655381:KSI655382 LCE655381:LCE655382 LMA655381:LMA655382 LVW655381:LVW655382 MFS655381:MFS655382 MPO655381:MPO655382 MZK655381:MZK655382 NJG655381:NJG655382 NTC655381:NTC655382 OCY655381:OCY655382 OMU655381:OMU655382 OWQ655381:OWQ655382 PGM655381:PGM655382 PQI655381:PQI655382 QAE655381:QAE655382 QKA655381:QKA655382 QTW655381:QTW655382 RDS655381:RDS655382 RNO655381:RNO655382 RXK655381:RXK655382 SHG655381:SHG655382 SRC655381:SRC655382 TAY655381:TAY655382 TKU655381:TKU655382 TUQ655381:TUQ655382 UEM655381:UEM655382 UOI655381:UOI655382 UYE655381:UYE655382 VIA655381:VIA655382 VRW655381:VRW655382 WBS655381:WBS655382 WLO655381:WLO655382 WVK655381:WVK655382 IY720917:IY720918 SU720917:SU720918 ACQ720917:ACQ720918 AMM720917:AMM720918 AWI720917:AWI720918 BGE720917:BGE720918 BQA720917:BQA720918 BZW720917:BZW720918 CJS720917:CJS720918 CTO720917:CTO720918 DDK720917:DDK720918 DNG720917:DNG720918 DXC720917:DXC720918 EGY720917:EGY720918 EQU720917:EQU720918 FAQ720917:FAQ720918 FKM720917:FKM720918 FUI720917:FUI720918 GEE720917:GEE720918 GOA720917:GOA720918 GXW720917:GXW720918 HHS720917:HHS720918 HRO720917:HRO720918 IBK720917:IBK720918 ILG720917:ILG720918 IVC720917:IVC720918 JEY720917:JEY720918 JOU720917:JOU720918 JYQ720917:JYQ720918 KIM720917:KIM720918 KSI720917:KSI720918 LCE720917:LCE720918 LMA720917:LMA720918 LVW720917:LVW720918 MFS720917:MFS720918 MPO720917:MPO720918 MZK720917:MZK720918 NJG720917:NJG720918 NTC720917:NTC720918 OCY720917:OCY720918 OMU720917:OMU720918 OWQ720917:OWQ720918 PGM720917:PGM720918 PQI720917:PQI720918 QAE720917:QAE720918 QKA720917:QKA720918 QTW720917:QTW720918 RDS720917:RDS720918 RNO720917:RNO720918 RXK720917:RXK720918 SHG720917:SHG720918 SRC720917:SRC720918 TAY720917:TAY720918 TKU720917:TKU720918 TUQ720917:TUQ720918 UEM720917:UEM720918 UOI720917:UOI720918 UYE720917:UYE720918 VIA720917:VIA720918 VRW720917:VRW720918 WBS720917:WBS720918 WLO720917:WLO720918 WVK720917:WVK720918 IY786453:IY786454 SU786453:SU786454 ACQ786453:ACQ786454 AMM786453:AMM786454 AWI786453:AWI786454 BGE786453:BGE786454 BQA786453:BQA786454 BZW786453:BZW786454 CJS786453:CJS786454 CTO786453:CTO786454 DDK786453:DDK786454 DNG786453:DNG786454 DXC786453:DXC786454 EGY786453:EGY786454 EQU786453:EQU786454 FAQ786453:FAQ786454 FKM786453:FKM786454 FUI786453:FUI786454 GEE786453:GEE786454 GOA786453:GOA786454 GXW786453:GXW786454 HHS786453:HHS786454 HRO786453:HRO786454 IBK786453:IBK786454 ILG786453:ILG786454 IVC786453:IVC786454 JEY786453:JEY786454 JOU786453:JOU786454 JYQ786453:JYQ786454 KIM786453:KIM786454 KSI786453:KSI786454 LCE786453:LCE786454 LMA786453:LMA786454 LVW786453:LVW786454 MFS786453:MFS786454 MPO786453:MPO786454 MZK786453:MZK786454 NJG786453:NJG786454 NTC786453:NTC786454 OCY786453:OCY786454 OMU786453:OMU786454 OWQ786453:OWQ786454 PGM786453:PGM786454 PQI786453:PQI786454 QAE786453:QAE786454 QKA786453:QKA786454 QTW786453:QTW786454 RDS786453:RDS786454 RNO786453:RNO786454 RXK786453:RXK786454 SHG786453:SHG786454 SRC786453:SRC786454 TAY786453:TAY786454 TKU786453:TKU786454 TUQ786453:TUQ786454 UEM786453:UEM786454 UOI786453:UOI786454 UYE786453:UYE786454 VIA786453:VIA786454 VRW786453:VRW786454 WBS786453:WBS786454 WLO786453:WLO786454 WVK786453:WVK786454 IY851989:IY851990 SU851989:SU851990 ACQ851989:ACQ851990 AMM851989:AMM851990 AWI851989:AWI851990 BGE851989:BGE851990 BQA851989:BQA851990 BZW851989:BZW851990 CJS851989:CJS851990 CTO851989:CTO851990 DDK851989:DDK851990 DNG851989:DNG851990 DXC851989:DXC851990 EGY851989:EGY851990 EQU851989:EQU851990 FAQ851989:FAQ851990 FKM851989:FKM851990 FUI851989:FUI851990 GEE851989:GEE851990 GOA851989:GOA851990 GXW851989:GXW851990 HHS851989:HHS851990 HRO851989:HRO851990 IBK851989:IBK851990 ILG851989:ILG851990 IVC851989:IVC851990 JEY851989:JEY851990 JOU851989:JOU851990 JYQ851989:JYQ851990 KIM851989:KIM851990 KSI851989:KSI851990 LCE851989:LCE851990 LMA851989:LMA851990 LVW851989:LVW851990 MFS851989:MFS851990 MPO851989:MPO851990 MZK851989:MZK851990 NJG851989:NJG851990 NTC851989:NTC851990 OCY851989:OCY851990 OMU851989:OMU851990 OWQ851989:OWQ851990 PGM851989:PGM851990 PQI851989:PQI851990 QAE851989:QAE851990 QKA851989:QKA851990 QTW851989:QTW851990 RDS851989:RDS851990 RNO851989:RNO851990 RXK851989:RXK851990 SHG851989:SHG851990 SRC851989:SRC851990 TAY851989:TAY851990 TKU851989:TKU851990 TUQ851989:TUQ851990 UEM851989:UEM851990 UOI851989:UOI851990 UYE851989:UYE851990 VIA851989:VIA851990 VRW851989:VRW851990 WBS851989:WBS851990 WLO851989:WLO851990 WVK851989:WVK851990 IY917525:IY917526 SU917525:SU917526 ACQ917525:ACQ917526 AMM917525:AMM917526 AWI917525:AWI917526 BGE917525:BGE917526 BQA917525:BQA917526 BZW917525:BZW917526 CJS917525:CJS917526 CTO917525:CTO917526 DDK917525:DDK917526 DNG917525:DNG917526 DXC917525:DXC917526 EGY917525:EGY917526 EQU917525:EQU917526 FAQ917525:FAQ917526 FKM917525:FKM917526 FUI917525:FUI917526 GEE917525:GEE917526 GOA917525:GOA917526 GXW917525:GXW917526 HHS917525:HHS917526 HRO917525:HRO917526 IBK917525:IBK917526 ILG917525:ILG917526 IVC917525:IVC917526 JEY917525:JEY917526 JOU917525:JOU917526 JYQ917525:JYQ917526 KIM917525:KIM917526 KSI917525:KSI917526 LCE917525:LCE917526 LMA917525:LMA917526 LVW917525:LVW917526 MFS917525:MFS917526 MPO917525:MPO917526 MZK917525:MZK917526 NJG917525:NJG917526 NTC917525:NTC917526 OCY917525:OCY917526 OMU917525:OMU917526 OWQ917525:OWQ917526 PGM917525:PGM917526 PQI917525:PQI917526 QAE917525:QAE917526 QKA917525:QKA917526 QTW917525:QTW917526 RDS917525:RDS917526 RNO917525:RNO917526 RXK917525:RXK917526 SHG917525:SHG917526 SRC917525:SRC917526 TAY917525:TAY917526 TKU917525:TKU917526 TUQ917525:TUQ917526 UEM917525:UEM917526 UOI917525:UOI917526 UYE917525:UYE917526 VIA917525:VIA917526 VRW917525:VRW917526 WBS917525:WBS917526 WLO917525:WLO917526 WVK917525:WVK917526 IY983061:IY983062 SU983061:SU983062 ACQ983061:ACQ983062 AMM983061:AMM983062 AWI983061:AWI983062 BGE983061:BGE983062 BQA983061:BQA983062 BZW983061:BZW983062 CJS983061:CJS983062 CTO983061:CTO983062 DDK983061:DDK983062 DNG983061:DNG983062 DXC983061:DXC983062 EGY983061:EGY983062 EQU983061:EQU983062 FAQ983061:FAQ983062 FKM983061:FKM983062 FUI983061:FUI983062 GEE983061:GEE983062 GOA983061:GOA983062 GXW983061:GXW983062 HHS983061:HHS983062 HRO983061:HRO983062 IBK983061:IBK983062 ILG983061:ILG983062 IVC983061:IVC983062 JEY983061:JEY983062 JOU983061:JOU983062 JYQ983061:JYQ983062 KIM983061:KIM983062 KSI983061:KSI983062 LCE983061:LCE983062 LMA983061:LMA983062 LVW983061:LVW983062 MFS983061:MFS983062 MPO983061:MPO983062 MZK983061:MZK983062 NJG983061:NJG983062 NTC983061:NTC983062 OCY983061:OCY983062 OMU983061:OMU983062 OWQ983061:OWQ983062 PGM983061:PGM983062 PQI983061:PQI983062 QAE983061:QAE983062 QKA983061:QKA983062 QTW983061:QTW983062 RDS983061:RDS983062 RNO983061:RNO983062 RXK983061:RXK983062 SHG983061:SHG983062 SRC983061:SRC983062 TAY983061:TAY983062 TKU983061:TKU983062 TUQ983061:TUQ983062 UEM983061:UEM983062 UOI983061:UOI983062 UYE983061:UYE983062 VIA983061:VIA983062 VRW983061:VRW983062 WBS983061:WBS983062 WLO983061:WLO983062 WVK983061:WVK983062 WVJ983071:WVJ983088 IX14:IX29 ST14:ST29 ACP14:ACP29 AML14:AML29 AWH14:AWH29 BGD14:BGD29 BPZ14:BPZ29 BZV14:BZV29 CJR14:CJR29 CTN14:CTN29 DDJ14:DDJ29 DNF14:DNF29 DXB14:DXB29 EGX14:EGX29 EQT14:EQT29 FAP14:FAP29 FKL14:FKL29 FUH14:FUH29 GED14:GED29 GNZ14:GNZ29 GXV14:GXV29 HHR14:HHR29 HRN14:HRN29 IBJ14:IBJ29 ILF14:ILF29 IVB14:IVB29 JEX14:JEX29 JOT14:JOT29 JYP14:JYP29 KIL14:KIL29 KSH14:KSH29 LCD14:LCD29 LLZ14:LLZ29 LVV14:LVV29 MFR14:MFR29 MPN14:MPN29 MZJ14:MZJ29 NJF14:NJF29 NTB14:NTB29 OCX14:OCX29 OMT14:OMT29 OWP14:OWP29 PGL14:PGL29 PQH14:PQH29 QAD14:QAD29 QJZ14:QJZ29 QTV14:QTV29 RDR14:RDR29 RNN14:RNN29 RXJ14:RXJ29 SHF14:SHF29 SRB14:SRB29 TAX14:TAX29 TKT14:TKT29 TUP14:TUP29 UEL14:UEL29 UOH14:UOH29 UYD14:UYD29 VHZ14:VHZ29 VRV14:VRV29 WBR14:WBR29 WLN14:WLN29 WVJ14:WVJ29 WLN983071:WLN983088 IX65550:IX65565 ST65550:ST65565 ACP65550:ACP65565 AML65550:AML65565 AWH65550:AWH65565 BGD65550:BGD65565 BPZ65550:BPZ65565 BZV65550:BZV65565 CJR65550:CJR65565 CTN65550:CTN65565 DDJ65550:DDJ65565 DNF65550:DNF65565 DXB65550:DXB65565 EGX65550:EGX65565 EQT65550:EQT65565 FAP65550:FAP65565 FKL65550:FKL65565 FUH65550:FUH65565 GED65550:GED65565 GNZ65550:GNZ65565 GXV65550:GXV65565 HHR65550:HHR65565 HRN65550:HRN65565 IBJ65550:IBJ65565 ILF65550:ILF65565 IVB65550:IVB65565 JEX65550:JEX65565 JOT65550:JOT65565 JYP65550:JYP65565 KIL65550:KIL65565 KSH65550:KSH65565 LCD65550:LCD65565 LLZ65550:LLZ65565 LVV65550:LVV65565 MFR65550:MFR65565 MPN65550:MPN65565 MZJ65550:MZJ65565 NJF65550:NJF65565 NTB65550:NTB65565 OCX65550:OCX65565 OMT65550:OMT65565 OWP65550:OWP65565 PGL65550:PGL65565 PQH65550:PQH65565 QAD65550:QAD65565 QJZ65550:QJZ65565 QTV65550:QTV65565 RDR65550:RDR65565 RNN65550:RNN65565 RXJ65550:RXJ65565 SHF65550:SHF65565 SRB65550:SRB65565 TAX65550:TAX65565 TKT65550:TKT65565 TUP65550:TUP65565 UEL65550:UEL65565 UOH65550:UOH65565 UYD65550:UYD65565 VHZ65550:VHZ65565 VRV65550:VRV65565 WBR65550:WBR65565 WLN65550:WLN65565 WVJ65550:WVJ65565 IX983071:IX983088 IX131086:IX131101 ST131086:ST131101 ACP131086:ACP131101 AML131086:AML131101 AWH131086:AWH131101 BGD131086:BGD131101 BPZ131086:BPZ131101 BZV131086:BZV131101 CJR131086:CJR131101 CTN131086:CTN131101 DDJ131086:DDJ131101 DNF131086:DNF131101 DXB131086:DXB131101 EGX131086:EGX131101 EQT131086:EQT131101 FAP131086:FAP131101 FKL131086:FKL131101 FUH131086:FUH131101 GED131086:GED131101 GNZ131086:GNZ131101 GXV131086:GXV131101 HHR131086:HHR131101 HRN131086:HRN131101 IBJ131086:IBJ131101 ILF131086:ILF131101 IVB131086:IVB131101 JEX131086:JEX131101 JOT131086:JOT131101 JYP131086:JYP131101 KIL131086:KIL131101 KSH131086:KSH131101 LCD131086:LCD131101 LLZ131086:LLZ131101 LVV131086:LVV131101 MFR131086:MFR131101 MPN131086:MPN131101 MZJ131086:MZJ131101 NJF131086:NJF131101 NTB131086:NTB131101 OCX131086:OCX131101 OMT131086:OMT131101 OWP131086:OWP131101 PGL131086:PGL131101 PQH131086:PQH131101 QAD131086:QAD131101 QJZ131086:QJZ131101 QTV131086:QTV131101 RDR131086:RDR131101 RNN131086:RNN131101 RXJ131086:RXJ131101 SHF131086:SHF131101 SRB131086:SRB131101 TAX131086:TAX131101 TKT131086:TKT131101 TUP131086:TUP131101 UEL131086:UEL131101 UOH131086:UOH131101 UYD131086:UYD131101 VHZ131086:VHZ131101 VRV131086:VRV131101 WBR131086:WBR131101 WLN131086:WLN131101 WVJ131086:WVJ131101 ST983071:ST983088 IX196622:IX196637 ST196622:ST196637 ACP196622:ACP196637 AML196622:AML196637 AWH196622:AWH196637 BGD196622:BGD196637 BPZ196622:BPZ196637 BZV196622:BZV196637 CJR196622:CJR196637 CTN196622:CTN196637 DDJ196622:DDJ196637 DNF196622:DNF196637 DXB196622:DXB196637 EGX196622:EGX196637 EQT196622:EQT196637 FAP196622:FAP196637 FKL196622:FKL196637 FUH196622:FUH196637 GED196622:GED196637 GNZ196622:GNZ196637 GXV196622:GXV196637 HHR196622:HHR196637 HRN196622:HRN196637 IBJ196622:IBJ196637 ILF196622:ILF196637 IVB196622:IVB196637 JEX196622:JEX196637 JOT196622:JOT196637 JYP196622:JYP196637 KIL196622:KIL196637 KSH196622:KSH196637 LCD196622:LCD196637 LLZ196622:LLZ196637 LVV196622:LVV196637 MFR196622:MFR196637 MPN196622:MPN196637 MZJ196622:MZJ196637 NJF196622:NJF196637 NTB196622:NTB196637 OCX196622:OCX196637 OMT196622:OMT196637 OWP196622:OWP196637 PGL196622:PGL196637 PQH196622:PQH196637 QAD196622:QAD196637 QJZ196622:QJZ196637 QTV196622:QTV196637 RDR196622:RDR196637 RNN196622:RNN196637 RXJ196622:RXJ196637 SHF196622:SHF196637 SRB196622:SRB196637 TAX196622:TAX196637 TKT196622:TKT196637 TUP196622:TUP196637 UEL196622:UEL196637 UOH196622:UOH196637 UYD196622:UYD196637 VHZ196622:VHZ196637 VRV196622:VRV196637 WBR196622:WBR196637 WLN196622:WLN196637 WVJ196622:WVJ196637 ACP983071:ACP983088 IX262158:IX262173 ST262158:ST262173 ACP262158:ACP262173 AML262158:AML262173 AWH262158:AWH262173 BGD262158:BGD262173 BPZ262158:BPZ262173 BZV262158:BZV262173 CJR262158:CJR262173 CTN262158:CTN262173 DDJ262158:DDJ262173 DNF262158:DNF262173 DXB262158:DXB262173 EGX262158:EGX262173 EQT262158:EQT262173 FAP262158:FAP262173 FKL262158:FKL262173 FUH262158:FUH262173 GED262158:GED262173 GNZ262158:GNZ262173 GXV262158:GXV262173 HHR262158:HHR262173 HRN262158:HRN262173 IBJ262158:IBJ262173 ILF262158:ILF262173 IVB262158:IVB262173 JEX262158:JEX262173 JOT262158:JOT262173 JYP262158:JYP262173 KIL262158:KIL262173 KSH262158:KSH262173 LCD262158:LCD262173 LLZ262158:LLZ262173 LVV262158:LVV262173 MFR262158:MFR262173 MPN262158:MPN262173 MZJ262158:MZJ262173 NJF262158:NJF262173 NTB262158:NTB262173 OCX262158:OCX262173 OMT262158:OMT262173 OWP262158:OWP262173 PGL262158:PGL262173 PQH262158:PQH262173 QAD262158:QAD262173 QJZ262158:QJZ262173 QTV262158:QTV262173 RDR262158:RDR262173 RNN262158:RNN262173 RXJ262158:RXJ262173 SHF262158:SHF262173 SRB262158:SRB262173 TAX262158:TAX262173 TKT262158:TKT262173 TUP262158:TUP262173 UEL262158:UEL262173 UOH262158:UOH262173 UYD262158:UYD262173 VHZ262158:VHZ262173 VRV262158:VRV262173 WBR262158:WBR262173 WLN262158:WLN262173 WVJ262158:WVJ262173 AML983071:AML983088 IX327694:IX327709 ST327694:ST327709 ACP327694:ACP327709 AML327694:AML327709 AWH327694:AWH327709 BGD327694:BGD327709 BPZ327694:BPZ327709 BZV327694:BZV327709 CJR327694:CJR327709 CTN327694:CTN327709 DDJ327694:DDJ327709 DNF327694:DNF327709 DXB327694:DXB327709 EGX327694:EGX327709 EQT327694:EQT327709 FAP327694:FAP327709 FKL327694:FKL327709 FUH327694:FUH327709 GED327694:GED327709 GNZ327694:GNZ327709 GXV327694:GXV327709 HHR327694:HHR327709 HRN327694:HRN327709 IBJ327694:IBJ327709 ILF327694:ILF327709 IVB327694:IVB327709 JEX327694:JEX327709 JOT327694:JOT327709 JYP327694:JYP327709 KIL327694:KIL327709 KSH327694:KSH327709 LCD327694:LCD327709 LLZ327694:LLZ327709 LVV327694:LVV327709 MFR327694:MFR327709 MPN327694:MPN327709 MZJ327694:MZJ327709 NJF327694:NJF327709 NTB327694:NTB327709 OCX327694:OCX327709 OMT327694:OMT327709 OWP327694:OWP327709 PGL327694:PGL327709 PQH327694:PQH327709 QAD327694:QAD327709 QJZ327694:QJZ327709 QTV327694:QTV327709 RDR327694:RDR327709 RNN327694:RNN327709 RXJ327694:RXJ327709 SHF327694:SHF327709 SRB327694:SRB327709 TAX327694:TAX327709 TKT327694:TKT327709 TUP327694:TUP327709 UEL327694:UEL327709 UOH327694:UOH327709 UYD327694:UYD327709 VHZ327694:VHZ327709 VRV327694:VRV327709 WBR327694:WBR327709 WLN327694:WLN327709 WVJ327694:WVJ327709 AWH983071:AWH983088 IX393230:IX393245 ST393230:ST393245 ACP393230:ACP393245 AML393230:AML393245 AWH393230:AWH393245 BGD393230:BGD393245 BPZ393230:BPZ393245 BZV393230:BZV393245 CJR393230:CJR393245 CTN393230:CTN393245 DDJ393230:DDJ393245 DNF393230:DNF393245 DXB393230:DXB393245 EGX393230:EGX393245 EQT393230:EQT393245 FAP393230:FAP393245 FKL393230:FKL393245 FUH393230:FUH393245 GED393230:GED393245 GNZ393230:GNZ393245 GXV393230:GXV393245 HHR393230:HHR393245 HRN393230:HRN393245 IBJ393230:IBJ393245 ILF393230:ILF393245 IVB393230:IVB393245 JEX393230:JEX393245 JOT393230:JOT393245 JYP393230:JYP393245 KIL393230:KIL393245 KSH393230:KSH393245 LCD393230:LCD393245 LLZ393230:LLZ393245 LVV393230:LVV393245 MFR393230:MFR393245 MPN393230:MPN393245 MZJ393230:MZJ393245 NJF393230:NJF393245 NTB393230:NTB393245 OCX393230:OCX393245 OMT393230:OMT393245 OWP393230:OWP393245 PGL393230:PGL393245 PQH393230:PQH393245 QAD393230:QAD393245 QJZ393230:QJZ393245 QTV393230:QTV393245 RDR393230:RDR393245 RNN393230:RNN393245 RXJ393230:RXJ393245 SHF393230:SHF393245 SRB393230:SRB393245 TAX393230:TAX393245 TKT393230:TKT393245 TUP393230:TUP393245 UEL393230:UEL393245 UOH393230:UOH393245 UYD393230:UYD393245 VHZ393230:VHZ393245 VRV393230:VRV393245 WBR393230:WBR393245 WLN393230:WLN393245 WVJ393230:WVJ393245 BGD983071:BGD983088 IX458766:IX458781 ST458766:ST458781 ACP458766:ACP458781 AML458766:AML458781 AWH458766:AWH458781 BGD458766:BGD458781 BPZ458766:BPZ458781 BZV458766:BZV458781 CJR458766:CJR458781 CTN458766:CTN458781 DDJ458766:DDJ458781 DNF458766:DNF458781 DXB458766:DXB458781 EGX458766:EGX458781 EQT458766:EQT458781 FAP458766:FAP458781 FKL458766:FKL458781 FUH458766:FUH458781 GED458766:GED458781 GNZ458766:GNZ458781 GXV458766:GXV458781 HHR458766:HHR458781 HRN458766:HRN458781 IBJ458766:IBJ458781 ILF458766:ILF458781 IVB458766:IVB458781 JEX458766:JEX458781 JOT458766:JOT458781 JYP458766:JYP458781 KIL458766:KIL458781 KSH458766:KSH458781 LCD458766:LCD458781 LLZ458766:LLZ458781 LVV458766:LVV458781 MFR458766:MFR458781 MPN458766:MPN458781 MZJ458766:MZJ458781 NJF458766:NJF458781 NTB458766:NTB458781 OCX458766:OCX458781 OMT458766:OMT458781 OWP458766:OWP458781 PGL458766:PGL458781 PQH458766:PQH458781 QAD458766:QAD458781 QJZ458766:QJZ458781 QTV458766:QTV458781 RDR458766:RDR458781 RNN458766:RNN458781 RXJ458766:RXJ458781 SHF458766:SHF458781 SRB458766:SRB458781 TAX458766:TAX458781 TKT458766:TKT458781 TUP458766:TUP458781 UEL458766:UEL458781 UOH458766:UOH458781 UYD458766:UYD458781 VHZ458766:VHZ458781 VRV458766:VRV458781 WBR458766:WBR458781 WLN458766:WLN458781 WVJ458766:WVJ458781 BPZ983071:BPZ983088 IX524302:IX524317 ST524302:ST524317 ACP524302:ACP524317 AML524302:AML524317 AWH524302:AWH524317 BGD524302:BGD524317 BPZ524302:BPZ524317 BZV524302:BZV524317 CJR524302:CJR524317 CTN524302:CTN524317 DDJ524302:DDJ524317 DNF524302:DNF524317 DXB524302:DXB524317 EGX524302:EGX524317 EQT524302:EQT524317 FAP524302:FAP524317 FKL524302:FKL524317 FUH524302:FUH524317 GED524302:GED524317 GNZ524302:GNZ524317 GXV524302:GXV524317 HHR524302:HHR524317 HRN524302:HRN524317 IBJ524302:IBJ524317 ILF524302:ILF524317 IVB524302:IVB524317 JEX524302:JEX524317 JOT524302:JOT524317 JYP524302:JYP524317 KIL524302:KIL524317 KSH524302:KSH524317 LCD524302:LCD524317 LLZ524302:LLZ524317 LVV524302:LVV524317 MFR524302:MFR524317 MPN524302:MPN524317 MZJ524302:MZJ524317 NJF524302:NJF524317 NTB524302:NTB524317 OCX524302:OCX524317 OMT524302:OMT524317 OWP524302:OWP524317 PGL524302:PGL524317 PQH524302:PQH524317 QAD524302:QAD524317 QJZ524302:QJZ524317 QTV524302:QTV524317 RDR524302:RDR524317 RNN524302:RNN524317 RXJ524302:RXJ524317 SHF524302:SHF524317 SRB524302:SRB524317 TAX524302:TAX524317 TKT524302:TKT524317 TUP524302:TUP524317 UEL524302:UEL524317 UOH524302:UOH524317 UYD524302:UYD524317 VHZ524302:VHZ524317 VRV524302:VRV524317 WBR524302:WBR524317 WLN524302:WLN524317 WVJ524302:WVJ524317 BZV983071:BZV983088 IX589838:IX589853 ST589838:ST589853 ACP589838:ACP589853 AML589838:AML589853 AWH589838:AWH589853 BGD589838:BGD589853 BPZ589838:BPZ589853 BZV589838:BZV589853 CJR589838:CJR589853 CTN589838:CTN589853 DDJ589838:DDJ589853 DNF589838:DNF589853 DXB589838:DXB589853 EGX589838:EGX589853 EQT589838:EQT589853 FAP589838:FAP589853 FKL589838:FKL589853 FUH589838:FUH589853 GED589838:GED589853 GNZ589838:GNZ589853 GXV589838:GXV589853 HHR589838:HHR589853 HRN589838:HRN589853 IBJ589838:IBJ589853 ILF589838:ILF589853 IVB589838:IVB589853 JEX589838:JEX589853 JOT589838:JOT589853 JYP589838:JYP589853 KIL589838:KIL589853 KSH589838:KSH589853 LCD589838:LCD589853 LLZ589838:LLZ589853 LVV589838:LVV589853 MFR589838:MFR589853 MPN589838:MPN589853 MZJ589838:MZJ589853 NJF589838:NJF589853 NTB589838:NTB589853 OCX589838:OCX589853 OMT589838:OMT589853 OWP589838:OWP589853 PGL589838:PGL589853 PQH589838:PQH589853 QAD589838:QAD589853 QJZ589838:QJZ589853 QTV589838:QTV589853 RDR589838:RDR589853 RNN589838:RNN589853 RXJ589838:RXJ589853 SHF589838:SHF589853 SRB589838:SRB589853 TAX589838:TAX589853 TKT589838:TKT589853 TUP589838:TUP589853 UEL589838:UEL589853 UOH589838:UOH589853 UYD589838:UYD589853 VHZ589838:VHZ589853 VRV589838:VRV589853 WBR589838:WBR589853 WLN589838:WLN589853 WVJ589838:WVJ589853 CJR983071:CJR983088 IX655374:IX655389 ST655374:ST655389 ACP655374:ACP655389 AML655374:AML655389 AWH655374:AWH655389 BGD655374:BGD655389 BPZ655374:BPZ655389 BZV655374:BZV655389 CJR655374:CJR655389 CTN655374:CTN655389 DDJ655374:DDJ655389 DNF655374:DNF655389 DXB655374:DXB655389 EGX655374:EGX655389 EQT655374:EQT655389 FAP655374:FAP655389 FKL655374:FKL655389 FUH655374:FUH655389 GED655374:GED655389 GNZ655374:GNZ655389 GXV655374:GXV655389 HHR655374:HHR655389 HRN655374:HRN655389 IBJ655374:IBJ655389 ILF655374:ILF655389 IVB655374:IVB655389 JEX655374:JEX655389 JOT655374:JOT655389 JYP655374:JYP655389 KIL655374:KIL655389 KSH655374:KSH655389 LCD655374:LCD655389 LLZ655374:LLZ655389 LVV655374:LVV655389 MFR655374:MFR655389 MPN655374:MPN655389 MZJ655374:MZJ655389 NJF655374:NJF655389 NTB655374:NTB655389 OCX655374:OCX655389 OMT655374:OMT655389 OWP655374:OWP655389 PGL655374:PGL655389 PQH655374:PQH655389 QAD655374:QAD655389 QJZ655374:QJZ655389 QTV655374:QTV655389 RDR655374:RDR655389 RNN655374:RNN655389 RXJ655374:RXJ655389 SHF655374:SHF655389 SRB655374:SRB655389 TAX655374:TAX655389 TKT655374:TKT655389 TUP655374:TUP655389 UEL655374:UEL655389 UOH655374:UOH655389 UYD655374:UYD655389 VHZ655374:VHZ655389 VRV655374:VRV655389 WBR655374:WBR655389 WLN655374:WLN655389 WVJ655374:WVJ655389 CTN983071:CTN983088 IX720910:IX720925 ST720910:ST720925 ACP720910:ACP720925 AML720910:AML720925 AWH720910:AWH720925 BGD720910:BGD720925 BPZ720910:BPZ720925 BZV720910:BZV720925 CJR720910:CJR720925 CTN720910:CTN720925 DDJ720910:DDJ720925 DNF720910:DNF720925 DXB720910:DXB720925 EGX720910:EGX720925 EQT720910:EQT720925 FAP720910:FAP720925 FKL720910:FKL720925 FUH720910:FUH720925 GED720910:GED720925 GNZ720910:GNZ720925 GXV720910:GXV720925 HHR720910:HHR720925 HRN720910:HRN720925 IBJ720910:IBJ720925 ILF720910:ILF720925 IVB720910:IVB720925 JEX720910:JEX720925 JOT720910:JOT720925 JYP720910:JYP720925 KIL720910:KIL720925 KSH720910:KSH720925 LCD720910:LCD720925 LLZ720910:LLZ720925 LVV720910:LVV720925 MFR720910:MFR720925 MPN720910:MPN720925 MZJ720910:MZJ720925 NJF720910:NJF720925 NTB720910:NTB720925 OCX720910:OCX720925 OMT720910:OMT720925 OWP720910:OWP720925 PGL720910:PGL720925 PQH720910:PQH720925 QAD720910:QAD720925 QJZ720910:QJZ720925 QTV720910:QTV720925 RDR720910:RDR720925 RNN720910:RNN720925 RXJ720910:RXJ720925 SHF720910:SHF720925 SRB720910:SRB720925 TAX720910:TAX720925 TKT720910:TKT720925 TUP720910:TUP720925 UEL720910:UEL720925 UOH720910:UOH720925 UYD720910:UYD720925 VHZ720910:VHZ720925 VRV720910:VRV720925 WBR720910:WBR720925 WLN720910:WLN720925 WVJ720910:WVJ720925 DDJ983071:DDJ983088 IX786446:IX786461 ST786446:ST786461 ACP786446:ACP786461 AML786446:AML786461 AWH786446:AWH786461 BGD786446:BGD786461 BPZ786446:BPZ786461 BZV786446:BZV786461 CJR786446:CJR786461 CTN786446:CTN786461 DDJ786446:DDJ786461 DNF786446:DNF786461 DXB786446:DXB786461 EGX786446:EGX786461 EQT786446:EQT786461 FAP786446:FAP786461 FKL786446:FKL786461 FUH786446:FUH786461 GED786446:GED786461 GNZ786446:GNZ786461 GXV786446:GXV786461 HHR786446:HHR786461 HRN786446:HRN786461 IBJ786446:IBJ786461 ILF786446:ILF786461 IVB786446:IVB786461 JEX786446:JEX786461 JOT786446:JOT786461 JYP786446:JYP786461 KIL786446:KIL786461 KSH786446:KSH786461 LCD786446:LCD786461 LLZ786446:LLZ786461 LVV786446:LVV786461 MFR786446:MFR786461 MPN786446:MPN786461 MZJ786446:MZJ786461 NJF786446:NJF786461 NTB786446:NTB786461 OCX786446:OCX786461 OMT786446:OMT786461 OWP786446:OWP786461 PGL786446:PGL786461 PQH786446:PQH786461 QAD786446:QAD786461 QJZ786446:QJZ786461 QTV786446:QTV786461 RDR786446:RDR786461 RNN786446:RNN786461 RXJ786446:RXJ786461 SHF786446:SHF786461 SRB786446:SRB786461 TAX786446:TAX786461 TKT786446:TKT786461 TUP786446:TUP786461 UEL786446:UEL786461 UOH786446:UOH786461 UYD786446:UYD786461 VHZ786446:VHZ786461 VRV786446:VRV786461 WBR786446:WBR786461 WLN786446:WLN786461 WVJ786446:WVJ786461 DNF983071:DNF983088 IX851982:IX851997 ST851982:ST851997 ACP851982:ACP851997 AML851982:AML851997 AWH851982:AWH851997 BGD851982:BGD851997 BPZ851982:BPZ851997 BZV851982:BZV851997 CJR851982:CJR851997 CTN851982:CTN851997 DDJ851982:DDJ851997 DNF851982:DNF851997 DXB851982:DXB851997 EGX851982:EGX851997 EQT851982:EQT851997 FAP851982:FAP851997 FKL851982:FKL851997 FUH851982:FUH851997 GED851982:GED851997 GNZ851982:GNZ851997 GXV851982:GXV851997 HHR851982:HHR851997 HRN851982:HRN851997 IBJ851982:IBJ851997 ILF851982:ILF851997 IVB851982:IVB851997 JEX851982:JEX851997 JOT851982:JOT851997 JYP851982:JYP851997 KIL851982:KIL851997 KSH851982:KSH851997 LCD851982:LCD851997 LLZ851982:LLZ851997 LVV851982:LVV851997 MFR851982:MFR851997 MPN851982:MPN851997 MZJ851982:MZJ851997 NJF851982:NJF851997 NTB851982:NTB851997 OCX851982:OCX851997 OMT851982:OMT851997 OWP851982:OWP851997 PGL851982:PGL851997 PQH851982:PQH851997 QAD851982:QAD851997 QJZ851982:QJZ851997 QTV851982:QTV851997 RDR851982:RDR851997 RNN851982:RNN851997 RXJ851982:RXJ851997 SHF851982:SHF851997 SRB851982:SRB851997 TAX851982:TAX851997 TKT851982:TKT851997 TUP851982:TUP851997 UEL851982:UEL851997 UOH851982:UOH851997 UYD851982:UYD851997 VHZ851982:VHZ851997 VRV851982:VRV851997 WBR851982:WBR851997 WLN851982:WLN851997 WVJ851982:WVJ851997 DXB983071:DXB983088 IX917518:IX917533 ST917518:ST917533 ACP917518:ACP917533 AML917518:AML917533 AWH917518:AWH917533 BGD917518:BGD917533 BPZ917518:BPZ917533 BZV917518:BZV917533 CJR917518:CJR917533 CTN917518:CTN917533 DDJ917518:DDJ917533 DNF917518:DNF917533 DXB917518:DXB917533 EGX917518:EGX917533 EQT917518:EQT917533 FAP917518:FAP917533 FKL917518:FKL917533 FUH917518:FUH917533 GED917518:GED917533 GNZ917518:GNZ917533 GXV917518:GXV917533 HHR917518:HHR917533 HRN917518:HRN917533 IBJ917518:IBJ917533 ILF917518:ILF917533 IVB917518:IVB917533 JEX917518:JEX917533 JOT917518:JOT917533 JYP917518:JYP917533 KIL917518:KIL917533 KSH917518:KSH917533 LCD917518:LCD917533 LLZ917518:LLZ917533 LVV917518:LVV917533 MFR917518:MFR917533 MPN917518:MPN917533 MZJ917518:MZJ917533 NJF917518:NJF917533 NTB917518:NTB917533 OCX917518:OCX917533 OMT917518:OMT917533 OWP917518:OWP917533 PGL917518:PGL917533 PQH917518:PQH917533 QAD917518:QAD917533 QJZ917518:QJZ917533 QTV917518:QTV917533 RDR917518:RDR917533 RNN917518:RNN917533 RXJ917518:RXJ917533 SHF917518:SHF917533 SRB917518:SRB917533 TAX917518:TAX917533 TKT917518:TKT917533 TUP917518:TUP917533 UEL917518:UEL917533 UOH917518:UOH917533 UYD917518:UYD917533 VHZ917518:VHZ917533 VRV917518:VRV917533 WBR917518:WBR917533 WLN917518:WLN917533 WVJ917518:WVJ917533 EGX983071:EGX983088 IX983054:IX983069 ST983054:ST983069 ACP983054:ACP983069 AML983054:AML983069 AWH983054:AWH983069 BGD983054:BGD983069 BPZ983054:BPZ983069 BZV983054:BZV983069 CJR983054:CJR983069 CTN983054:CTN983069 DDJ983054:DDJ983069 DNF983054:DNF983069 DXB983054:DXB983069 EGX983054:EGX983069 EQT983054:EQT983069 FAP983054:FAP983069 FKL983054:FKL983069 FUH983054:FUH983069 GED983054:GED983069 GNZ983054:GNZ983069 GXV983054:GXV983069 HHR983054:HHR983069 HRN983054:HRN983069 IBJ983054:IBJ983069 ILF983054:ILF983069 IVB983054:IVB983069 JEX983054:JEX983069 JOT983054:JOT983069 JYP983054:JYP983069 KIL983054:KIL983069 KSH983054:KSH983069 LCD983054:LCD983069 LLZ983054:LLZ983069 LVV983054:LVV983069 MFR983054:MFR983069 MPN983054:MPN983069 MZJ983054:MZJ983069 NJF983054:NJF983069 NTB983054:NTB983069 OCX983054:OCX983069 OMT983054:OMT983069 OWP983054:OWP983069 PGL983054:PGL983069 PQH983054:PQH983069 QAD983054:QAD983069 QJZ983054:QJZ983069 QTV983054:QTV983069 RDR983054:RDR983069 RNN983054:RNN983069 RXJ983054:RXJ983069 SHF983054:SHF983069 SRB983054:SRB983069 TAX983054:TAX983069 TKT983054:TKT983069 TUP983054:TUP983069 UEL983054:UEL983069 UOH983054:UOH983069 UYD983054:UYD983069 VHZ983054:VHZ983069 VRV983054:VRV983069 WBR983054:WBR983069 WLN983054:WLN983069 WVJ983054:WVJ983069 EQT983071:EQT983088 IX30:IY30 ST30:SU30 ACP30:ACQ30 AML30:AMM30 AWH30:AWI30 BGD30:BGE30 BPZ30:BQA30 BZV30:BZW30 CJR30:CJS30 CTN30:CTO30 DDJ30:DDK30 DNF30:DNG30 DXB30:DXC30 EGX30:EGY30 EQT30:EQU30 FAP30:FAQ30 FKL30:FKM30 FUH30:FUI30 GED30:GEE30 GNZ30:GOA30 GXV30:GXW30 HHR30:HHS30 HRN30:HRO30 IBJ30:IBK30 ILF30:ILG30 IVB30:IVC30 JEX30:JEY30 JOT30:JOU30 JYP30:JYQ30 KIL30:KIM30 KSH30:KSI30 LCD30:LCE30 LLZ30:LMA30 LVV30:LVW30 MFR30:MFS30 MPN30:MPO30 MZJ30:MZK30 NJF30:NJG30 NTB30:NTC30 OCX30:OCY30 OMT30:OMU30 OWP30:OWQ30 PGL30:PGM30 PQH30:PQI30 QAD30:QAE30 QJZ30:QKA30 QTV30:QTW30 RDR30:RDS30 RNN30:RNO30 RXJ30:RXK30 SHF30:SHG30 SRB30:SRC30 TAX30:TAY30 TKT30:TKU30 TUP30:TUQ30 UEL30:UEM30 UOH30:UOI30 UYD30:UYE30 VHZ30:VIA30 VRV30:VRW30 WBR30:WBS30 WLN30:WLO30 WVJ30:WVK30 FAP983071:FAP983088 IX65566:IY65566 ST65566:SU65566 ACP65566:ACQ65566 AML65566:AMM65566 AWH65566:AWI65566 BGD65566:BGE65566 BPZ65566:BQA65566 BZV65566:BZW65566 CJR65566:CJS65566 CTN65566:CTO65566 DDJ65566:DDK65566 DNF65566:DNG65566 DXB65566:DXC65566 EGX65566:EGY65566 EQT65566:EQU65566 FAP65566:FAQ65566 FKL65566:FKM65566 FUH65566:FUI65566 GED65566:GEE65566 GNZ65566:GOA65566 GXV65566:GXW65566 HHR65566:HHS65566 HRN65566:HRO65566 IBJ65566:IBK65566 ILF65566:ILG65566 IVB65566:IVC65566 JEX65566:JEY65566 JOT65566:JOU65566 JYP65566:JYQ65566 KIL65566:KIM65566 KSH65566:KSI65566 LCD65566:LCE65566 LLZ65566:LMA65566 LVV65566:LVW65566 MFR65566:MFS65566 MPN65566:MPO65566 MZJ65566:MZK65566 NJF65566:NJG65566 NTB65566:NTC65566 OCX65566:OCY65566 OMT65566:OMU65566 OWP65566:OWQ65566 PGL65566:PGM65566 PQH65566:PQI65566 QAD65566:QAE65566 QJZ65566:QKA65566 QTV65566:QTW65566 RDR65566:RDS65566 RNN65566:RNO65566 RXJ65566:RXK65566 SHF65566:SHG65566 SRB65566:SRC65566 TAX65566:TAY65566 TKT65566:TKU65566 TUP65566:TUQ65566 UEL65566:UEM65566 UOH65566:UOI65566 UYD65566:UYE65566 VHZ65566:VIA65566 VRV65566:VRW65566 WBR65566:WBS65566 WLN65566:WLO65566 WVJ65566:WVK65566 FKL983071:FKL983088 IX131102:IY131102 ST131102:SU131102 ACP131102:ACQ131102 AML131102:AMM131102 AWH131102:AWI131102 BGD131102:BGE131102 BPZ131102:BQA131102 BZV131102:BZW131102 CJR131102:CJS131102 CTN131102:CTO131102 DDJ131102:DDK131102 DNF131102:DNG131102 DXB131102:DXC131102 EGX131102:EGY131102 EQT131102:EQU131102 FAP131102:FAQ131102 FKL131102:FKM131102 FUH131102:FUI131102 GED131102:GEE131102 GNZ131102:GOA131102 GXV131102:GXW131102 HHR131102:HHS131102 HRN131102:HRO131102 IBJ131102:IBK131102 ILF131102:ILG131102 IVB131102:IVC131102 JEX131102:JEY131102 JOT131102:JOU131102 JYP131102:JYQ131102 KIL131102:KIM131102 KSH131102:KSI131102 LCD131102:LCE131102 LLZ131102:LMA131102 LVV131102:LVW131102 MFR131102:MFS131102 MPN131102:MPO131102 MZJ131102:MZK131102 NJF131102:NJG131102 NTB131102:NTC131102 OCX131102:OCY131102 OMT131102:OMU131102 OWP131102:OWQ131102 PGL131102:PGM131102 PQH131102:PQI131102 QAD131102:QAE131102 QJZ131102:QKA131102 QTV131102:QTW131102 RDR131102:RDS131102 RNN131102:RNO131102 RXJ131102:RXK131102 SHF131102:SHG131102 SRB131102:SRC131102 TAX131102:TAY131102 TKT131102:TKU131102 TUP131102:TUQ131102 UEL131102:UEM131102 UOH131102:UOI131102 UYD131102:UYE131102 VHZ131102:VIA131102 VRV131102:VRW131102 WBR131102:WBS131102 WLN131102:WLO131102 WVJ131102:WVK131102 FUH983071:FUH983088 IX196638:IY196638 ST196638:SU196638 ACP196638:ACQ196638 AML196638:AMM196638 AWH196638:AWI196638 BGD196638:BGE196638 BPZ196638:BQA196638 BZV196638:BZW196638 CJR196638:CJS196638 CTN196638:CTO196638 DDJ196638:DDK196638 DNF196638:DNG196638 DXB196638:DXC196638 EGX196638:EGY196638 EQT196638:EQU196638 FAP196638:FAQ196638 FKL196638:FKM196638 FUH196638:FUI196638 GED196638:GEE196638 GNZ196638:GOA196638 GXV196638:GXW196638 HHR196638:HHS196638 HRN196638:HRO196638 IBJ196638:IBK196638 ILF196638:ILG196638 IVB196638:IVC196638 JEX196638:JEY196638 JOT196638:JOU196638 JYP196638:JYQ196638 KIL196638:KIM196638 KSH196638:KSI196638 LCD196638:LCE196638 LLZ196638:LMA196638 LVV196638:LVW196638 MFR196638:MFS196638 MPN196638:MPO196638 MZJ196638:MZK196638 NJF196638:NJG196638 NTB196638:NTC196638 OCX196638:OCY196638 OMT196638:OMU196638 OWP196638:OWQ196638 PGL196638:PGM196638 PQH196638:PQI196638 QAD196638:QAE196638 QJZ196638:QKA196638 QTV196638:QTW196638 RDR196638:RDS196638 RNN196638:RNO196638 RXJ196638:RXK196638 SHF196638:SHG196638 SRB196638:SRC196638 TAX196638:TAY196638 TKT196638:TKU196638 TUP196638:TUQ196638 UEL196638:UEM196638 UOH196638:UOI196638 UYD196638:UYE196638 VHZ196638:VIA196638 VRV196638:VRW196638 WBR196638:WBS196638 WLN196638:WLO196638 WVJ196638:WVK196638 GED983071:GED983088 IX262174:IY262174 ST262174:SU262174 ACP262174:ACQ262174 AML262174:AMM262174 AWH262174:AWI262174 BGD262174:BGE262174 BPZ262174:BQA262174 BZV262174:BZW262174 CJR262174:CJS262174 CTN262174:CTO262174 DDJ262174:DDK262174 DNF262174:DNG262174 DXB262174:DXC262174 EGX262174:EGY262174 EQT262174:EQU262174 FAP262174:FAQ262174 FKL262174:FKM262174 FUH262174:FUI262174 GED262174:GEE262174 GNZ262174:GOA262174 GXV262174:GXW262174 HHR262174:HHS262174 HRN262174:HRO262174 IBJ262174:IBK262174 ILF262174:ILG262174 IVB262174:IVC262174 JEX262174:JEY262174 JOT262174:JOU262174 JYP262174:JYQ262174 KIL262174:KIM262174 KSH262174:KSI262174 LCD262174:LCE262174 LLZ262174:LMA262174 LVV262174:LVW262174 MFR262174:MFS262174 MPN262174:MPO262174 MZJ262174:MZK262174 NJF262174:NJG262174 NTB262174:NTC262174 OCX262174:OCY262174 OMT262174:OMU262174 OWP262174:OWQ262174 PGL262174:PGM262174 PQH262174:PQI262174 QAD262174:QAE262174 QJZ262174:QKA262174 QTV262174:QTW262174 RDR262174:RDS262174 RNN262174:RNO262174 RXJ262174:RXK262174 SHF262174:SHG262174 SRB262174:SRC262174 TAX262174:TAY262174 TKT262174:TKU262174 TUP262174:TUQ262174 UEL262174:UEM262174 UOH262174:UOI262174 UYD262174:UYE262174 VHZ262174:VIA262174 VRV262174:VRW262174 WBR262174:WBS262174 WLN262174:WLO262174 WVJ262174:WVK262174 GNZ983071:GNZ983088 IX327710:IY327710 ST327710:SU327710 ACP327710:ACQ327710 AML327710:AMM327710 AWH327710:AWI327710 BGD327710:BGE327710 BPZ327710:BQA327710 BZV327710:BZW327710 CJR327710:CJS327710 CTN327710:CTO327710 DDJ327710:DDK327710 DNF327710:DNG327710 DXB327710:DXC327710 EGX327710:EGY327710 EQT327710:EQU327710 FAP327710:FAQ327710 FKL327710:FKM327710 FUH327710:FUI327710 GED327710:GEE327710 GNZ327710:GOA327710 GXV327710:GXW327710 HHR327710:HHS327710 HRN327710:HRO327710 IBJ327710:IBK327710 ILF327710:ILG327710 IVB327710:IVC327710 JEX327710:JEY327710 JOT327710:JOU327710 JYP327710:JYQ327710 KIL327710:KIM327710 KSH327710:KSI327710 LCD327710:LCE327710 LLZ327710:LMA327710 LVV327710:LVW327710 MFR327710:MFS327710 MPN327710:MPO327710 MZJ327710:MZK327710 NJF327710:NJG327710 NTB327710:NTC327710 OCX327710:OCY327710 OMT327710:OMU327710 OWP327710:OWQ327710 PGL327710:PGM327710 PQH327710:PQI327710 QAD327710:QAE327710 QJZ327710:QKA327710 QTV327710:QTW327710 RDR327710:RDS327710 RNN327710:RNO327710 RXJ327710:RXK327710 SHF327710:SHG327710 SRB327710:SRC327710 TAX327710:TAY327710 TKT327710:TKU327710 TUP327710:TUQ327710 UEL327710:UEM327710 UOH327710:UOI327710 UYD327710:UYE327710 VHZ327710:VIA327710 VRV327710:VRW327710 WBR327710:WBS327710 WLN327710:WLO327710 WVJ327710:WVK327710 GXV983071:GXV983088 IX393246:IY393246 ST393246:SU393246 ACP393246:ACQ393246 AML393246:AMM393246 AWH393246:AWI393246 BGD393246:BGE393246 BPZ393246:BQA393246 BZV393246:BZW393246 CJR393246:CJS393246 CTN393246:CTO393246 DDJ393246:DDK393246 DNF393246:DNG393246 DXB393246:DXC393246 EGX393246:EGY393246 EQT393246:EQU393246 FAP393246:FAQ393246 FKL393246:FKM393246 FUH393246:FUI393246 GED393246:GEE393246 GNZ393246:GOA393246 GXV393246:GXW393246 HHR393246:HHS393246 HRN393246:HRO393246 IBJ393246:IBK393246 ILF393246:ILG393246 IVB393246:IVC393246 JEX393246:JEY393246 JOT393246:JOU393246 JYP393246:JYQ393246 KIL393246:KIM393246 KSH393246:KSI393246 LCD393246:LCE393246 LLZ393246:LMA393246 LVV393246:LVW393246 MFR393246:MFS393246 MPN393246:MPO393246 MZJ393246:MZK393246 NJF393246:NJG393246 NTB393246:NTC393246 OCX393246:OCY393246 OMT393246:OMU393246 OWP393246:OWQ393246 PGL393246:PGM393246 PQH393246:PQI393246 QAD393246:QAE393246 QJZ393246:QKA393246 QTV393246:QTW393246 RDR393246:RDS393246 RNN393246:RNO393246 RXJ393246:RXK393246 SHF393246:SHG393246 SRB393246:SRC393246 TAX393246:TAY393246 TKT393246:TKU393246 TUP393246:TUQ393246 UEL393246:UEM393246 UOH393246:UOI393246 UYD393246:UYE393246 VHZ393246:VIA393246 VRV393246:VRW393246 WBR393246:WBS393246 WLN393246:WLO393246 WVJ393246:WVK393246 HHR983071:HHR983088 IX458782:IY458782 ST458782:SU458782 ACP458782:ACQ458782 AML458782:AMM458782 AWH458782:AWI458782 BGD458782:BGE458782 BPZ458782:BQA458782 BZV458782:BZW458782 CJR458782:CJS458782 CTN458782:CTO458782 DDJ458782:DDK458782 DNF458782:DNG458782 DXB458782:DXC458782 EGX458782:EGY458782 EQT458782:EQU458782 FAP458782:FAQ458782 FKL458782:FKM458782 FUH458782:FUI458782 GED458782:GEE458782 GNZ458782:GOA458782 GXV458782:GXW458782 HHR458782:HHS458782 HRN458782:HRO458782 IBJ458782:IBK458782 ILF458782:ILG458782 IVB458782:IVC458782 JEX458782:JEY458782 JOT458782:JOU458782 JYP458782:JYQ458782 KIL458782:KIM458782 KSH458782:KSI458782 LCD458782:LCE458782 LLZ458782:LMA458782 LVV458782:LVW458782 MFR458782:MFS458782 MPN458782:MPO458782 MZJ458782:MZK458782 NJF458782:NJG458782 NTB458782:NTC458782 OCX458782:OCY458782 OMT458782:OMU458782 OWP458782:OWQ458782 PGL458782:PGM458782 PQH458782:PQI458782 QAD458782:QAE458782 QJZ458782:QKA458782 QTV458782:QTW458782 RDR458782:RDS458782 RNN458782:RNO458782 RXJ458782:RXK458782 SHF458782:SHG458782 SRB458782:SRC458782 TAX458782:TAY458782 TKT458782:TKU458782 TUP458782:TUQ458782 UEL458782:UEM458782 UOH458782:UOI458782 UYD458782:UYE458782 VHZ458782:VIA458782 VRV458782:VRW458782 WBR458782:WBS458782 WLN458782:WLO458782 WVJ458782:WVK458782 HRN983071:HRN983088 IX524318:IY524318 ST524318:SU524318 ACP524318:ACQ524318 AML524318:AMM524318 AWH524318:AWI524318 BGD524318:BGE524318 BPZ524318:BQA524318 BZV524318:BZW524318 CJR524318:CJS524318 CTN524318:CTO524318 DDJ524318:DDK524318 DNF524318:DNG524318 DXB524318:DXC524318 EGX524318:EGY524318 EQT524318:EQU524318 FAP524318:FAQ524318 FKL524318:FKM524318 FUH524318:FUI524318 GED524318:GEE524318 GNZ524318:GOA524318 GXV524318:GXW524318 HHR524318:HHS524318 HRN524318:HRO524318 IBJ524318:IBK524318 ILF524318:ILG524318 IVB524318:IVC524318 JEX524318:JEY524318 JOT524318:JOU524318 JYP524318:JYQ524318 KIL524318:KIM524318 KSH524318:KSI524318 LCD524318:LCE524318 LLZ524318:LMA524318 LVV524318:LVW524318 MFR524318:MFS524318 MPN524318:MPO524318 MZJ524318:MZK524318 NJF524318:NJG524318 NTB524318:NTC524318 OCX524318:OCY524318 OMT524318:OMU524318 OWP524318:OWQ524318 PGL524318:PGM524318 PQH524318:PQI524318 QAD524318:QAE524318 QJZ524318:QKA524318 QTV524318:QTW524318 RDR524318:RDS524318 RNN524318:RNO524318 RXJ524318:RXK524318 SHF524318:SHG524318 SRB524318:SRC524318 TAX524318:TAY524318 TKT524318:TKU524318 TUP524318:TUQ524318 UEL524318:UEM524318 UOH524318:UOI524318 UYD524318:UYE524318 VHZ524318:VIA524318 VRV524318:VRW524318 WBR524318:WBS524318 WLN524318:WLO524318 WVJ524318:WVK524318 IBJ983071:IBJ983088 IX589854:IY589854 ST589854:SU589854 ACP589854:ACQ589854 AML589854:AMM589854 AWH589854:AWI589854 BGD589854:BGE589854 BPZ589854:BQA589854 BZV589854:BZW589854 CJR589854:CJS589854 CTN589854:CTO589854 DDJ589854:DDK589854 DNF589854:DNG589854 DXB589854:DXC589854 EGX589854:EGY589854 EQT589854:EQU589854 FAP589854:FAQ589854 FKL589854:FKM589854 FUH589854:FUI589854 GED589854:GEE589854 GNZ589854:GOA589854 GXV589854:GXW589854 HHR589854:HHS589854 HRN589854:HRO589854 IBJ589854:IBK589854 ILF589854:ILG589854 IVB589854:IVC589854 JEX589854:JEY589854 JOT589854:JOU589854 JYP589854:JYQ589854 KIL589854:KIM589854 KSH589854:KSI589854 LCD589854:LCE589854 LLZ589854:LMA589854 LVV589854:LVW589854 MFR589854:MFS589854 MPN589854:MPO589854 MZJ589854:MZK589854 NJF589854:NJG589854 NTB589854:NTC589854 OCX589854:OCY589854 OMT589854:OMU589854 OWP589854:OWQ589854 PGL589854:PGM589854 PQH589854:PQI589854 QAD589854:QAE589854 QJZ589854:QKA589854 QTV589854:QTW589854 RDR589854:RDS589854 RNN589854:RNO589854 RXJ589854:RXK589854 SHF589854:SHG589854 SRB589854:SRC589854 TAX589854:TAY589854 TKT589854:TKU589854 TUP589854:TUQ589854 UEL589854:UEM589854 UOH589854:UOI589854 UYD589854:UYE589854 VHZ589854:VIA589854 VRV589854:VRW589854 WBR589854:WBS589854 WLN589854:WLO589854 WVJ589854:WVK589854 ILF983071:ILF983088 IX655390:IY655390 ST655390:SU655390 ACP655390:ACQ655390 AML655390:AMM655390 AWH655390:AWI655390 BGD655390:BGE655390 BPZ655390:BQA655390 BZV655390:BZW655390 CJR655390:CJS655390 CTN655390:CTO655390 DDJ655390:DDK655390 DNF655390:DNG655390 DXB655390:DXC655390 EGX655390:EGY655390 EQT655390:EQU655390 FAP655390:FAQ655390 FKL655390:FKM655390 FUH655390:FUI655390 GED655390:GEE655390 GNZ655390:GOA655390 GXV655390:GXW655390 HHR655390:HHS655390 HRN655390:HRO655390 IBJ655390:IBK655390 ILF655390:ILG655390 IVB655390:IVC655390 JEX655390:JEY655390 JOT655390:JOU655390 JYP655390:JYQ655390 KIL655390:KIM655390 KSH655390:KSI655390 LCD655390:LCE655390 LLZ655390:LMA655390 LVV655390:LVW655390 MFR655390:MFS655390 MPN655390:MPO655390 MZJ655390:MZK655390 NJF655390:NJG655390 NTB655390:NTC655390 OCX655390:OCY655390 OMT655390:OMU655390 OWP655390:OWQ655390 PGL655390:PGM655390 PQH655390:PQI655390 QAD655390:QAE655390 QJZ655390:QKA655390 QTV655390:QTW655390 RDR655390:RDS655390 RNN655390:RNO655390 RXJ655390:RXK655390 SHF655390:SHG655390 SRB655390:SRC655390 TAX655390:TAY655390 TKT655390:TKU655390 TUP655390:TUQ655390 UEL655390:UEM655390 UOH655390:UOI655390 UYD655390:UYE655390 VHZ655390:VIA655390 VRV655390:VRW655390 WBR655390:WBS655390 WLN655390:WLO655390 WVJ655390:WVK655390 IVB983071:IVB983088 IX720926:IY720926 ST720926:SU720926 ACP720926:ACQ720926 AML720926:AMM720926 AWH720926:AWI720926 BGD720926:BGE720926 BPZ720926:BQA720926 BZV720926:BZW720926 CJR720926:CJS720926 CTN720926:CTO720926 DDJ720926:DDK720926 DNF720926:DNG720926 DXB720926:DXC720926 EGX720926:EGY720926 EQT720926:EQU720926 FAP720926:FAQ720926 FKL720926:FKM720926 FUH720926:FUI720926 GED720926:GEE720926 GNZ720926:GOA720926 GXV720926:GXW720926 HHR720926:HHS720926 HRN720926:HRO720926 IBJ720926:IBK720926 ILF720926:ILG720926 IVB720926:IVC720926 JEX720926:JEY720926 JOT720926:JOU720926 JYP720926:JYQ720926 KIL720926:KIM720926 KSH720926:KSI720926 LCD720926:LCE720926 LLZ720926:LMA720926 LVV720926:LVW720926 MFR720926:MFS720926 MPN720926:MPO720926 MZJ720926:MZK720926 NJF720926:NJG720926 NTB720926:NTC720926 OCX720926:OCY720926 OMT720926:OMU720926 OWP720926:OWQ720926 PGL720926:PGM720926 PQH720926:PQI720926 QAD720926:QAE720926 QJZ720926:QKA720926 QTV720926:QTW720926 RDR720926:RDS720926 RNN720926:RNO720926 RXJ720926:RXK720926 SHF720926:SHG720926 SRB720926:SRC720926 TAX720926:TAY720926 TKT720926:TKU720926 TUP720926:TUQ720926 UEL720926:UEM720926 UOH720926:UOI720926 UYD720926:UYE720926 VHZ720926:VIA720926 VRV720926:VRW720926 WBR720926:WBS720926 WLN720926:WLO720926 WVJ720926:WVK720926 JEX983071:JEX983088 IX786462:IY786462 ST786462:SU786462 ACP786462:ACQ786462 AML786462:AMM786462 AWH786462:AWI786462 BGD786462:BGE786462 BPZ786462:BQA786462 BZV786462:BZW786462 CJR786462:CJS786462 CTN786462:CTO786462 DDJ786462:DDK786462 DNF786462:DNG786462 DXB786462:DXC786462 EGX786462:EGY786462 EQT786462:EQU786462 FAP786462:FAQ786462 FKL786462:FKM786462 FUH786462:FUI786462 GED786462:GEE786462 GNZ786462:GOA786462 GXV786462:GXW786462 HHR786462:HHS786462 HRN786462:HRO786462 IBJ786462:IBK786462 ILF786462:ILG786462 IVB786462:IVC786462 JEX786462:JEY786462 JOT786462:JOU786462 JYP786462:JYQ786462 KIL786462:KIM786462 KSH786462:KSI786462 LCD786462:LCE786462 LLZ786462:LMA786462 LVV786462:LVW786462 MFR786462:MFS786462 MPN786462:MPO786462 MZJ786462:MZK786462 NJF786462:NJG786462 NTB786462:NTC786462 OCX786462:OCY786462 OMT786462:OMU786462 OWP786462:OWQ786462 PGL786462:PGM786462 PQH786462:PQI786462 QAD786462:QAE786462 QJZ786462:QKA786462 QTV786462:QTW786462 RDR786462:RDS786462 RNN786462:RNO786462 RXJ786462:RXK786462 SHF786462:SHG786462 SRB786462:SRC786462 TAX786462:TAY786462 TKT786462:TKU786462 TUP786462:TUQ786462 UEL786462:UEM786462 UOH786462:UOI786462 UYD786462:UYE786462 VHZ786462:VIA786462 VRV786462:VRW786462 WBR786462:WBS786462 WLN786462:WLO786462 WVJ786462:WVK786462 JOT983071:JOT983088 IX851998:IY851998 ST851998:SU851998 ACP851998:ACQ851998 AML851998:AMM851998 AWH851998:AWI851998 BGD851998:BGE851998 BPZ851998:BQA851998 BZV851998:BZW851998 CJR851998:CJS851998 CTN851998:CTO851998 DDJ851998:DDK851998 DNF851998:DNG851998 DXB851998:DXC851998 EGX851998:EGY851998 EQT851998:EQU851998 FAP851998:FAQ851998 FKL851998:FKM851998 FUH851998:FUI851998 GED851998:GEE851998 GNZ851998:GOA851998 GXV851998:GXW851998 HHR851998:HHS851998 HRN851998:HRO851998 IBJ851998:IBK851998 ILF851998:ILG851998 IVB851998:IVC851998 JEX851998:JEY851998 JOT851998:JOU851998 JYP851998:JYQ851998 KIL851998:KIM851998 KSH851998:KSI851998 LCD851998:LCE851998 LLZ851998:LMA851998 LVV851998:LVW851998 MFR851998:MFS851998 MPN851998:MPO851998 MZJ851998:MZK851998 NJF851998:NJG851998 NTB851998:NTC851998 OCX851998:OCY851998 OMT851998:OMU851998 OWP851998:OWQ851998 PGL851998:PGM851998 PQH851998:PQI851998 QAD851998:QAE851998 QJZ851998:QKA851998 QTV851998:QTW851998 RDR851998:RDS851998 RNN851998:RNO851998 RXJ851998:RXK851998 SHF851998:SHG851998 SRB851998:SRC851998 TAX851998:TAY851998 TKT851998:TKU851998 TUP851998:TUQ851998 UEL851998:UEM851998 UOH851998:UOI851998 UYD851998:UYE851998 VHZ851998:VIA851998 VRV851998:VRW851998 WBR851998:WBS851998 WLN851998:WLO851998 WVJ851998:WVK851998 JYP983071:JYP983088 IX917534:IY917534 ST917534:SU917534 ACP917534:ACQ917534 AML917534:AMM917534 AWH917534:AWI917534 BGD917534:BGE917534 BPZ917534:BQA917534 BZV917534:BZW917534 CJR917534:CJS917534 CTN917534:CTO917534 DDJ917534:DDK917534 DNF917534:DNG917534 DXB917534:DXC917534 EGX917534:EGY917534 EQT917534:EQU917534 FAP917534:FAQ917534 FKL917534:FKM917534 FUH917534:FUI917534 GED917534:GEE917534 GNZ917534:GOA917534 GXV917534:GXW917534 HHR917534:HHS917534 HRN917534:HRO917534 IBJ917534:IBK917534 ILF917534:ILG917534 IVB917534:IVC917534 JEX917534:JEY917534 JOT917534:JOU917534 JYP917534:JYQ917534 KIL917534:KIM917534 KSH917534:KSI917534 LCD917534:LCE917534 LLZ917534:LMA917534 LVV917534:LVW917534 MFR917534:MFS917534 MPN917534:MPO917534 MZJ917534:MZK917534 NJF917534:NJG917534 NTB917534:NTC917534 OCX917534:OCY917534 OMT917534:OMU917534 OWP917534:OWQ917534 PGL917534:PGM917534 PQH917534:PQI917534 QAD917534:QAE917534 QJZ917534:QKA917534 QTV917534:QTW917534 RDR917534:RDS917534 RNN917534:RNO917534 RXJ917534:RXK917534 SHF917534:SHG917534 SRB917534:SRC917534 TAX917534:TAY917534 TKT917534:TKU917534 TUP917534:TUQ917534 UEL917534:UEM917534 UOH917534:UOI917534 UYD917534:UYE917534 VHZ917534:VIA917534 VRV917534:VRW917534 WBR917534:WBS917534 WLN917534:WLO917534 WVJ917534:WVK917534 KIL983071:KIL983088 IX983070:IY983070 ST983070:SU983070 ACP983070:ACQ983070 AML983070:AMM983070 AWH983070:AWI983070 BGD983070:BGE983070 BPZ983070:BQA983070 BZV983070:BZW983070 CJR983070:CJS983070 CTN983070:CTO983070 DDJ983070:DDK983070 DNF983070:DNG983070 DXB983070:DXC983070 EGX983070:EGY983070 EQT983070:EQU983070 FAP983070:FAQ983070 FKL983070:FKM983070 FUH983070:FUI983070 GED983070:GEE983070 GNZ983070:GOA983070 GXV983070:GXW983070 HHR983070:HHS983070 HRN983070:HRO983070 IBJ983070:IBK983070 ILF983070:ILG983070 IVB983070:IVC983070 JEX983070:JEY983070 JOT983070:JOU983070 JYP983070:JYQ983070 KIL983070:KIM983070 KSH983070:KSI983070 LCD983070:LCE983070 LLZ983070:LMA983070 LVV983070:LVW983070 MFR983070:MFS983070 MPN983070:MPO983070 MZJ983070:MZK983070 NJF983070:NJG983070 NTB983070:NTC983070 OCX983070:OCY983070 OMT983070:OMU983070 OWP983070:OWQ983070 PGL983070:PGM983070 PQH983070:PQI983070 QAD983070:QAE983070 QJZ983070:QKA983070 QTV983070:QTW983070 RDR983070:RDS983070 RNN983070:RNO983070 RXJ983070:RXK983070 SHF983070:SHG983070 SRB983070:SRC983070 TAX983070:TAY983070 TKT983070:TKU983070 TUP983070:TUQ983070 UEL983070:UEM983070 UOH983070:UOI983070 UYD983070:UYE983070 VHZ983070:VIA983070 VRV983070:VRW983070 WBR983070:WBS983070 WLN983070:WLO983070 WVJ983070:WVK983070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KSH983071:KSH983088 IX50:IY54 ST50:SU54 ACP50:ACQ54 AML50:AMM54 AWH50:AWI54 BGD50:BGE54 BPZ50:BQA54 BZV50:BZW54 CJR50:CJS54 CTN50:CTO54 DDJ50:DDK54 DNF50:DNG54 DXB50:DXC54 EGX50:EGY54 EQT50:EQU54 FAP50:FAQ54 FKL50:FKM54 FUH50:FUI54 GED50:GEE54 GNZ50:GOA54 GXV50:GXW54 HHR50:HHS54 HRN50:HRO54 IBJ50:IBK54 ILF50:ILG54 IVB50:IVC54 JEX50:JEY54 JOT50:JOU54 JYP50:JYQ54 KIL50:KIM54 KSH50:KSI54 LCD50:LCE54 LLZ50:LMA54 LVV50:LVW54 MFR50:MFS54 MPN50:MPO54 MZJ50:MZK54 NJF50:NJG54 NTB50:NTC54 OCX50:OCY54 OMT50:OMU54 OWP50:OWQ54 PGL50:PGM54 PQH50:PQI54 QAD50:QAE54 QJZ50:QKA54 QTV50:QTW54 RDR50:RDS54 RNN50:RNO54 RXJ50:RXK54 SHF50:SHG54 SRB50:SRC54 TAX50:TAY54 TKT50:TKU54 TUP50:TUQ54 UEL50:UEM54 UOH50:UOI54 UYD50:UYE54 VHZ50:VIA54 VRV50:VRW54 WBR50:WBS54 WLN50:WLO54 WVJ50:WVK54 LCD983071:LCD983088 IX65586:IY65590 ST65586:SU65590 ACP65586:ACQ65590 AML65586:AMM65590 AWH65586:AWI65590 BGD65586:BGE65590 BPZ65586:BQA65590 BZV65586:BZW65590 CJR65586:CJS65590 CTN65586:CTO65590 DDJ65586:DDK65590 DNF65586:DNG65590 DXB65586:DXC65590 EGX65586:EGY65590 EQT65586:EQU65590 FAP65586:FAQ65590 FKL65586:FKM65590 FUH65586:FUI65590 GED65586:GEE65590 GNZ65586:GOA65590 GXV65586:GXW65590 HHR65586:HHS65590 HRN65586:HRO65590 IBJ65586:IBK65590 ILF65586:ILG65590 IVB65586:IVC65590 JEX65586:JEY65590 JOT65586:JOU65590 JYP65586:JYQ65590 KIL65586:KIM65590 KSH65586:KSI65590 LCD65586:LCE65590 LLZ65586:LMA65590 LVV65586:LVW65590 MFR65586:MFS65590 MPN65586:MPO65590 MZJ65586:MZK65590 NJF65586:NJG65590 NTB65586:NTC65590 OCX65586:OCY65590 OMT65586:OMU65590 OWP65586:OWQ65590 PGL65586:PGM65590 PQH65586:PQI65590 QAD65586:QAE65590 QJZ65586:QKA65590 QTV65586:QTW65590 RDR65586:RDS65590 RNN65586:RNO65590 RXJ65586:RXK65590 SHF65586:SHG65590 SRB65586:SRC65590 TAX65586:TAY65590 TKT65586:TKU65590 TUP65586:TUQ65590 UEL65586:UEM65590 UOH65586:UOI65590 UYD65586:UYE65590 VHZ65586:VIA65590 VRV65586:VRW65590 WBR65586:WBS65590 WLN65586:WLO65590 WVJ65586:WVK65590 LLZ983071:LLZ983088 IX131122:IY131126 ST131122:SU131126 ACP131122:ACQ131126 AML131122:AMM131126 AWH131122:AWI131126 BGD131122:BGE131126 BPZ131122:BQA131126 BZV131122:BZW131126 CJR131122:CJS131126 CTN131122:CTO131126 DDJ131122:DDK131126 DNF131122:DNG131126 DXB131122:DXC131126 EGX131122:EGY131126 EQT131122:EQU131126 FAP131122:FAQ131126 FKL131122:FKM131126 FUH131122:FUI131126 GED131122:GEE131126 GNZ131122:GOA131126 GXV131122:GXW131126 HHR131122:HHS131126 HRN131122:HRO131126 IBJ131122:IBK131126 ILF131122:ILG131126 IVB131122:IVC131126 JEX131122:JEY131126 JOT131122:JOU131126 JYP131122:JYQ131126 KIL131122:KIM131126 KSH131122:KSI131126 LCD131122:LCE131126 LLZ131122:LMA131126 LVV131122:LVW131126 MFR131122:MFS131126 MPN131122:MPO131126 MZJ131122:MZK131126 NJF131122:NJG131126 NTB131122:NTC131126 OCX131122:OCY131126 OMT131122:OMU131126 OWP131122:OWQ131126 PGL131122:PGM131126 PQH131122:PQI131126 QAD131122:QAE131126 QJZ131122:QKA131126 QTV131122:QTW131126 RDR131122:RDS131126 RNN131122:RNO131126 RXJ131122:RXK131126 SHF131122:SHG131126 SRB131122:SRC131126 TAX131122:TAY131126 TKT131122:TKU131126 TUP131122:TUQ131126 UEL131122:UEM131126 UOH131122:UOI131126 UYD131122:UYE131126 VHZ131122:VIA131126 VRV131122:VRW131126 WBR131122:WBS131126 WLN131122:WLO131126 WVJ131122:WVK131126 LVV983071:LVV983088 IX196658:IY196662 ST196658:SU196662 ACP196658:ACQ196662 AML196658:AMM196662 AWH196658:AWI196662 BGD196658:BGE196662 BPZ196658:BQA196662 BZV196658:BZW196662 CJR196658:CJS196662 CTN196658:CTO196662 DDJ196658:DDK196662 DNF196658:DNG196662 DXB196658:DXC196662 EGX196658:EGY196662 EQT196658:EQU196662 FAP196658:FAQ196662 FKL196658:FKM196662 FUH196658:FUI196662 GED196658:GEE196662 GNZ196658:GOA196662 GXV196658:GXW196662 HHR196658:HHS196662 HRN196658:HRO196662 IBJ196658:IBK196662 ILF196658:ILG196662 IVB196658:IVC196662 JEX196658:JEY196662 JOT196658:JOU196662 JYP196658:JYQ196662 KIL196658:KIM196662 KSH196658:KSI196662 LCD196658:LCE196662 LLZ196658:LMA196662 LVV196658:LVW196662 MFR196658:MFS196662 MPN196658:MPO196662 MZJ196658:MZK196662 NJF196658:NJG196662 NTB196658:NTC196662 OCX196658:OCY196662 OMT196658:OMU196662 OWP196658:OWQ196662 PGL196658:PGM196662 PQH196658:PQI196662 QAD196658:QAE196662 QJZ196658:QKA196662 QTV196658:QTW196662 RDR196658:RDS196662 RNN196658:RNO196662 RXJ196658:RXK196662 SHF196658:SHG196662 SRB196658:SRC196662 TAX196658:TAY196662 TKT196658:TKU196662 TUP196658:TUQ196662 UEL196658:UEM196662 UOH196658:UOI196662 UYD196658:UYE196662 VHZ196658:VIA196662 VRV196658:VRW196662 WBR196658:WBS196662 WLN196658:WLO196662 WVJ196658:WVK196662 MFR983071:MFR983088 IX262194:IY262198 ST262194:SU262198 ACP262194:ACQ262198 AML262194:AMM262198 AWH262194:AWI262198 BGD262194:BGE262198 BPZ262194:BQA262198 BZV262194:BZW262198 CJR262194:CJS262198 CTN262194:CTO262198 DDJ262194:DDK262198 DNF262194:DNG262198 DXB262194:DXC262198 EGX262194:EGY262198 EQT262194:EQU262198 FAP262194:FAQ262198 FKL262194:FKM262198 FUH262194:FUI262198 GED262194:GEE262198 GNZ262194:GOA262198 GXV262194:GXW262198 HHR262194:HHS262198 HRN262194:HRO262198 IBJ262194:IBK262198 ILF262194:ILG262198 IVB262194:IVC262198 JEX262194:JEY262198 JOT262194:JOU262198 JYP262194:JYQ262198 KIL262194:KIM262198 KSH262194:KSI262198 LCD262194:LCE262198 LLZ262194:LMA262198 LVV262194:LVW262198 MFR262194:MFS262198 MPN262194:MPO262198 MZJ262194:MZK262198 NJF262194:NJG262198 NTB262194:NTC262198 OCX262194:OCY262198 OMT262194:OMU262198 OWP262194:OWQ262198 PGL262194:PGM262198 PQH262194:PQI262198 QAD262194:QAE262198 QJZ262194:QKA262198 QTV262194:QTW262198 RDR262194:RDS262198 RNN262194:RNO262198 RXJ262194:RXK262198 SHF262194:SHG262198 SRB262194:SRC262198 TAX262194:TAY262198 TKT262194:TKU262198 TUP262194:TUQ262198 UEL262194:UEM262198 UOH262194:UOI262198 UYD262194:UYE262198 VHZ262194:VIA262198 VRV262194:VRW262198 WBR262194:WBS262198 WLN262194:WLO262198 WVJ262194:WVK262198 MPN983071:MPN983088 IX327730:IY327734 ST327730:SU327734 ACP327730:ACQ327734 AML327730:AMM327734 AWH327730:AWI327734 BGD327730:BGE327734 BPZ327730:BQA327734 BZV327730:BZW327734 CJR327730:CJS327734 CTN327730:CTO327734 DDJ327730:DDK327734 DNF327730:DNG327734 DXB327730:DXC327734 EGX327730:EGY327734 EQT327730:EQU327734 FAP327730:FAQ327734 FKL327730:FKM327734 FUH327730:FUI327734 GED327730:GEE327734 GNZ327730:GOA327734 GXV327730:GXW327734 HHR327730:HHS327734 HRN327730:HRO327734 IBJ327730:IBK327734 ILF327730:ILG327734 IVB327730:IVC327734 JEX327730:JEY327734 JOT327730:JOU327734 JYP327730:JYQ327734 KIL327730:KIM327734 KSH327730:KSI327734 LCD327730:LCE327734 LLZ327730:LMA327734 LVV327730:LVW327734 MFR327730:MFS327734 MPN327730:MPO327734 MZJ327730:MZK327734 NJF327730:NJG327734 NTB327730:NTC327734 OCX327730:OCY327734 OMT327730:OMU327734 OWP327730:OWQ327734 PGL327730:PGM327734 PQH327730:PQI327734 QAD327730:QAE327734 QJZ327730:QKA327734 QTV327730:QTW327734 RDR327730:RDS327734 RNN327730:RNO327734 RXJ327730:RXK327734 SHF327730:SHG327734 SRB327730:SRC327734 TAX327730:TAY327734 TKT327730:TKU327734 TUP327730:TUQ327734 UEL327730:UEM327734 UOH327730:UOI327734 UYD327730:UYE327734 VHZ327730:VIA327734 VRV327730:VRW327734 WBR327730:WBS327734 WLN327730:WLO327734 WVJ327730:WVK327734 MZJ983071:MZJ983088 IX393266:IY393270 ST393266:SU393270 ACP393266:ACQ393270 AML393266:AMM393270 AWH393266:AWI393270 BGD393266:BGE393270 BPZ393266:BQA393270 BZV393266:BZW393270 CJR393266:CJS393270 CTN393266:CTO393270 DDJ393266:DDK393270 DNF393266:DNG393270 DXB393266:DXC393270 EGX393266:EGY393270 EQT393266:EQU393270 FAP393266:FAQ393270 FKL393266:FKM393270 FUH393266:FUI393270 GED393266:GEE393270 GNZ393266:GOA393270 GXV393266:GXW393270 HHR393266:HHS393270 HRN393266:HRO393270 IBJ393266:IBK393270 ILF393266:ILG393270 IVB393266:IVC393270 JEX393266:JEY393270 JOT393266:JOU393270 JYP393266:JYQ393270 KIL393266:KIM393270 KSH393266:KSI393270 LCD393266:LCE393270 LLZ393266:LMA393270 LVV393266:LVW393270 MFR393266:MFS393270 MPN393266:MPO393270 MZJ393266:MZK393270 NJF393266:NJG393270 NTB393266:NTC393270 OCX393266:OCY393270 OMT393266:OMU393270 OWP393266:OWQ393270 PGL393266:PGM393270 PQH393266:PQI393270 QAD393266:QAE393270 QJZ393266:QKA393270 QTV393266:QTW393270 RDR393266:RDS393270 RNN393266:RNO393270 RXJ393266:RXK393270 SHF393266:SHG393270 SRB393266:SRC393270 TAX393266:TAY393270 TKT393266:TKU393270 TUP393266:TUQ393270 UEL393266:UEM393270 UOH393266:UOI393270 UYD393266:UYE393270 VHZ393266:VIA393270 VRV393266:VRW393270 WBR393266:WBS393270 WLN393266:WLO393270 WVJ393266:WVK393270 NJF983071:NJF983088 IX458802:IY458806 ST458802:SU458806 ACP458802:ACQ458806 AML458802:AMM458806 AWH458802:AWI458806 BGD458802:BGE458806 BPZ458802:BQA458806 BZV458802:BZW458806 CJR458802:CJS458806 CTN458802:CTO458806 DDJ458802:DDK458806 DNF458802:DNG458806 DXB458802:DXC458806 EGX458802:EGY458806 EQT458802:EQU458806 FAP458802:FAQ458806 FKL458802:FKM458806 FUH458802:FUI458806 GED458802:GEE458806 GNZ458802:GOA458806 GXV458802:GXW458806 HHR458802:HHS458806 HRN458802:HRO458806 IBJ458802:IBK458806 ILF458802:ILG458806 IVB458802:IVC458806 JEX458802:JEY458806 JOT458802:JOU458806 JYP458802:JYQ458806 KIL458802:KIM458806 KSH458802:KSI458806 LCD458802:LCE458806 LLZ458802:LMA458806 LVV458802:LVW458806 MFR458802:MFS458806 MPN458802:MPO458806 MZJ458802:MZK458806 NJF458802:NJG458806 NTB458802:NTC458806 OCX458802:OCY458806 OMT458802:OMU458806 OWP458802:OWQ458806 PGL458802:PGM458806 PQH458802:PQI458806 QAD458802:QAE458806 QJZ458802:QKA458806 QTV458802:QTW458806 RDR458802:RDS458806 RNN458802:RNO458806 RXJ458802:RXK458806 SHF458802:SHG458806 SRB458802:SRC458806 TAX458802:TAY458806 TKT458802:TKU458806 TUP458802:TUQ458806 UEL458802:UEM458806 UOH458802:UOI458806 UYD458802:UYE458806 VHZ458802:VIA458806 VRV458802:VRW458806 WBR458802:WBS458806 WLN458802:WLO458806 WVJ458802:WVK458806 NTB983071:NTB983088 IX524338:IY524342 ST524338:SU524342 ACP524338:ACQ524342 AML524338:AMM524342 AWH524338:AWI524342 BGD524338:BGE524342 BPZ524338:BQA524342 BZV524338:BZW524342 CJR524338:CJS524342 CTN524338:CTO524342 DDJ524338:DDK524342 DNF524338:DNG524342 DXB524338:DXC524342 EGX524338:EGY524342 EQT524338:EQU524342 FAP524338:FAQ524342 FKL524338:FKM524342 FUH524338:FUI524342 GED524338:GEE524342 GNZ524338:GOA524342 GXV524338:GXW524342 HHR524338:HHS524342 HRN524338:HRO524342 IBJ524338:IBK524342 ILF524338:ILG524342 IVB524338:IVC524342 JEX524338:JEY524342 JOT524338:JOU524342 JYP524338:JYQ524342 KIL524338:KIM524342 KSH524338:KSI524342 LCD524338:LCE524342 LLZ524338:LMA524342 LVV524338:LVW524342 MFR524338:MFS524342 MPN524338:MPO524342 MZJ524338:MZK524342 NJF524338:NJG524342 NTB524338:NTC524342 OCX524338:OCY524342 OMT524338:OMU524342 OWP524338:OWQ524342 PGL524338:PGM524342 PQH524338:PQI524342 QAD524338:QAE524342 QJZ524338:QKA524342 QTV524338:QTW524342 RDR524338:RDS524342 RNN524338:RNO524342 RXJ524338:RXK524342 SHF524338:SHG524342 SRB524338:SRC524342 TAX524338:TAY524342 TKT524338:TKU524342 TUP524338:TUQ524342 UEL524338:UEM524342 UOH524338:UOI524342 UYD524338:UYE524342 VHZ524338:VIA524342 VRV524338:VRW524342 WBR524338:WBS524342 WLN524338:WLO524342 WVJ524338:WVK524342 OCX983071:OCX983088 IX589874:IY589878 ST589874:SU589878 ACP589874:ACQ589878 AML589874:AMM589878 AWH589874:AWI589878 BGD589874:BGE589878 BPZ589874:BQA589878 BZV589874:BZW589878 CJR589874:CJS589878 CTN589874:CTO589878 DDJ589874:DDK589878 DNF589874:DNG589878 DXB589874:DXC589878 EGX589874:EGY589878 EQT589874:EQU589878 FAP589874:FAQ589878 FKL589874:FKM589878 FUH589874:FUI589878 GED589874:GEE589878 GNZ589874:GOA589878 GXV589874:GXW589878 HHR589874:HHS589878 HRN589874:HRO589878 IBJ589874:IBK589878 ILF589874:ILG589878 IVB589874:IVC589878 JEX589874:JEY589878 JOT589874:JOU589878 JYP589874:JYQ589878 KIL589874:KIM589878 KSH589874:KSI589878 LCD589874:LCE589878 LLZ589874:LMA589878 LVV589874:LVW589878 MFR589874:MFS589878 MPN589874:MPO589878 MZJ589874:MZK589878 NJF589874:NJG589878 NTB589874:NTC589878 OCX589874:OCY589878 OMT589874:OMU589878 OWP589874:OWQ589878 PGL589874:PGM589878 PQH589874:PQI589878 QAD589874:QAE589878 QJZ589874:QKA589878 QTV589874:QTW589878 RDR589874:RDS589878 RNN589874:RNO589878 RXJ589874:RXK589878 SHF589874:SHG589878 SRB589874:SRC589878 TAX589874:TAY589878 TKT589874:TKU589878 TUP589874:TUQ589878 UEL589874:UEM589878 UOH589874:UOI589878 UYD589874:UYE589878 VHZ589874:VIA589878 VRV589874:VRW589878 WBR589874:WBS589878 WLN589874:WLO589878 WVJ589874:WVK589878 OMT983071:OMT983088 IX655410:IY655414 ST655410:SU655414 ACP655410:ACQ655414 AML655410:AMM655414 AWH655410:AWI655414 BGD655410:BGE655414 BPZ655410:BQA655414 BZV655410:BZW655414 CJR655410:CJS655414 CTN655410:CTO655414 DDJ655410:DDK655414 DNF655410:DNG655414 DXB655410:DXC655414 EGX655410:EGY655414 EQT655410:EQU655414 FAP655410:FAQ655414 FKL655410:FKM655414 FUH655410:FUI655414 GED655410:GEE655414 GNZ655410:GOA655414 GXV655410:GXW655414 HHR655410:HHS655414 HRN655410:HRO655414 IBJ655410:IBK655414 ILF655410:ILG655414 IVB655410:IVC655414 JEX655410:JEY655414 JOT655410:JOU655414 JYP655410:JYQ655414 KIL655410:KIM655414 KSH655410:KSI655414 LCD655410:LCE655414 LLZ655410:LMA655414 LVV655410:LVW655414 MFR655410:MFS655414 MPN655410:MPO655414 MZJ655410:MZK655414 NJF655410:NJG655414 NTB655410:NTC655414 OCX655410:OCY655414 OMT655410:OMU655414 OWP655410:OWQ655414 PGL655410:PGM655414 PQH655410:PQI655414 QAD655410:QAE655414 QJZ655410:QKA655414 QTV655410:QTW655414 RDR655410:RDS655414 RNN655410:RNO655414 RXJ655410:RXK655414 SHF655410:SHG655414 SRB655410:SRC655414 TAX655410:TAY655414 TKT655410:TKU655414 TUP655410:TUQ655414 UEL655410:UEM655414 UOH655410:UOI655414 UYD655410:UYE655414 VHZ655410:VIA655414 VRV655410:VRW655414 WBR655410:WBS655414 WLN655410:WLO655414 WVJ655410:WVK655414 OWP983071:OWP983088 IX720946:IY720950 ST720946:SU720950 ACP720946:ACQ720950 AML720946:AMM720950 AWH720946:AWI720950 BGD720946:BGE720950 BPZ720946:BQA720950 BZV720946:BZW720950 CJR720946:CJS720950 CTN720946:CTO720950 DDJ720946:DDK720950 DNF720946:DNG720950 DXB720946:DXC720950 EGX720946:EGY720950 EQT720946:EQU720950 FAP720946:FAQ720950 FKL720946:FKM720950 FUH720946:FUI720950 GED720946:GEE720950 GNZ720946:GOA720950 GXV720946:GXW720950 HHR720946:HHS720950 HRN720946:HRO720950 IBJ720946:IBK720950 ILF720946:ILG720950 IVB720946:IVC720950 JEX720946:JEY720950 JOT720946:JOU720950 JYP720946:JYQ720950 KIL720946:KIM720950 KSH720946:KSI720950 LCD720946:LCE720950 LLZ720946:LMA720950 LVV720946:LVW720950 MFR720946:MFS720950 MPN720946:MPO720950 MZJ720946:MZK720950 NJF720946:NJG720950 NTB720946:NTC720950 OCX720946:OCY720950 OMT720946:OMU720950 OWP720946:OWQ720950 PGL720946:PGM720950 PQH720946:PQI720950 QAD720946:QAE720950 QJZ720946:QKA720950 QTV720946:QTW720950 RDR720946:RDS720950 RNN720946:RNO720950 RXJ720946:RXK720950 SHF720946:SHG720950 SRB720946:SRC720950 TAX720946:TAY720950 TKT720946:TKU720950 TUP720946:TUQ720950 UEL720946:UEM720950 UOH720946:UOI720950 UYD720946:UYE720950 VHZ720946:VIA720950 VRV720946:VRW720950 WBR720946:WBS720950 WLN720946:WLO720950 WVJ720946:WVK720950 PGL983071:PGL983088 IX786482:IY786486 ST786482:SU786486 ACP786482:ACQ786486 AML786482:AMM786486 AWH786482:AWI786486 BGD786482:BGE786486 BPZ786482:BQA786486 BZV786482:BZW786486 CJR786482:CJS786486 CTN786482:CTO786486 DDJ786482:DDK786486 DNF786482:DNG786486 DXB786482:DXC786486 EGX786482:EGY786486 EQT786482:EQU786486 FAP786482:FAQ786486 FKL786482:FKM786486 FUH786482:FUI786486 GED786482:GEE786486 GNZ786482:GOA786486 GXV786482:GXW786486 HHR786482:HHS786486 HRN786482:HRO786486 IBJ786482:IBK786486 ILF786482:ILG786486 IVB786482:IVC786486 JEX786482:JEY786486 JOT786482:JOU786486 JYP786482:JYQ786486 KIL786482:KIM786486 KSH786482:KSI786486 LCD786482:LCE786486 LLZ786482:LMA786486 LVV786482:LVW786486 MFR786482:MFS786486 MPN786482:MPO786486 MZJ786482:MZK786486 NJF786482:NJG786486 NTB786482:NTC786486 OCX786482:OCY786486 OMT786482:OMU786486 OWP786482:OWQ786486 PGL786482:PGM786486 PQH786482:PQI786486 QAD786482:QAE786486 QJZ786482:QKA786486 QTV786482:QTW786486 RDR786482:RDS786486 RNN786482:RNO786486 RXJ786482:RXK786486 SHF786482:SHG786486 SRB786482:SRC786486 TAX786482:TAY786486 TKT786482:TKU786486 TUP786482:TUQ786486 UEL786482:UEM786486 UOH786482:UOI786486 UYD786482:UYE786486 VHZ786482:VIA786486 VRV786482:VRW786486 WBR786482:WBS786486 WLN786482:WLO786486 WVJ786482:WVK786486 PQH983071:PQH983088 IX852018:IY852022 ST852018:SU852022 ACP852018:ACQ852022 AML852018:AMM852022 AWH852018:AWI852022 BGD852018:BGE852022 BPZ852018:BQA852022 BZV852018:BZW852022 CJR852018:CJS852022 CTN852018:CTO852022 DDJ852018:DDK852022 DNF852018:DNG852022 DXB852018:DXC852022 EGX852018:EGY852022 EQT852018:EQU852022 FAP852018:FAQ852022 FKL852018:FKM852022 FUH852018:FUI852022 GED852018:GEE852022 GNZ852018:GOA852022 GXV852018:GXW852022 HHR852018:HHS852022 HRN852018:HRO852022 IBJ852018:IBK852022 ILF852018:ILG852022 IVB852018:IVC852022 JEX852018:JEY852022 JOT852018:JOU852022 JYP852018:JYQ852022 KIL852018:KIM852022 KSH852018:KSI852022 LCD852018:LCE852022 LLZ852018:LMA852022 LVV852018:LVW852022 MFR852018:MFS852022 MPN852018:MPO852022 MZJ852018:MZK852022 NJF852018:NJG852022 NTB852018:NTC852022 OCX852018:OCY852022 OMT852018:OMU852022 OWP852018:OWQ852022 PGL852018:PGM852022 PQH852018:PQI852022 QAD852018:QAE852022 QJZ852018:QKA852022 QTV852018:QTW852022 RDR852018:RDS852022 RNN852018:RNO852022 RXJ852018:RXK852022 SHF852018:SHG852022 SRB852018:SRC852022 TAX852018:TAY852022 TKT852018:TKU852022 TUP852018:TUQ852022 UEL852018:UEM852022 UOH852018:UOI852022 UYD852018:UYE852022 VHZ852018:VIA852022 VRV852018:VRW852022 WBR852018:WBS852022 WLN852018:WLO852022 WVJ852018:WVK852022 QAD983071:QAD983088 IX917554:IY917558 ST917554:SU917558 ACP917554:ACQ917558 AML917554:AMM917558 AWH917554:AWI917558 BGD917554:BGE917558 BPZ917554:BQA917558 BZV917554:BZW917558 CJR917554:CJS917558 CTN917554:CTO917558 DDJ917554:DDK917558 DNF917554:DNG917558 DXB917554:DXC917558 EGX917554:EGY917558 EQT917554:EQU917558 FAP917554:FAQ917558 FKL917554:FKM917558 FUH917554:FUI917558 GED917554:GEE917558 GNZ917554:GOA917558 GXV917554:GXW917558 HHR917554:HHS917558 HRN917554:HRO917558 IBJ917554:IBK917558 ILF917554:ILG917558 IVB917554:IVC917558 JEX917554:JEY917558 JOT917554:JOU917558 JYP917554:JYQ917558 KIL917554:KIM917558 KSH917554:KSI917558 LCD917554:LCE917558 LLZ917554:LMA917558 LVV917554:LVW917558 MFR917554:MFS917558 MPN917554:MPO917558 MZJ917554:MZK917558 NJF917554:NJG917558 NTB917554:NTC917558 OCX917554:OCY917558 OMT917554:OMU917558 OWP917554:OWQ917558 PGL917554:PGM917558 PQH917554:PQI917558 QAD917554:QAE917558 QJZ917554:QKA917558 QTV917554:QTW917558 RDR917554:RDS917558 RNN917554:RNO917558 RXJ917554:RXK917558 SHF917554:SHG917558 SRB917554:SRC917558 TAX917554:TAY917558 TKT917554:TKU917558 TUP917554:TUQ917558 UEL917554:UEM917558 UOH917554:UOI917558 UYD917554:UYE917558 VHZ917554:VIA917558 VRV917554:VRW917558 WBR917554:WBS917558 WLN917554:WLO917558 WVJ917554:WVK917558 QJZ983071:QJZ983088 IX983090:IY983094 ST983090:SU983094 ACP983090:ACQ983094 AML983090:AMM983094 AWH983090:AWI983094 BGD983090:BGE983094 BPZ983090:BQA983094 BZV983090:BZW983094 CJR983090:CJS983094 CTN983090:CTO983094 DDJ983090:DDK983094 DNF983090:DNG983094 DXB983090:DXC983094 EGX983090:EGY983094 EQT983090:EQU983094 FAP983090:FAQ983094 FKL983090:FKM983094 FUH983090:FUI983094 GED983090:GEE983094 GNZ983090:GOA983094 GXV983090:GXW983094 HHR983090:HHS983094 HRN983090:HRO983094 IBJ983090:IBK983094 ILF983090:ILG983094 IVB983090:IVC983094 JEX983090:JEY983094 JOT983090:JOU983094 JYP983090:JYQ983094 KIL983090:KIM983094 KSH983090:KSI983094 LCD983090:LCE983094 LLZ983090:LMA983094 LVV983090:LVW983094 MFR983090:MFS983094 MPN983090:MPO983094 MZJ983090:MZK983094 NJF983090:NJG983094 NTB983090:NTC983094 OCX983090:OCY983094 OMT983090:OMU983094 OWP983090:OWQ983094 PGL983090:PGM983094 PQH983090:PQI983094 QAD983090:QAE983094 QJZ983090:QKA983094 QTV983090:QTW983094 RDR983090:RDS983094 RNN983090:RNO983094 RXJ983090:RXK983094 SHF983090:SHG983094 SRB983090:SRC983094 TAX983090:TAY983094 TKT983090:TKU983094 TUP983090:TUQ983094 UEL983090:UEM983094 UOH983090:UOI983094 UYD983090:UYE983094 VHZ983090:VIA983094 VRV983090:VRW983094 WBR983090:WBS983094 WLN983090:WLO983094 WVJ983090:WVK983094 QTV983071:QTV983088 IX31:IX48 ST31:ST48 ACP31:ACP48 AML31:AML48 AWH31:AWH48 BGD31:BGD48 BPZ31:BPZ48 BZV31:BZV48 CJR31:CJR48 CTN31:CTN48 DDJ31:DDJ48 DNF31:DNF48 DXB31:DXB48 EGX31:EGX48 EQT31:EQT48 FAP31:FAP48 FKL31:FKL48 FUH31:FUH48 GED31:GED48 GNZ31:GNZ48 GXV31:GXV48 HHR31:HHR48 HRN31:HRN48 IBJ31:IBJ48 ILF31:ILF48 IVB31:IVB48 JEX31:JEX48 JOT31:JOT48 JYP31:JYP48 KIL31:KIL48 KSH31:KSH48 LCD31:LCD48 LLZ31:LLZ48 LVV31:LVV48 MFR31:MFR48 MPN31:MPN48 MZJ31:MZJ48 NJF31:NJF48 NTB31:NTB48 OCX31:OCX48 OMT31:OMT48 OWP31:OWP48 PGL31:PGL48 PQH31:PQH48 QAD31:QAD48 QJZ31:QJZ48 QTV31:QTV48 RDR31:RDR48 RNN31:RNN48 RXJ31:RXJ48 SHF31:SHF48 SRB31:SRB48 TAX31:TAX48 TKT31:TKT48 TUP31:TUP48 UEL31:UEL48 UOH31:UOH48 UYD31:UYD48 VHZ31:VHZ48 VRV31:VRV48 WBR31:WBR48 WLN31:WLN48 WVJ31:WVJ48 RDR983071:RDR983088 IX65567:IX65584 ST65567:ST65584 ACP65567:ACP65584 AML65567:AML65584 AWH65567:AWH65584 BGD65567:BGD65584 BPZ65567:BPZ65584 BZV65567:BZV65584 CJR65567:CJR65584 CTN65567:CTN65584 DDJ65567:DDJ65584 DNF65567:DNF65584 DXB65567:DXB65584 EGX65567:EGX65584 EQT65567:EQT65584 FAP65567:FAP65584 FKL65567:FKL65584 FUH65567:FUH65584 GED65567:GED65584 GNZ65567:GNZ65584 GXV65567:GXV65584 HHR65567:HHR65584 HRN65567:HRN65584 IBJ65567:IBJ65584 ILF65567:ILF65584 IVB65567:IVB65584 JEX65567:JEX65584 JOT65567:JOT65584 JYP65567:JYP65584 KIL65567:KIL65584 KSH65567:KSH65584 LCD65567:LCD65584 LLZ65567:LLZ65584 LVV65567:LVV65584 MFR65567:MFR65584 MPN65567:MPN65584 MZJ65567:MZJ65584 NJF65567:NJF65584 NTB65567:NTB65584 OCX65567:OCX65584 OMT65567:OMT65584 OWP65567:OWP65584 PGL65567:PGL65584 PQH65567:PQH65584 QAD65567:QAD65584 QJZ65567:QJZ65584 QTV65567:QTV65584 RDR65567:RDR65584 RNN65567:RNN65584 RXJ65567:RXJ65584 SHF65567:SHF65584 SRB65567:SRB65584 TAX65567:TAX65584 TKT65567:TKT65584 TUP65567:TUP65584 UEL65567:UEL65584 UOH65567:UOH65584 UYD65567:UYD65584 VHZ65567:VHZ65584 VRV65567:VRV65584 WBR65567:WBR65584 WLN65567:WLN65584 WVJ65567:WVJ65584 RNN983071:RNN983088 IX131103:IX131120 ST131103:ST131120 ACP131103:ACP131120 AML131103:AML131120 AWH131103:AWH131120 BGD131103:BGD131120 BPZ131103:BPZ131120 BZV131103:BZV131120 CJR131103:CJR131120 CTN131103:CTN131120 DDJ131103:DDJ131120 DNF131103:DNF131120 DXB131103:DXB131120 EGX131103:EGX131120 EQT131103:EQT131120 FAP131103:FAP131120 FKL131103:FKL131120 FUH131103:FUH131120 GED131103:GED131120 GNZ131103:GNZ131120 GXV131103:GXV131120 HHR131103:HHR131120 HRN131103:HRN131120 IBJ131103:IBJ131120 ILF131103:ILF131120 IVB131103:IVB131120 JEX131103:JEX131120 JOT131103:JOT131120 JYP131103:JYP131120 KIL131103:KIL131120 KSH131103:KSH131120 LCD131103:LCD131120 LLZ131103:LLZ131120 LVV131103:LVV131120 MFR131103:MFR131120 MPN131103:MPN131120 MZJ131103:MZJ131120 NJF131103:NJF131120 NTB131103:NTB131120 OCX131103:OCX131120 OMT131103:OMT131120 OWP131103:OWP131120 PGL131103:PGL131120 PQH131103:PQH131120 QAD131103:QAD131120 QJZ131103:QJZ131120 QTV131103:QTV131120 RDR131103:RDR131120 RNN131103:RNN131120 RXJ131103:RXJ131120 SHF131103:SHF131120 SRB131103:SRB131120 TAX131103:TAX131120 TKT131103:TKT131120 TUP131103:TUP131120 UEL131103:UEL131120 UOH131103:UOH131120 UYD131103:UYD131120 VHZ131103:VHZ131120 VRV131103:VRV131120 WBR131103:WBR131120 WLN131103:WLN131120 WVJ131103:WVJ131120 RXJ983071:RXJ983088 IX196639:IX196656 ST196639:ST196656 ACP196639:ACP196656 AML196639:AML196656 AWH196639:AWH196656 BGD196639:BGD196656 BPZ196639:BPZ196656 BZV196639:BZV196656 CJR196639:CJR196656 CTN196639:CTN196656 DDJ196639:DDJ196656 DNF196639:DNF196656 DXB196639:DXB196656 EGX196639:EGX196656 EQT196639:EQT196656 FAP196639:FAP196656 FKL196639:FKL196656 FUH196639:FUH196656 GED196639:GED196656 GNZ196639:GNZ196656 GXV196639:GXV196656 HHR196639:HHR196656 HRN196639:HRN196656 IBJ196639:IBJ196656 ILF196639:ILF196656 IVB196639:IVB196656 JEX196639:JEX196656 JOT196639:JOT196656 JYP196639:JYP196656 KIL196639:KIL196656 KSH196639:KSH196656 LCD196639:LCD196656 LLZ196639:LLZ196656 LVV196639:LVV196656 MFR196639:MFR196656 MPN196639:MPN196656 MZJ196639:MZJ196656 NJF196639:NJF196656 NTB196639:NTB196656 OCX196639:OCX196656 OMT196639:OMT196656 OWP196639:OWP196656 PGL196639:PGL196656 PQH196639:PQH196656 QAD196639:QAD196656 QJZ196639:QJZ196656 QTV196639:QTV196656 RDR196639:RDR196656 RNN196639:RNN196656 RXJ196639:RXJ196656 SHF196639:SHF196656 SRB196639:SRB196656 TAX196639:TAX196656 TKT196639:TKT196656 TUP196639:TUP196656 UEL196639:UEL196656 UOH196639:UOH196656 UYD196639:UYD196656 VHZ196639:VHZ196656 VRV196639:VRV196656 WBR196639:WBR196656 WLN196639:WLN196656 WVJ196639:WVJ196656 SHF983071:SHF983088 IX262175:IX262192 ST262175:ST262192 ACP262175:ACP262192 AML262175:AML262192 AWH262175:AWH262192 BGD262175:BGD262192 BPZ262175:BPZ262192 BZV262175:BZV262192 CJR262175:CJR262192 CTN262175:CTN262192 DDJ262175:DDJ262192 DNF262175:DNF262192 DXB262175:DXB262192 EGX262175:EGX262192 EQT262175:EQT262192 FAP262175:FAP262192 FKL262175:FKL262192 FUH262175:FUH262192 GED262175:GED262192 GNZ262175:GNZ262192 GXV262175:GXV262192 HHR262175:HHR262192 HRN262175:HRN262192 IBJ262175:IBJ262192 ILF262175:ILF262192 IVB262175:IVB262192 JEX262175:JEX262192 JOT262175:JOT262192 JYP262175:JYP262192 KIL262175:KIL262192 KSH262175:KSH262192 LCD262175:LCD262192 LLZ262175:LLZ262192 LVV262175:LVV262192 MFR262175:MFR262192 MPN262175:MPN262192 MZJ262175:MZJ262192 NJF262175:NJF262192 NTB262175:NTB262192 OCX262175:OCX262192 OMT262175:OMT262192 OWP262175:OWP262192 PGL262175:PGL262192 PQH262175:PQH262192 QAD262175:QAD262192 QJZ262175:QJZ262192 QTV262175:QTV262192 RDR262175:RDR262192 RNN262175:RNN262192 RXJ262175:RXJ262192 SHF262175:SHF262192 SRB262175:SRB262192 TAX262175:TAX262192 TKT262175:TKT262192 TUP262175:TUP262192 UEL262175:UEL262192 UOH262175:UOH262192 UYD262175:UYD262192 VHZ262175:VHZ262192 VRV262175:VRV262192 WBR262175:WBR262192 WLN262175:WLN262192 WVJ262175:WVJ262192 SRB983071:SRB983088 IX327711:IX327728 ST327711:ST327728 ACP327711:ACP327728 AML327711:AML327728 AWH327711:AWH327728 BGD327711:BGD327728 BPZ327711:BPZ327728 BZV327711:BZV327728 CJR327711:CJR327728 CTN327711:CTN327728 DDJ327711:DDJ327728 DNF327711:DNF327728 DXB327711:DXB327728 EGX327711:EGX327728 EQT327711:EQT327728 FAP327711:FAP327728 FKL327711:FKL327728 FUH327711:FUH327728 GED327711:GED327728 GNZ327711:GNZ327728 GXV327711:GXV327728 HHR327711:HHR327728 HRN327711:HRN327728 IBJ327711:IBJ327728 ILF327711:ILF327728 IVB327711:IVB327728 JEX327711:JEX327728 JOT327711:JOT327728 JYP327711:JYP327728 KIL327711:KIL327728 KSH327711:KSH327728 LCD327711:LCD327728 LLZ327711:LLZ327728 LVV327711:LVV327728 MFR327711:MFR327728 MPN327711:MPN327728 MZJ327711:MZJ327728 NJF327711:NJF327728 NTB327711:NTB327728 OCX327711:OCX327728 OMT327711:OMT327728 OWP327711:OWP327728 PGL327711:PGL327728 PQH327711:PQH327728 QAD327711:QAD327728 QJZ327711:QJZ327728 QTV327711:QTV327728 RDR327711:RDR327728 RNN327711:RNN327728 RXJ327711:RXJ327728 SHF327711:SHF327728 SRB327711:SRB327728 TAX327711:TAX327728 TKT327711:TKT327728 TUP327711:TUP327728 UEL327711:UEL327728 UOH327711:UOH327728 UYD327711:UYD327728 VHZ327711:VHZ327728 VRV327711:VRV327728 WBR327711:WBR327728 WLN327711:WLN327728 WVJ327711:WVJ327728 TAX983071:TAX983088 IX393247:IX393264 ST393247:ST393264 ACP393247:ACP393264 AML393247:AML393264 AWH393247:AWH393264 BGD393247:BGD393264 BPZ393247:BPZ393264 BZV393247:BZV393264 CJR393247:CJR393264 CTN393247:CTN393264 DDJ393247:DDJ393264 DNF393247:DNF393264 DXB393247:DXB393264 EGX393247:EGX393264 EQT393247:EQT393264 FAP393247:FAP393264 FKL393247:FKL393264 FUH393247:FUH393264 GED393247:GED393264 GNZ393247:GNZ393264 GXV393247:GXV393264 HHR393247:HHR393264 HRN393247:HRN393264 IBJ393247:IBJ393264 ILF393247:ILF393264 IVB393247:IVB393264 JEX393247:JEX393264 JOT393247:JOT393264 JYP393247:JYP393264 KIL393247:KIL393264 KSH393247:KSH393264 LCD393247:LCD393264 LLZ393247:LLZ393264 LVV393247:LVV393264 MFR393247:MFR393264 MPN393247:MPN393264 MZJ393247:MZJ393264 NJF393247:NJF393264 NTB393247:NTB393264 OCX393247:OCX393264 OMT393247:OMT393264 OWP393247:OWP393264 PGL393247:PGL393264 PQH393247:PQH393264 QAD393247:QAD393264 QJZ393247:QJZ393264 QTV393247:QTV393264 RDR393247:RDR393264 RNN393247:RNN393264 RXJ393247:RXJ393264 SHF393247:SHF393264 SRB393247:SRB393264 TAX393247:TAX393264 TKT393247:TKT393264 TUP393247:TUP393264 UEL393247:UEL393264 UOH393247:UOH393264 UYD393247:UYD393264 VHZ393247:VHZ393264 VRV393247:VRV393264 WBR393247:WBR393264 WLN393247:WLN393264 WVJ393247:WVJ393264 TKT983071:TKT983088 IX458783:IX458800 ST458783:ST458800 ACP458783:ACP458800 AML458783:AML458800 AWH458783:AWH458800 BGD458783:BGD458800 BPZ458783:BPZ458800 BZV458783:BZV458800 CJR458783:CJR458800 CTN458783:CTN458800 DDJ458783:DDJ458800 DNF458783:DNF458800 DXB458783:DXB458800 EGX458783:EGX458800 EQT458783:EQT458800 FAP458783:FAP458800 FKL458783:FKL458800 FUH458783:FUH458800 GED458783:GED458800 GNZ458783:GNZ458800 GXV458783:GXV458800 HHR458783:HHR458800 HRN458783:HRN458800 IBJ458783:IBJ458800 ILF458783:ILF458800 IVB458783:IVB458800 JEX458783:JEX458800 JOT458783:JOT458800 JYP458783:JYP458800 KIL458783:KIL458800 KSH458783:KSH458800 LCD458783:LCD458800 LLZ458783:LLZ458800 LVV458783:LVV458800 MFR458783:MFR458800 MPN458783:MPN458800 MZJ458783:MZJ458800 NJF458783:NJF458800 NTB458783:NTB458800 OCX458783:OCX458800 OMT458783:OMT458800 OWP458783:OWP458800 PGL458783:PGL458800 PQH458783:PQH458800 QAD458783:QAD458800 QJZ458783:QJZ458800 QTV458783:QTV458800 RDR458783:RDR458800 RNN458783:RNN458800 RXJ458783:RXJ458800 SHF458783:SHF458800 SRB458783:SRB458800 TAX458783:TAX458800 TKT458783:TKT458800 TUP458783:TUP458800 UEL458783:UEL458800 UOH458783:UOH458800 UYD458783:UYD458800 VHZ458783:VHZ458800 VRV458783:VRV458800 WBR458783:WBR458800 WLN458783:WLN458800 WVJ458783:WVJ458800 TUP983071:TUP983088 IX524319:IX524336 ST524319:ST524336 ACP524319:ACP524336 AML524319:AML524336 AWH524319:AWH524336 BGD524319:BGD524336 BPZ524319:BPZ524336 BZV524319:BZV524336 CJR524319:CJR524336 CTN524319:CTN524336 DDJ524319:DDJ524336 DNF524319:DNF524336 DXB524319:DXB524336 EGX524319:EGX524336 EQT524319:EQT524336 FAP524319:FAP524336 FKL524319:FKL524336 FUH524319:FUH524336 GED524319:GED524336 GNZ524319:GNZ524336 GXV524319:GXV524336 HHR524319:HHR524336 HRN524319:HRN524336 IBJ524319:IBJ524336 ILF524319:ILF524336 IVB524319:IVB524336 JEX524319:JEX524336 JOT524319:JOT524336 JYP524319:JYP524336 KIL524319:KIL524336 KSH524319:KSH524336 LCD524319:LCD524336 LLZ524319:LLZ524336 LVV524319:LVV524336 MFR524319:MFR524336 MPN524319:MPN524336 MZJ524319:MZJ524336 NJF524319:NJF524336 NTB524319:NTB524336 OCX524319:OCX524336 OMT524319:OMT524336 OWP524319:OWP524336 PGL524319:PGL524336 PQH524319:PQH524336 QAD524319:QAD524336 QJZ524319:QJZ524336 QTV524319:QTV524336 RDR524319:RDR524336 RNN524319:RNN524336 RXJ524319:RXJ524336 SHF524319:SHF524336 SRB524319:SRB524336 TAX524319:TAX524336 TKT524319:TKT524336 TUP524319:TUP524336 UEL524319:UEL524336 UOH524319:UOH524336 UYD524319:UYD524336 VHZ524319:VHZ524336 VRV524319:VRV524336 WBR524319:WBR524336 WLN524319:WLN524336 WVJ524319:WVJ524336 UEL983071:UEL983088 IX589855:IX589872 ST589855:ST589872 ACP589855:ACP589872 AML589855:AML589872 AWH589855:AWH589872 BGD589855:BGD589872 BPZ589855:BPZ589872 BZV589855:BZV589872 CJR589855:CJR589872 CTN589855:CTN589872 DDJ589855:DDJ589872 DNF589855:DNF589872 DXB589855:DXB589872 EGX589855:EGX589872 EQT589855:EQT589872 FAP589855:FAP589872 FKL589855:FKL589872 FUH589855:FUH589872 GED589855:GED589872 GNZ589855:GNZ589872 GXV589855:GXV589872 HHR589855:HHR589872 HRN589855:HRN589872 IBJ589855:IBJ589872 ILF589855:ILF589872 IVB589855:IVB589872 JEX589855:JEX589872 JOT589855:JOT589872 JYP589855:JYP589872 KIL589855:KIL589872 KSH589855:KSH589872 LCD589855:LCD589872 LLZ589855:LLZ589872 LVV589855:LVV589872 MFR589855:MFR589872 MPN589855:MPN589872 MZJ589855:MZJ589872 NJF589855:NJF589872 NTB589855:NTB589872 OCX589855:OCX589872 OMT589855:OMT589872 OWP589855:OWP589872 PGL589855:PGL589872 PQH589855:PQH589872 QAD589855:QAD589872 QJZ589855:QJZ589872 QTV589855:QTV589872 RDR589855:RDR589872 RNN589855:RNN589872 RXJ589855:RXJ589872 SHF589855:SHF589872 SRB589855:SRB589872 TAX589855:TAX589872 TKT589855:TKT589872 TUP589855:TUP589872 UEL589855:UEL589872 UOH589855:UOH589872 UYD589855:UYD589872 VHZ589855:VHZ589872 VRV589855:VRV589872 WBR589855:WBR589872 WLN589855:WLN589872 WVJ589855:WVJ589872 UOH983071:UOH983088 IX655391:IX655408 ST655391:ST655408 ACP655391:ACP655408 AML655391:AML655408 AWH655391:AWH655408 BGD655391:BGD655408 BPZ655391:BPZ655408 BZV655391:BZV655408 CJR655391:CJR655408 CTN655391:CTN655408 DDJ655391:DDJ655408 DNF655391:DNF655408 DXB655391:DXB655408 EGX655391:EGX655408 EQT655391:EQT655408 FAP655391:FAP655408 FKL655391:FKL655408 FUH655391:FUH655408 GED655391:GED655408 GNZ655391:GNZ655408 GXV655391:GXV655408 HHR655391:HHR655408 HRN655391:HRN655408 IBJ655391:IBJ655408 ILF655391:ILF655408 IVB655391:IVB655408 JEX655391:JEX655408 JOT655391:JOT655408 JYP655391:JYP655408 KIL655391:KIL655408 KSH655391:KSH655408 LCD655391:LCD655408 LLZ655391:LLZ655408 LVV655391:LVV655408 MFR655391:MFR655408 MPN655391:MPN655408 MZJ655391:MZJ655408 NJF655391:NJF655408 NTB655391:NTB655408 OCX655391:OCX655408 OMT655391:OMT655408 OWP655391:OWP655408 PGL655391:PGL655408 PQH655391:PQH655408 QAD655391:QAD655408 QJZ655391:QJZ655408 QTV655391:QTV655408 RDR655391:RDR655408 RNN655391:RNN655408 RXJ655391:RXJ655408 SHF655391:SHF655408 SRB655391:SRB655408 TAX655391:TAX655408 TKT655391:TKT655408 TUP655391:TUP655408 UEL655391:UEL655408 UOH655391:UOH655408 UYD655391:UYD655408 VHZ655391:VHZ655408 VRV655391:VRV655408 WBR655391:WBR655408 WLN655391:WLN655408 WVJ655391:WVJ655408 UYD983071:UYD983088 IX720927:IX720944 ST720927:ST720944 ACP720927:ACP720944 AML720927:AML720944 AWH720927:AWH720944 BGD720927:BGD720944 BPZ720927:BPZ720944 BZV720927:BZV720944 CJR720927:CJR720944 CTN720927:CTN720944 DDJ720927:DDJ720944 DNF720927:DNF720944 DXB720927:DXB720944 EGX720927:EGX720944 EQT720927:EQT720944 FAP720927:FAP720944 FKL720927:FKL720944 FUH720927:FUH720944 GED720927:GED720944 GNZ720927:GNZ720944 GXV720927:GXV720944 HHR720927:HHR720944 HRN720927:HRN720944 IBJ720927:IBJ720944 ILF720927:ILF720944 IVB720927:IVB720944 JEX720927:JEX720944 JOT720927:JOT720944 JYP720927:JYP720944 KIL720927:KIL720944 KSH720927:KSH720944 LCD720927:LCD720944 LLZ720927:LLZ720944 LVV720927:LVV720944 MFR720927:MFR720944 MPN720927:MPN720944 MZJ720927:MZJ720944 NJF720927:NJF720944 NTB720927:NTB720944 OCX720927:OCX720944 OMT720927:OMT720944 OWP720927:OWP720944 PGL720927:PGL720944 PQH720927:PQH720944 QAD720927:QAD720944 QJZ720927:QJZ720944 QTV720927:QTV720944 RDR720927:RDR720944 RNN720927:RNN720944 RXJ720927:RXJ720944 SHF720927:SHF720944 SRB720927:SRB720944 TAX720927:TAX720944 TKT720927:TKT720944 TUP720927:TUP720944 UEL720927:UEL720944 UOH720927:UOH720944 UYD720927:UYD720944 VHZ720927:VHZ720944 VRV720927:VRV720944 WBR720927:WBR720944 WLN720927:WLN720944 WVJ720927:WVJ720944 VHZ983071:VHZ983088 IX786463:IX786480 ST786463:ST786480 ACP786463:ACP786480 AML786463:AML786480 AWH786463:AWH786480 BGD786463:BGD786480 BPZ786463:BPZ786480 BZV786463:BZV786480 CJR786463:CJR786480 CTN786463:CTN786480 DDJ786463:DDJ786480 DNF786463:DNF786480 DXB786463:DXB786480 EGX786463:EGX786480 EQT786463:EQT786480 FAP786463:FAP786480 FKL786463:FKL786480 FUH786463:FUH786480 GED786463:GED786480 GNZ786463:GNZ786480 GXV786463:GXV786480 HHR786463:HHR786480 HRN786463:HRN786480 IBJ786463:IBJ786480 ILF786463:ILF786480 IVB786463:IVB786480 JEX786463:JEX786480 JOT786463:JOT786480 JYP786463:JYP786480 KIL786463:KIL786480 KSH786463:KSH786480 LCD786463:LCD786480 LLZ786463:LLZ786480 LVV786463:LVV786480 MFR786463:MFR786480 MPN786463:MPN786480 MZJ786463:MZJ786480 NJF786463:NJF786480 NTB786463:NTB786480 OCX786463:OCX786480 OMT786463:OMT786480 OWP786463:OWP786480 PGL786463:PGL786480 PQH786463:PQH786480 QAD786463:QAD786480 QJZ786463:QJZ786480 QTV786463:QTV786480 RDR786463:RDR786480 RNN786463:RNN786480 RXJ786463:RXJ786480 SHF786463:SHF786480 SRB786463:SRB786480 TAX786463:TAX786480 TKT786463:TKT786480 TUP786463:TUP786480 UEL786463:UEL786480 UOH786463:UOH786480 UYD786463:UYD786480 VHZ786463:VHZ786480 VRV786463:VRV786480 WBR786463:WBR786480 WLN786463:WLN786480 WVJ786463:WVJ786480 VRV983071:VRV983088 IX851999:IX852016 ST851999:ST852016 ACP851999:ACP852016 AML851999:AML852016 AWH851999:AWH852016 BGD851999:BGD852016 BPZ851999:BPZ852016 BZV851999:BZV852016 CJR851999:CJR852016 CTN851999:CTN852016 DDJ851999:DDJ852016 DNF851999:DNF852016 DXB851999:DXB852016 EGX851999:EGX852016 EQT851999:EQT852016 FAP851999:FAP852016 FKL851999:FKL852016 FUH851999:FUH852016 GED851999:GED852016 GNZ851999:GNZ852016 GXV851999:GXV852016 HHR851999:HHR852016 HRN851999:HRN852016 IBJ851999:IBJ852016 ILF851999:ILF852016 IVB851999:IVB852016 JEX851999:JEX852016 JOT851999:JOT852016 JYP851999:JYP852016 KIL851999:KIL852016 KSH851999:KSH852016 LCD851999:LCD852016 LLZ851999:LLZ852016 LVV851999:LVV852016 MFR851999:MFR852016 MPN851999:MPN852016 MZJ851999:MZJ852016 NJF851999:NJF852016 NTB851999:NTB852016 OCX851999:OCX852016 OMT851999:OMT852016 OWP851999:OWP852016 PGL851999:PGL852016 PQH851999:PQH852016 QAD851999:QAD852016 QJZ851999:QJZ852016 QTV851999:QTV852016 RDR851999:RDR852016 RNN851999:RNN852016 RXJ851999:RXJ852016 SHF851999:SHF852016 SRB851999:SRB852016 TAX851999:TAX852016 TKT851999:TKT852016 TUP851999:TUP852016 UEL851999:UEL852016 UOH851999:UOH852016 UYD851999:UYD852016 VHZ851999:VHZ852016 VRV851999:VRV852016 WBR851999:WBR852016 WLN851999:WLN852016 WVJ851999:WVJ852016 WBR983071:WBR983088 IX917535:IX917552 ST917535:ST917552 ACP917535:ACP917552 AML917535:AML917552 AWH917535:AWH917552 BGD917535:BGD917552 BPZ917535:BPZ917552 BZV917535:BZV917552 CJR917535:CJR917552 CTN917535:CTN917552 DDJ917535:DDJ917552 DNF917535:DNF917552 DXB917535:DXB917552 EGX917535:EGX917552 EQT917535:EQT917552 FAP917535:FAP917552 FKL917535:FKL917552 FUH917535:FUH917552 GED917535:GED917552 GNZ917535:GNZ917552 GXV917535:GXV917552 HHR917535:HHR917552 HRN917535:HRN917552 IBJ917535:IBJ917552 ILF917535:ILF917552 IVB917535:IVB917552 JEX917535:JEX917552 JOT917535:JOT917552 JYP917535:JYP917552 KIL917535:KIL917552 KSH917535:KSH917552 LCD917535:LCD917552 LLZ917535:LLZ917552 LVV917535:LVV917552 MFR917535:MFR917552 MPN917535:MPN917552 MZJ917535:MZJ917552 NJF917535:NJF917552 NTB917535:NTB917552 OCX917535:OCX917552 OMT917535:OMT917552 OWP917535:OWP917552 PGL917535:PGL917552 PQH917535:PQH917552 QAD917535:QAD917552 QJZ917535:QJZ917552 QTV917535:QTV917552 RDR917535:RDR917552 RNN917535:RNN917552 RXJ917535:RXJ917552 SHF917535:SHF917552 SRB917535:SRB917552 TAX917535:TAX917552 TKT917535:TKT917552 TUP917535:TUP917552 UEL917535:UEL917552 UOH917535:UOH917552 UYD917535:UYD917552 VHZ917535:VHZ917552 VRV917535:VRV917552 WBR917535:WBR917552 WLN917535:WLN917552 WVJ917535:WVJ917552" xr:uid="{6D9D6690-49D5-4176-8E12-DB976269EB70}">
      <formula1>OR(IX14=0,IX14&gt;50)</formula1>
    </dataValidation>
    <dataValidation type="custom" operator="greaterThan" allowBlank="1" showInputMessage="1" showErrorMessage="1" sqref="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IY65544:IY65549 SU65544:SU65549 ACQ65544:ACQ65549 AMM65544:AMM65549 AWI65544:AWI65549 BGE65544:BGE65549 BQA65544:BQA65549 BZW65544:BZW65549 CJS65544:CJS65549 CTO65544:CTO65549 DDK65544:DDK65549 DNG65544:DNG65549 DXC65544:DXC65549 EGY65544:EGY65549 EQU65544:EQU65549 FAQ65544:FAQ65549 FKM65544:FKM65549 FUI65544:FUI65549 GEE65544:GEE65549 GOA65544:GOA65549 GXW65544:GXW65549 HHS65544:HHS65549 HRO65544:HRO65549 IBK65544:IBK65549 ILG65544:ILG65549 IVC65544:IVC65549 JEY65544:JEY65549 JOU65544:JOU65549 JYQ65544:JYQ65549 KIM65544:KIM65549 KSI65544:KSI65549 LCE65544:LCE65549 LMA65544:LMA65549 LVW65544:LVW65549 MFS65544:MFS65549 MPO65544:MPO65549 MZK65544:MZK65549 NJG65544:NJG65549 NTC65544:NTC65549 OCY65544:OCY65549 OMU65544:OMU65549 OWQ65544:OWQ65549 PGM65544:PGM65549 PQI65544:PQI65549 QAE65544:QAE65549 QKA65544:QKA65549 QTW65544:QTW65549 RDS65544:RDS65549 RNO65544:RNO65549 RXK65544:RXK65549 SHG65544:SHG65549 SRC65544:SRC65549 TAY65544:TAY65549 TKU65544:TKU65549 TUQ65544:TUQ65549 UEM65544:UEM65549 UOI65544:UOI65549 UYE65544:UYE65549 VIA65544:VIA65549 VRW65544:VRW65549 WBS65544:WBS65549 WLO65544:WLO65549 WVK65544:WVK65549 IY131080:IY131085 SU131080:SU131085 ACQ131080:ACQ131085 AMM131080:AMM131085 AWI131080:AWI131085 BGE131080:BGE131085 BQA131080:BQA131085 BZW131080:BZW131085 CJS131080:CJS131085 CTO131080:CTO131085 DDK131080:DDK131085 DNG131080:DNG131085 DXC131080:DXC131085 EGY131080:EGY131085 EQU131080:EQU131085 FAQ131080:FAQ131085 FKM131080:FKM131085 FUI131080:FUI131085 GEE131080:GEE131085 GOA131080:GOA131085 GXW131080:GXW131085 HHS131080:HHS131085 HRO131080:HRO131085 IBK131080:IBK131085 ILG131080:ILG131085 IVC131080:IVC131085 JEY131080:JEY131085 JOU131080:JOU131085 JYQ131080:JYQ131085 KIM131080:KIM131085 KSI131080:KSI131085 LCE131080:LCE131085 LMA131080:LMA131085 LVW131080:LVW131085 MFS131080:MFS131085 MPO131080:MPO131085 MZK131080:MZK131085 NJG131080:NJG131085 NTC131080:NTC131085 OCY131080:OCY131085 OMU131080:OMU131085 OWQ131080:OWQ131085 PGM131080:PGM131085 PQI131080:PQI131085 QAE131080:QAE131085 QKA131080:QKA131085 QTW131080:QTW131085 RDS131080:RDS131085 RNO131080:RNO131085 RXK131080:RXK131085 SHG131080:SHG131085 SRC131080:SRC131085 TAY131080:TAY131085 TKU131080:TKU131085 TUQ131080:TUQ131085 UEM131080:UEM131085 UOI131080:UOI131085 UYE131080:UYE131085 VIA131080:VIA131085 VRW131080:VRW131085 WBS131080:WBS131085 WLO131080:WLO131085 WVK131080:WVK131085 IY196616:IY196621 SU196616:SU196621 ACQ196616:ACQ196621 AMM196616:AMM196621 AWI196616:AWI196621 BGE196616:BGE196621 BQA196616:BQA196621 BZW196616:BZW196621 CJS196616:CJS196621 CTO196616:CTO196621 DDK196616:DDK196621 DNG196616:DNG196621 DXC196616:DXC196621 EGY196616:EGY196621 EQU196616:EQU196621 FAQ196616:FAQ196621 FKM196616:FKM196621 FUI196616:FUI196621 GEE196616:GEE196621 GOA196616:GOA196621 GXW196616:GXW196621 HHS196616:HHS196621 HRO196616:HRO196621 IBK196616:IBK196621 ILG196616:ILG196621 IVC196616:IVC196621 JEY196616:JEY196621 JOU196616:JOU196621 JYQ196616:JYQ196621 KIM196616:KIM196621 KSI196616:KSI196621 LCE196616:LCE196621 LMA196616:LMA196621 LVW196616:LVW196621 MFS196616:MFS196621 MPO196616:MPO196621 MZK196616:MZK196621 NJG196616:NJG196621 NTC196616:NTC196621 OCY196616:OCY196621 OMU196616:OMU196621 OWQ196616:OWQ196621 PGM196616:PGM196621 PQI196616:PQI196621 QAE196616:QAE196621 QKA196616:QKA196621 QTW196616:QTW196621 RDS196616:RDS196621 RNO196616:RNO196621 RXK196616:RXK196621 SHG196616:SHG196621 SRC196616:SRC196621 TAY196616:TAY196621 TKU196616:TKU196621 TUQ196616:TUQ196621 UEM196616:UEM196621 UOI196616:UOI196621 UYE196616:UYE196621 VIA196616:VIA196621 VRW196616:VRW196621 WBS196616:WBS196621 WLO196616:WLO196621 WVK196616:WVK196621 IY262152:IY262157 SU262152:SU262157 ACQ262152:ACQ262157 AMM262152:AMM262157 AWI262152:AWI262157 BGE262152:BGE262157 BQA262152:BQA262157 BZW262152:BZW262157 CJS262152:CJS262157 CTO262152:CTO262157 DDK262152:DDK262157 DNG262152:DNG262157 DXC262152:DXC262157 EGY262152:EGY262157 EQU262152:EQU262157 FAQ262152:FAQ262157 FKM262152:FKM262157 FUI262152:FUI262157 GEE262152:GEE262157 GOA262152:GOA262157 GXW262152:GXW262157 HHS262152:HHS262157 HRO262152:HRO262157 IBK262152:IBK262157 ILG262152:ILG262157 IVC262152:IVC262157 JEY262152:JEY262157 JOU262152:JOU262157 JYQ262152:JYQ262157 KIM262152:KIM262157 KSI262152:KSI262157 LCE262152:LCE262157 LMA262152:LMA262157 LVW262152:LVW262157 MFS262152:MFS262157 MPO262152:MPO262157 MZK262152:MZK262157 NJG262152:NJG262157 NTC262152:NTC262157 OCY262152:OCY262157 OMU262152:OMU262157 OWQ262152:OWQ262157 PGM262152:PGM262157 PQI262152:PQI262157 QAE262152:QAE262157 QKA262152:QKA262157 QTW262152:QTW262157 RDS262152:RDS262157 RNO262152:RNO262157 RXK262152:RXK262157 SHG262152:SHG262157 SRC262152:SRC262157 TAY262152:TAY262157 TKU262152:TKU262157 TUQ262152:TUQ262157 UEM262152:UEM262157 UOI262152:UOI262157 UYE262152:UYE262157 VIA262152:VIA262157 VRW262152:VRW262157 WBS262152:WBS262157 WLO262152:WLO262157 WVK262152:WVK262157 IY327688:IY327693 SU327688:SU327693 ACQ327688:ACQ327693 AMM327688:AMM327693 AWI327688:AWI327693 BGE327688:BGE327693 BQA327688:BQA327693 BZW327688:BZW327693 CJS327688:CJS327693 CTO327688:CTO327693 DDK327688:DDK327693 DNG327688:DNG327693 DXC327688:DXC327693 EGY327688:EGY327693 EQU327688:EQU327693 FAQ327688:FAQ327693 FKM327688:FKM327693 FUI327688:FUI327693 GEE327688:GEE327693 GOA327688:GOA327693 GXW327688:GXW327693 HHS327688:HHS327693 HRO327688:HRO327693 IBK327688:IBK327693 ILG327688:ILG327693 IVC327688:IVC327693 JEY327688:JEY327693 JOU327688:JOU327693 JYQ327688:JYQ327693 KIM327688:KIM327693 KSI327688:KSI327693 LCE327688:LCE327693 LMA327688:LMA327693 LVW327688:LVW327693 MFS327688:MFS327693 MPO327688:MPO327693 MZK327688:MZK327693 NJG327688:NJG327693 NTC327688:NTC327693 OCY327688:OCY327693 OMU327688:OMU327693 OWQ327688:OWQ327693 PGM327688:PGM327693 PQI327688:PQI327693 QAE327688:QAE327693 QKA327688:QKA327693 QTW327688:QTW327693 RDS327688:RDS327693 RNO327688:RNO327693 RXK327688:RXK327693 SHG327688:SHG327693 SRC327688:SRC327693 TAY327688:TAY327693 TKU327688:TKU327693 TUQ327688:TUQ327693 UEM327688:UEM327693 UOI327688:UOI327693 UYE327688:UYE327693 VIA327688:VIA327693 VRW327688:VRW327693 WBS327688:WBS327693 WLO327688:WLO327693 WVK327688:WVK327693 IY393224:IY393229 SU393224:SU393229 ACQ393224:ACQ393229 AMM393224:AMM393229 AWI393224:AWI393229 BGE393224:BGE393229 BQA393224:BQA393229 BZW393224:BZW393229 CJS393224:CJS393229 CTO393224:CTO393229 DDK393224:DDK393229 DNG393224:DNG393229 DXC393224:DXC393229 EGY393224:EGY393229 EQU393224:EQU393229 FAQ393224:FAQ393229 FKM393224:FKM393229 FUI393224:FUI393229 GEE393224:GEE393229 GOA393224:GOA393229 GXW393224:GXW393229 HHS393224:HHS393229 HRO393224:HRO393229 IBK393224:IBK393229 ILG393224:ILG393229 IVC393224:IVC393229 JEY393224:JEY393229 JOU393224:JOU393229 JYQ393224:JYQ393229 KIM393224:KIM393229 KSI393224:KSI393229 LCE393224:LCE393229 LMA393224:LMA393229 LVW393224:LVW393229 MFS393224:MFS393229 MPO393224:MPO393229 MZK393224:MZK393229 NJG393224:NJG393229 NTC393224:NTC393229 OCY393224:OCY393229 OMU393224:OMU393229 OWQ393224:OWQ393229 PGM393224:PGM393229 PQI393224:PQI393229 QAE393224:QAE393229 QKA393224:QKA393229 QTW393224:QTW393229 RDS393224:RDS393229 RNO393224:RNO393229 RXK393224:RXK393229 SHG393224:SHG393229 SRC393224:SRC393229 TAY393224:TAY393229 TKU393224:TKU393229 TUQ393224:TUQ393229 UEM393224:UEM393229 UOI393224:UOI393229 UYE393224:UYE393229 VIA393224:VIA393229 VRW393224:VRW393229 WBS393224:WBS393229 WLO393224:WLO393229 WVK393224:WVK393229 IY458760:IY458765 SU458760:SU458765 ACQ458760:ACQ458765 AMM458760:AMM458765 AWI458760:AWI458765 BGE458760:BGE458765 BQA458760:BQA458765 BZW458760:BZW458765 CJS458760:CJS458765 CTO458760:CTO458765 DDK458760:DDK458765 DNG458760:DNG458765 DXC458760:DXC458765 EGY458760:EGY458765 EQU458760:EQU458765 FAQ458760:FAQ458765 FKM458760:FKM458765 FUI458760:FUI458765 GEE458760:GEE458765 GOA458760:GOA458765 GXW458760:GXW458765 HHS458760:HHS458765 HRO458760:HRO458765 IBK458760:IBK458765 ILG458760:ILG458765 IVC458760:IVC458765 JEY458760:JEY458765 JOU458760:JOU458765 JYQ458760:JYQ458765 KIM458760:KIM458765 KSI458760:KSI458765 LCE458760:LCE458765 LMA458760:LMA458765 LVW458760:LVW458765 MFS458760:MFS458765 MPO458760:MPO458765 MZK458760:MZK458765 NJG458760:NJG458765 NTC458760:NTC458765 OCY458760:OCY458765 OMU458760:OMU458765 OWQ458760:OWQ458765 PGM458760:PGM458765 PQI458760:PQI458765 QAE458760:QAE458765 QKA458760:QKA458765 QTW458760:QTW458765 RDS458760:RDS458765 RNO458760:RNO458765 RXK458760:RXK458765 SHG458760:SHG458765 SRC458760:SRC458765 TAY458760:TAY458765 TKU458760:TKU458765 TUQ458760:TUQ458765 UEM458760:UEM458765 UOI458760:UOI458765 UYE458760:UYE458765 VIA458760:VIA458765 VRW458760:VRW458765 WBS458760:WBS458765 WLO458760:WLO458765 WVK458760:WVK458765 IY524296:IY524301 SU524296:SU524301 ACQ524296:ACQ524301 AMM524296:AMM524301 AWI524296:AWI524301 BGE524296:BGE524301 BQA524296:BQA524301 BZW524296:BZW524301 CJS524296:CJS524301 CTO524296:CTO524301 DDK524296:DDK524301 DNG524296:DNG524301 DXC524296:DXC524301 EGY524296:EGY524301 EQU524296:EQU524301 FAQ524296:FAQ524301 FKM524296:FKM524301 FUI524296:FUI524301 GEE524296:GEE524301 GOA524296:GOA524301 GXW524296:GXW524301 HHS524296:HHS524301 HRO524296:HRO524301 IBK524296:IBK524301 ILG524296:ILG524301 IVC524296:IVC524301 JEY524296:JEY524301 JOU524296:JOU524301 JYQ524296:JYQ524301 KIM524296:KIM524301 KSI524296:KSI524301 LCE524296:LCE524301 LMA524296:LMA524301 LVW524296:LVW524301 MFS524296:MFS524301 MPO524296:MPO524301 MZK524296:MZK524301 NJG524296:NJG524301 NTC524296:NTC524301 OCY524296:OCY524301 OMU524296:OMU524301 OWQ524296:OWQ524301 PGM524296:PGM524301 PQI524296:PQI524301 QAE524296:QAE524301 QKA524296:QKA524301 QTW524296:QTW524301 RDS524296:RDS524301 RNO524296:RNO524301 RXK524296:RXK524301 SHG524296:SHG524301 SRC524296:SRC524301 TAY524296:TAY524301 TKU524296:TKU524301 TUQ524296:TUQ524301 UEM524296:UEM524301 UOI524296:UOI524301 UYE524296:UYE524301 VIA524296:VIA524301 VRW524296:VRW524301 WBS524296:WBS524301 WLO524296:WLO524301 WVK524296:WVK524301 IY589832:IY589837 SU589832:SU589837 ACQ589832:ACQ589837 AMM589832:AMM589837 AWI589832:AWI589837 BGE589832:BGE589837 BQA589832:BQA589837 BZW589832:BZW589837 CJS589832:CJS589837 CTO589832:CTO589837 DDK589832:DDK589837 DNG589832:DNG589837 DXC589832:DXC589837 EGY589832:EGY589837 EQU589832:EQU589837 FAQ589832:FAQ589837 FKM589832:FKM589837 FUI589832:FUI589837 GEE589832:GEE589837 GOA589832:GOA589837 GXW589832:GXW589837 HHS589832:HHS589837 HRO589832:HRO589837 IBK589832:IBK589837 ILG589832:ILG589837 IVC589832:IVC589837 JEY589832:JEY589837 JOU589832:JOU589837 JYQ589832:JYQ589837 KIM589832:KIM589837 KSI589832:KSI589837 LCE589832:LCE589837 LMA589832:LMA589837 LVW589832:LVW589837 MFS589832:MFS589837 MPO589832:MPO589837 MZK589832:MZK589837 NJG589832:NJG589837 NTC589832:NTC589837 OCY589832:OCY589837 OMU589832:OMU589837 OWQ589832:OWQ589837 PGM589832:PGM589837 PQI589832:PQI589837 QAE589832:QAE589837 QKA589832:QKA589837 QTW589832:QTW589837 RDS589832:RDS589837 RNO589832:RNO589837 RXK589832:RXK589837 SHG589832:SHG589837 SRC589832:SRC589837 TAY589832:TAY589837 TKU589832:TKU589837 TUQ589832:TUQ589837 UEM589832:UEM589837 UOI589832:UOI589837 UYE589832:UYE589837 VIA589832:VIA589837 VRW589832:VRW589837 WBS589832:WBS589837 WLO589832:WLO589837 WVK589832:WVK589837 IY655368:IY655373 SU655368:SU655373 ACQ655368:ACQ655373 AMM655368:AMM655373 AWI655368:AWI655373 BGE655368:BGE655373 BQA655368:BQA655373 BZW655368:BZW655373 CJS655368:CJS655373 CTO655368:CTO655373 DDK655368:DDK655373 DNG655368:DNG655373 DXC655368:DXC655373 EGY655368:EGY655373 EQU655368:EQU655373 FAQ655368:FAQ655373 FKM655368:FKM655373 FUI655368:FUI655373 GEE655368:GEE655373 GOA655368:GOA655373 GXW655368:GXW655373 HHS655368:HHS655373 HRO655368:HRO655373 IBK655368:IBK655373 ILG655368:ILG655373 IVC655368:IVC655373 JEY655368:JEY655373 JOU655368:JOU655373 JYQ655368:JYQ655373 KIM655368:KIM655373 KSI655368:KSI655373 LCE655368:LCE655373 LMA655368:LMA655373 LVW655368:LVW655373 MFS655368:MFS655373 MPO655368:MPO655373 MZK655368:MZK655373 NJG655368:NJG655373 NTC655368:NTC655373 OCY655368:OCY655373 OMU655368:OMU655373 OWQ655368:OWQ655373 PGM655368:PGM655373 PQI655368:PQI655373 QAE655368:QAE655373 QKA655368:QKA655373 QTW655368:QTW655373 RDS655368:RDS655373 RNO655368:RNO655373 RXK655368:RXK655373 SHG655368:SHG655373 SRC655368:SRC655373 TAY655368:TAY655373 TKU655368:TKU655373 TUQ655368:TUQ655373 UEM655368:UEM655373 UOI655368:UOI655373 UYE655368:UYE655373 VIA655368:VIA655373 VRW655368:VRW655373 WBS655368:WBS655373 WLO655368:WLO655373 WVK655368:WVK655373 IY720904:IY720909 SU720904:SU720909 ACQ720904:ACQ720909 AMM720904:AMM720909 AWI720904:AWI720909 BGE720904:BGE720909 BQA720904:BQA720909 BZW720904:BZW720909 CJS720904:CJS720909 CTO720904:CTO720909 DDK720904:DDK720909 DNG720904:DNG720909 DXC720904:DXC720909 EGY720904:EGY720909 EQU720904:EQU720909 FAQ720904:FAQ720909 FKM720904:FKM720909 FUI720904:FUI720909 GEE720904:GEE720909 GOA720904:GOA720909 GXW720904:GXW720909 HHS720904:HHS720909 HRO720904:HRO720909 IBK720904:IBK720909 ILG720904:ILG720909 IVC720904:IVC720909 JEY720904:JEY720909 JOU720904:JOU720909 JYQ720904:JYQ720909 KIM720904:KIM720909 KSI720904:KSI720909 LCE720904:LCE720909 LMA720904:LMA720909 LVW720904:LVW720909 MFS720904:MFS720909 MPO720904:MPO720909 MZK720904:MZK720909 NJG720904:NJG720909 NTC720904:NTC720909 OCY720904:OCY720909 OMU720904:OMU720909 OWQ720904:OWQ720909 PGM720904:PGM720909 PQI720904:PQI720909 QAE720904:QAE720909 QKA720904:QKA720909 QTW720904:QTW720909 RDS720904:RDS720909 RNO720904:RNO720909 RXK720904:RXK720909 SHG720904:SHG720909 SRC720904:SRC720909 TAY720904:TAY720909 TKU720904:TKU720909 TUQ720904:TUQ720909 UEM720904:UEM720909 UOI720904:UOI720909 UYE720904:UYE720909 VIA720904:VIA720909 VRW720904:VRW720909 WBS720904:WBS720909 WLO720904:WLO720909 WVK720904:WVK720909 IY786440:IY786445 SU786440:SU786445 ACQ786440:ACQ786445 AMM786440:AMM786445 AWI786440:AWI786445 BGE786440:BGE786445 BQA786440:BQA786445 BZW786440:BZW786445 CJS786440:CJS786445 CTO786440:CTO786445 DDK786440:DDK786445 DNG786440:DNG786445 DXC786440:DXC786445 EGY786440:EGY786445 EQU786440:EQU786445 FAQ786440:FAQ786445 FKM786440:FKM786445 FUI786440:FUI786445 GEE786440:GEE786445 GOA786440:GOA786445 GXW786440:GXW786445 HHS786440:HHS786445 HRO786440:HRO786445 IBK786440:IBK786445 ILG786440:ILG786445 IVC786440:IVC786445 JEY786440:JEY786445 JOU786440:JOU786445 JYQ786440:JYQ786445 KIM786440:KIM786445 KSI786440:KSI786445 LCE786440:LCE786445 LMA786440:LMA786445 LVW786440:LVW786445 MFS786440:MFS786445 MPO786440:MPO786445 MZK786440:MZK786445 NJG786440:NJG786445 NTC786440:NTC786445 OCY786440:OCY786445 OMU786440:OMU786445 OWQ786440:OWQ786445 PGM786440:PGM786445 PQI786440:PQI786445 QAE786440:QAE786445 QKA786440:QKA786445 QTW786440:QTW786445 RDS786440:RDS786445 RNO786440:RNO786445 RXK786440:RXK786445 SHG786440:SHG786445 SRC786440:SRC786445 TAY786440:TAY786445 TKU786440:TKU786445 TUQ786440:TUQ786445 UEM786440:UEM786445 UOI786440:UOI786445 UYE786440:UYE786445 VIA786440:VIA786445 VRW786440:VRW786445 WBS786440:WBS786445 WLO786440:WLO786445 WVK786440:WVK786445 IY851976:IY851981 SU851976:SU851981 ACQ851976:ACQ851981 AMM851976:AMM851981 AWI851976:AWI851981 BGE851976:BGE851981 BQA851976:BQA851981 BZW851976:BZW851981 CJS851976:CJS851981 CTO851976:CTO851981 DDK851976:DDK851981 DNG851976:DNG851981 DXC851976:DXC851981 EGY851976:EGY851981 EQU851976:EQU851981 FAQ851976:FAQ851981 FKM851976:FKM851981 FUI851976:FUI851981 GEE851976:GEE851981 GOA851976:GOA851981 GXW851976:GXW851981 HHS851976:HHS851981 HRO851976:HRO851981 IBK851976:IBK851981 ILG851976:ILG851981 IVC851976:IVC851981 JEY851976:JEY851981 JOU851976:JOU851981 JYQ851976:JYQ851981 KIM851976:KIM851981 KSI851976:KSI851981 LCE851976:LCE851981 LMA851976:LMA851981 LVW851976:LVW851981 MFS851976:MFS851981 MPO851976:MPO851981 MZK851976:MZK851981 NJG851976:NJG851981 NTC851976:NTC851981 OCY851976:OCY851981 OMU851976:OMU851981 OWQ851976:OWQ851981 PGM851976:PGM851981 PQI851976:PQI851981 QAE851976:QAE851981 QKA851976:QKA851981 QTW851976:QTW851981 RDS851976:RDS851981 RNO851976:RNO851981 RXK851976:RXK851981 SHG851976:SHG851981 SRC851976:SRC851981 TAY851976:TAY851981 TKU851976:TKU851981 TUQ851976:TUQ851981 UEM851976:UEM851981 UOI851976:UOI851981 UYE851976:UYE851981 VIA851976:VIA851981 VRW851976:VRW851981 WBS851976:WBS851981 WLO851976:WLO851981 WVK851976:WVK851981 IY917512:IY917517 SU917512:SU917517 ACQ917512:ACQ917517 AMM917512:AMM917517 AWI917512:AWI917517 BGE917512:BGE917517 BQA917512:BQA917517 BZW917512:BZW917517 CJS917512:CJS917517 CTO917512:CTO917517 DDK917512:DDK917517 DNG917512:DNG917517 DXC917512:DXC917517 EGY917512:EGY917517 EQU917512:EQU917517 FAQ917512:FAQ917517 FKM917512:FKM917517 FUI917512:FUI917517 GEE917512:GEE917517 GOA917512:GOA917517 GXW917512:GXW917517 HHS917512:HHS917517 HRO917512:HRO917517 IBK917512:IBK917517 ILG917512:ILG917517 IVC917512:IVC917517 JEY917512:JEY917517 JOU917512:JOU917517 JYQ917512:JYQ917517 KIM917512:KIM917517 KSI917512:KSI917517 LCE917512:LCE917517 LMA917512:LMA917517 LVW917512:LVW917517 MFS917512:MFS917517 MPO917512:MPO917517 MZK917512:MZK917517 NJG917512:NJG917517 NTC917512:NTC917517 OCY917512:OCY917517 OMU917512:OMU917517 OWQ917512:OWQ917517 PGM917512:PGM917517 PQI917512:PQI917517 QAE917512:QAE917517 QKA917512:QKA917517 QTW917512:QTW917517 RDS917512:RDS917517 RNO917512:RNO917517 RXK917512:RXK917517 SHG917512:SHG917517 SRC917512:SRC917517 TAY917512:TAY917517 TKU917512:TKU917517 TUQ917512:TUQ917517 UEM917512:UEM917517 UOI917512:UOI917517 UYE917512:UYE917517 VIA917512:VIA917517 VRW917512:VRW917517 WBS917512:WBS917517 WLO917512:WLO917517 WVK917512:WVK917517 IY983048:IY983053 SU983048:SU983053 ACQ983048:ACQ983053 AMM983048:AMM983053 AWI983048:AWI983053 BGE983048:BGE983053 BQA983048:BQA983053 BZW983048:BZW983053 CJS983048:CJS983053 CTO983048:CTO983053 DDK983048:DDK983053 DNG983048:DNG983053 DXC983048:DXC983053 EGY983048:EGY983053 EQU983048:EQU983053 FAQ983048:FAQ983053 FKM983048:FKM983053 FUI983048:FUI983053 GEE983048:GEE983053 GOA983048:GOA983053 GXW983048:GXW983053 HHS983048:HHS983053 HRO983048:HRO983053 IBK983048:IBK983053 ILG983048:ILG983053 IVC983048:IVC983053 JEY983048:JEY983053 JOU983048:JOU983053 JYQ983048:JYQ983053 KIM983048:KIM983053 KSI983048:KSI983053 LCE983048:LCE983053 LMA983048:LMA983053 LVW983048:LVW983053 MFS983048:MFS983053 MPO983048:MPO983053 MZK983048:MZK983053 NJG983048:NJG983053 NTC983048:NTC983053 OCY983048:OCY983053 OMU983048:OMU983053 OWQ983048:OWQ983053 PGM983048:PGM983053 PQI983048:PQI983053 QAE983048:QAE983053 QKA983048:QKA983053 QTW983048:QTW983053 RDS983048:RDS983053 RNO983048:RNO983053 RXK983048:RXK983053 SHG983048:SHG983053 SRC983048:SRC983053 TAY983048:TAY983053 TKU983048:TKU983053 TUQ983048:TUQ983053 UEM983048:UEM983053 UOI983048:UOI983053 UYE983048:UYE983053 VIA983048:VIA983053 VRW983048:VRW983053 WBS983048:WBS983053 WLO983048:WLO983053 WVK983048:WVK983053" xr:uid="{3D869C53-0EB9-40A4-B87B-BA6EBF6A371A}">
      <formula1>OR(IY8=0,IY8&gt;50)</formula1>
    </dataValidation>
    <dataValidation type="custom" operator="greaterThan" showInputMessage="1" showErrorMessage="1" errorTitle="eee" sqref="IY57:IY60 SU57:SU60 ACQ57:ACQ60 AMM57:AMM60 AWI57:AWI60 BGE57:BGE60 BQA57:BQA60 BZW57:BZW60 CJS57:CJS60 CTO57:CTO60 DDK57:DDK60 DNG57:DNG60 DXC57:DXC60 EGY57:EGY60 EQU57:EQU60 FAQ57:FAQ60 FKM57:FKM60 FUI57:FUI60 GEE57:GEE60 GOA57:GOA60 GXW57:GXW60 HHS57:HHS60 HRO57:HRO60 IBK57:IBK60 ILG57:ILG60 IVC57:IVC60 JEY57:JEY60 JOU57:JOU60 JYQ57:JYQ60 KIM57:KIM60 KSI57:KSI60 LCE57:LCE60 LMA57:LMA60 LVW57:LVW60 MFS57:MFS60 MPO57:MPO60 MZK57:MZK60 NJG57:NJG60 NTC57:NTC60 OCY57:OCY60 OMU57:OMU60 OWQ57:OWQ60 PGM57:PGM60 PQI57:PQI60 QAE57:QAE60 QKA57:QKA60 QTW57:QTW60 RDS57:RDS60 RNO57:RNO60 RXK57:RXK60 SHG57:SHG60 SRC57:SRC60 TAY57:TAY60 TKU57:TKU60 TUQ57:TUQ60 UEM57:UEM60 UOI57:UOI60 UYE57:UYE60 VIA57:VIA60 VRW57:VRW60 WBS57:WBS60 WLO57:WLO60 WVK57:WVK60 IY65593:IY65596 SU65593:SU65596 ACQ65593:ACQ65596 AMM65593:AMM65596 AWI65593:AWI65596 BGE65593:BGE65596 BQA65593:BQA65596 BZW65593:BZW65596 CJS65593:CJS65596 CTO65593:CTO65596 DDK65593:DDK65596 DNG65593:DNG65596 DXC65593:DXC65596 EGY65593:EGY65596 EQU65593:EQU65596 FAQ65593:FAQ65596 FKM65593:FKM65596 FUI65593:FUI65596 GEE65593:GEE65596 GOA65593:GOA65596 GXW65593:GXW65596 HHS65593:HHS65596 HRO65593:HRO65596 IBK65593:IBK65596 ILG65593:ILG65596 IVC65593:IVC65596 JEY65593:JEY65596 JOU65593:JOU65596 JYQ65593:JYQ65596 KIM65593:KIM65596 KSI65593:KSI65596 LCE65593:LCE65596 LMA65593:LMA65596 LVW65593:LVW65596 MFS65593:MFS65596 MPO65593:MPO65596 MZK65593:MZK65596 NJG65593:NJG65596 NTC65593:NTC65596 OCY65593:OCY65596 OMU65593:OMU65596 OWQ65593:OWQ65596 PGM65593:PGM65596 PQI65593:PQI65596 QAE65593:QAE65596 QKA65593:QKA65596 QTW65593:QTW65596 RDS65593:RDS65596 RNO65593:RNO65596 RXK65593:RXK65596 SHG65593:SHG65596 SRC65593:SRC65596 TAY65593:TAY65596 TKU65593:TKU65596 TUQ65593:TUQ65596 UEM65593:UEM65596 UOI65593:UOI65596 UYE65593:UYE65596 VIA65593:VIA65596 VRW65593:VRW65596 WBS65593:WBS65596 WLO65593:WLO65596 WVK65593:WVK65596 IY131129:IY131132 SU131129:SU131132 ACQ131129:ACQ131132 AMM131129:AMM131132 AWI131129:AWI131132 BGE131129:BGE131132 BQA131129:BQA131132 BZW131129:BZW131132 CJS131129:CJS131132 CTO131129:CTO131132 DDK131129:DDK131132 DNG131129:DNG131132 DXC131129:DXC131132 EGY131129:EGY131132 EQU131129:EQU131132 FAQ131129:FAQ131132 FKM131129:FKM131132 FUI131129:FUI131132 GEE131129:GEE131132 GOA131129:GOA131132 GXW131129:GXW131132 HHS131129:HHS131132 HRO131129:HRO131132 IBK131129:IBK131132 ILG131129:ILG131132 IVC131129:IVC131132 JEY131129:JEY131132 JOU131129:JOU131132 JYQ131129:JYQ131132 KIM131129:KIM131132 KSI131129:KSI131132 LCE131129:LCE131132 LMA131129:LMA131132 LVW131129:LVW131132 MFS131129:MFS131132 MPO131129:MPO131132 MZK131129:MZK131132 NJG131129:NJG131132 NTC131129:NTC131132 OCY131129:OCY131132 OMU131129:OMU131132 OWQ131129:OWQ131132 PGM131129:PGM131132 PQI131129:PQI131132 QAE131129:QAE131132 QKA131129:QKA131132 QTW131129:QTW131132 RDS131129:RDS131132 RNO131129:RNO131132 RXK131129:RXK131132 SHG131129:SHG131132 SRC131129:SRC131132 TAY131129:TAY131132 TKU131129:TKU131132 TUQ131129:TUQ131132 UEM131129:UEM131132 UOI131129:UOI131132 UYE131129:UYE131132 VIA131129:VIA131132 VRW131129:VRW131132 WBS131129:WBS131132 WLO131129:WLO131132 WVK131129:WVK131132 IY196665:IY196668 SU196665:SU196668 ACQ196665:ACQ196668 AMM196665:AMM196668 AWI196665:AWI196668 BGE196665:BGE196668 BQA196665:BQA196668 BZW196665:BZW196668 CJS196665:CJS196668 CTO196665:CTO196668 DDK196665:DDK196668 DNG196665:DNG196668 DXC196665:DXC196668 EGY196665:EGY196668 EQU196665:EQU196668 FAQ196665:FAQ196668 FKM196665:FKM196668 FUI196665:FUI196668 GEE196665:GEE196668 GOA196665:GOA196668 GXW196665:GXW196668 HHS196665:HHS196668 HRO196665:HRO196668 IBK196665:IBK196668 ILG196665:ILG196668 IVC196665:IVC196668 JEY196665:JEY196668 JOU196665:JOU196668 JYQ196665:JYQ196668 KIM196665:KIM196668 KSI196665:KSI196668 LCE196665:LCE196668 LMA196665:LMA196668 LVW196665:LVW196668 MFS196665:MFS196668 MPO196665:MPO196668 MZK196665:MZK196668 NJG196665:NJG196668 NTC196665:NTC196668 OCY196665:OCY196668 OMU196665:OMU196668 OWQ196665:OWQ196668 PGM196665:PGM196668 PQI196665:PQI196668 QAE196665:QAE196668 QKA196665:QKA196668 QTW196665:QTW196668 RDS196665:RDS196668 RNO196665:RNO196668 RXK196665:RXK196668 SHG196665:SHG196668 SRC196665:SRC196668 TAY196665:TAY196668 TKU196665:TKU196668 TUQ196665:TUQ196668 UEM196665:UEM196668 UOI196665:UOI196668 UYE196665:UYE196668 VIA196665:VIA196668 VRW196665:VRW196668 WBS196665:WBS196668 WLO196665:WLO196668 WVK196665:WVK196668 IY262201:IY262204 SU262201:SU262204 ACQ262201:ACQ262204 AMM262201:AMM262204 AWI262201:AWI262204 BGE262201:BGE262204 BQA262201:BQA262204 BZW262201:BZW262204 CJS262201:CJS262204 CTO262201:CTO262204 DDK262201:DDK262204 DNG262201:DNG262204 DXC262201:DXC262204 EGY262201:EGY262204 EQU262201:EQU262204 FAQ262201:FAQ262204 FKM262201:FKM262204 FUI262201:FUI262204 GEE262201:GEE262204 GOA262201:GOA262204 GXW262201:GXW262204 HHS262201:HHS262204 HRO262201:HRO262204 IBK262201:IBK262204 ILG262201:ILG262204 IVC262201:IVC262204 JEY262201:JEY262204 JOU262201:JOU262204 JYQ262201:JYQ262204 KIM262201:KIM262204 KSI262201:KSI262204 LCE262201:LCE262204 LMA262201:LMA262204 LVW262201:LVW262204 MFS262201:MFS262204 MPO262201:MPO262204 MZK262201:MZK262204 NJG262201:NJG262204 NTC262201:NTC262204 OCY262201:OCY262204 OMU262201:OMU262204 OWQ262201:OWQ262204 PGM262201:PGM262204 PQI262201:PQI262204 QAE262201:QAE262204 QKA262201:QKA262204 QTW262201:QTW262204 RDS262201:RDS262204 RNO262201:RNO262204 RXK262201:RXK262204 SHG262201:SHG262204 SRC262201:SRC262204 TAY262201:TAY262204 TKU262201:TKU262204 TUQ262201:TUQ262204 UEM262201:UEM262204 UOI262201:UOI262204 UYE262201:UYE262204 VIA262201:VIA262204 VRW262201:VRW262204 WBS262201:WBS262204 WLO262201:WLO262204 WVK262201:WVK262204 IY327737:IY327740 SU327737:SU327740 ACQ327737:ACQ327740 AMM327737:AMM327740 AWI327737:AWI327740 BGE327737:BGE327740 BQA327737:BQA327740 BZW327737:BZW327740 CJS327737:CJS327740 CTO327737:CTO327740 DDK327737:DDK327740 DNG327737:DNG327740 DXC327737:DXC327740 EGY327737:EGY327740 EQU327737:EQU327740 FAQ327737:FAQ327740 FKM327737:FKM327740 FUI327737:FUI327740 GEE327737:GEE327740 GOA327737:GOA327740 GXW327737:GXW327740 HHS327737:HHS327740 HRO327737:HRO327740 IBK327737:IBK327740 ILG327737:ILG327740 IVC327737:IVC327740 JEY327737:JEY327740 JOU327737:JOU327740 JYQ327737:JYQ327740 KIM327737:KIM327740 KSI327737:KSI327740 LCE327737:LCE327740 LMA327737:LMA327740 LVW327737:LVW327740 MFS327737:MFS327740 MPO327737:MPO327740 MZK327737:MZK327740 NJG327737:NJG327740 NTC327737:NTC327740 OCY327737:OCY327740 OMU327737:OMU327740 OWQ327737:OWQ327740 PGM327737:PGM327740 PQI327737:PQI327740 QAE327737:QAE327740 QKA327737:QKA327740 QTW327737:QTW327740 RDS327737:RDS327740 RNO327737:RNO327740 RXK327737:RXK327740 SHG327737:SHG327740 SRC327737:SRC327740 TAY327737:TAY327740 TKU327737:TKU327740 TUQ327737:TUQ327740 UEM327737:UEM327740 UOI327737:UOI327740 UYE327737:UYE327740 VIA327737:VIA327740 VRW327737:VRW327740 WBS327737:WBS327740 WLO327737:WLO327740 WVK327737:WVK327740 IY393273:IY393276 SU393273:SU393276 ACQ393273:ACQ393276 AMM393273:AMM393276 AWI393273:AWI393276 BGE393273:BGE393276 BQA393273:BQA393276 BZW393273:BZW393276 CJS393273:CJS393276 CTO393273:CTO393276 DDK393273:DDK393276 DNG393273:DNG393276 DXC393273:DXC393276 EGY393273:EGY393276 EQU393273:EQU393276 FAQ393273:FAQ393276 FKM393273:FKM393276 FUI393273:FUI393276 GEE393273:GEE393276 GOA393273:GOA393276 GXW393273:GXW393276 HHS393273:HHS393276 HRO393273:HRO393276 IBK393273:IBK393276 ILG393273:ILG393276 IVC393273:IVC393276 JEY393273:JEY393276 JOU393273:JOU393276 JYQ393273:JYQ393276 KIM393273:KIM393276 KSI393273:KSI393276 LCE393273:LCE393276 LMA393273:LMA393276 LVW393273:LVW393276 MFS393273:MFS393276 MPO393273:MPO393276 MZK393273:MZK393276 NJG393273:NJG393276 NTC393273:NTC393276 OCY393273:OCY393276 OMU393273:OMU393276 OWQ393273:OWQ393276 PGM393273:PGM393276 PQI393273:PQI393276 QAE393273:QAE393276 QKA393273:QKA393276 QTW393273:QTW393276 RDS393273:RDS393276 RNO393273:RNO393276 RXK393273:RXK393276 SHG393273:SHG393276 SRC393273:SRC393276 TAY393273:TAY393276 TKU393273:TKU393276 TUQ393273:TUQ393276 UEM393273:UEM393276 UOI393273:UOI393276 UYE393273:UYE393276 VIA393273:VIA393276 VRW393273:VRW393276 WBS393273:WBS393276 WLO393273:WLO393276 WVK393273:WVK393276 IY458809:IY458812 SU458809:SU458812 ACQ458809:ACQ458812 AMM458809:AMM458812 AWI458809:AWI458812 BGE458809:BGE458812 BQA458809:BQA458812 BZW458809:BZW458812 CJS458809:CJS458812 CTO458809:CTO458812 DDK458809:DDK458812 DNG458809:DNG458812 DXC458809:DXC458812 EGY458809:EGY458812 EQU458809:EQU458812 FAQ458809:FAQ458812 FKM458809:FKM458812 FUI458809:FUI458812 GEE458809:GEE458812 GOA458809:GOA458812 GXW458809:GXW458812 HHS458809:HHS458812 HRO458809:HRO458812 IBK458809:IBK458812 ILG458809:ILG458812 IVC458809:IVC458812 JEY458809:JEY458812 JOU458809:JOU458812 JYQ458809:JYQ458812 KIM458809:KIM458812 KSI458809:KSI458812 LCE458809:LCE458812 LMA458809:LMA458812 LVW458809:LVW458812 MFS458809:MFS458812 MPO458809:MPO458812 MZK458809:MZK458812 NJG458809:NJG458812 NTC458809:NTC458812 OCY458809:OCY458812 OMU458809:OMU458812 OWQ458809:OWQ458812 PGM458809:PGM458812 PQI458809:PQI458812 QAE458809:QAE458812 QKA458809:QKA458812 QTW458809:QTW458812 RDS458809:RDS458812 RNO458809:RNO458812 RXK458809:RXK458812 SHG458809:SHG458812 SRC458809:SRC458812 TAY458809:TAY458812 TKU458809:TKU458812 TUQ458809:TUQ458812 UEM458809:UEM458812 UOI458809:UOI458812 UYE458809:UYE458812 VIA458809:VIA458812 VRW458809:VRW458812 WBS458809:WBS458812 WLO458809:WLO458812 WVK458809:WVK458812 IY524345:IY524348 SU524345:SU524348 ACQ524345:ACQ524348 AMM524345:AMM524348 AWI524345:AWI524348 BGE524345:BGE524348 BQA524345:BQA524348 BZW524345:BZW524348 CJS524345:CJS524348 CTO524345:CTO524348 DDK524345:DDK524348 DNG524345:DNG524348 DXC524345:DXC524348 EGY524345:EGY524348 EQU524345:EQU524348 FAQ524345:FAQ524348 FKM524345:FKM524348 FUI524345:FUI524348 GEE524345:GEE524348 GOA524345:GOA524348 GXW524345:GXW524348 HHS524345:HHS524348 HRO524345:HRO524348 IBK524345:IBK524348 ILG524345:ILG524348 IVC524345:IVC524348 JEY524345:JEY524348 JOU524345:JOU524348 JYQ524345:JYQ524348 KIM524345:KIM524348 KSI524345:KSI524348 LCE524345:LCE524348 LMA524345:LMA524348 LVW524345:LVW524348 MFS524345:MFS524348 MPO524345:MPO524348 MZK524345:MZK524348 NJG524345:NJG524348 NTC524345:NTC524348 OCY524345:OCY524348 OMU524345:OMU524348 OWQ524345:OWQ524348 PGM524345:PGM524348 PQI524345:PQI524348 QAE524345:QAE524348 QKA524345:QKA524348 QTW524345:QTW524348 RDS524345:RDS524348 RNO524345:RNO524348 RXK524345:RXK524348 SHG524345:SHG524348 SRC524345:SRC524348 TAY524345:TAY524348 TKU524345:TKU524348 TUQ524345:TUQ524348 UEM524345:UEM524348 UOI524345:UOI524348 UYE524345:UYE524348 VIA524345:VIA524348 VRW524345:VRW524348 WBS524345:WBS524348 WLO524345:WLO524348 WVK524345:WVK524348 IY589881:IY589884 SU589881:SU589884 ACQ589881:ACQ589884 AMM589881:AMM589884 AWI589881:AWI589884 BGE589881:BGE589884 BQA589881:BQA589884 BZW589881:BZW589884 CJS589881:CJS589884 CTO589881:CTO589884 DDK589881:DDK589884 DNG589881:DNG589884 DXC589881:DXC589884 EGY589881:EGY589884 EQU589881:EQU589884 FAQ589881:FAQ589884 FKM589881:FKM589884 FUI589881:FUI589884 GEE589881:GEE589884 GOA589881:GOA589884 GXW589881:GXW589884 HHS589881:HHS589884 HRO589881:HRO589884 IBK589881:IBK589884 ILG589881:ILG589884 IVC589881:IVC589884 JEY589881:JEY589884 JOU589881:JOU589884 JYQ589881:JYQ589884 KIM589881:KIM589884 KSI589881:KSI589884 LCE589881:LCE589884 LMA589881:LMA589884 LVW589881:LVW589884 MFS589881:MFS589884 MPO589881:MPO589884 MZK589881:MZK589884 NJG589881:NJG589884 NTC589881:NTC589884 OCY589881:OCY589884 OMU589881:OMU589884 OWQ589881:OWQ589884 PGM589881:PGM589884 PQI589881:PQI589884 QAE589881:QAE589884 QKA589881:QKA589884 QTW589881:QTW589884 RDS589881:RDS589884 RNO589881:RNO589884 RXK589881:RXK589884 SHG589881:SHG589884 SRC589881:SRC589884 TAY589881:TAY589884 TKU589881:TKU589884 TUQ589881:TUQ589884 UEM589881:UEM589884 UOI589881:UOI589884 UYE589881:UYE589884 VIA589881:VIA589884 VRW589881:VRW589884 WBS589881:WBS589884 WLO589881:WLO589884 WVK589881:WVK589884 IY655417:IY655420 SU655417:SU655420 ACQ655417:ACQ655420 AMM655417:AMM655420 AWI655417:AWI655420 BGE655417:BGE655420 BQA655417:BQA655420 BZW655417:BZW655420 CJS655417:CJS655420 CTO655417:CTO655420 DDK655417:DDK655420 DNG655417:DNG655420 DXC655417:DXC655420 EGY655417:EGY655420 EQU655417:EQU655420 FAQ655417:FAQ655420 FKM655417:FKM655420 FUI655417:FUI655420 GEE655417:GEE655420 GOA655417:GOA655420 GXW655417:GXW655420 HHS655417:HHS655420 HRO655417:HRO655420 IBK655417:IBK655420 ILG655417:ILG655420 IVC655417:IVC655420 JEY655417:JEY655420 JOU655417:JOU655420 JYQ655417:JYQ655420 KIM655417:KIM655420 KSI655417:KSI655420 LCE655417:LCE655420 LMA655417:LMA655420 LVW655417:LVW655420 MFS655417:MFS655420 MPO655417:MPO655420 MZK655417:MZK655420 NJG655417:NJG655420 NTC655417:NTC655420 OCY655417:OCY655420 OMU655417:OMU655420 OWQ655417:OWQ655420 PGM655417:PGM655420 PQI655417:PQI655420 QAE655417:QAE655420 QKA655417:QKA655420 QTW655417:QTW655420 RDS655417:RDS655420 RNO655417:RNO655420 RXK655417:RXK655420 SHG655417:SHG655420 SRC655417:SRC655420 TAY655417:TAY655420 TKU655417:TKU655420 TUQ655417:TUQ655420 UEM655417:UEM655420 UOI655417:UOI655420 UYE655417:UYE655420 VIA655417:VIA655420 VRW655417:VRW655420 WBS655417:WBS655420 WLO655417:WLO655420 WVK655417:WVK655420 IY720953:IY720956 SU720953:SU720956 ACQ720953:ACQ720956 AMM720953:AMM720956 AWI720953:AWI720956 BGE720953:BGE720956 BQA720953:BQA720956 BZW720953:BZW720956 CJS720953:CJS720956 CTO720953:CTO720956 DDK720953:DDK720956 DNG720953:DNG720956 DXC720953:DXC720956 EGY720953:EGY720956 EQU720953:EQU720956 FAQ720953:FAQ720956 FKM720953:FKM720956 FUI720953:FUI720956 GEE720953:GEE720956 GOA720953:GOA720956 GXW720953:GXW720956 HHS720953:HHS720956 HRO720953:HRO720956 IBK720953:IBK720956 ILG720953:ILG720956 IVC720953:IVC720956 JEY720953:JEY720956 JOU720953:JOU720956 JYQ720953:JYQ720956 KIM720953:KIM720956 KSI720953:KSI720956 LCE720953:LCE720956 LMA720953:LMA720956 LVW720953:LVW720956 MFS720953:MFS720956 MPO720953:MPO720956 MZK720953:MZK720956 NJG720953:NJG720956 NTC720953:NTC720956 OCY720953:OCY720956 OMU720953:OMU720956 OWQ720953:OWQ720956 PGM720953:PGM720956 PQI720953:PQI720956 QAE720953:QAE720956 QKA720953:QKA720956 QTW720953:QTW720956 RDS720953:RDS720956 RNO720953:RNO720956 RXK720953:RXK720956 SHG720953:SHG720956 SRC720953:SRC720956 TAY720953:TAY720956 TKU720953:TKU720956 TUQ720953:TUQ720956 UEM720953:UEM720956 UOI720953:UOI720956 UYE720953:UYE720956 VIA720953:VIA720956 VRW720953:VRW720956 WBS720953:WBS720956 WLO720953:WLO720956 WVK720953:WVK720956 IY786489:IY786492 SU786489:SU786492 ACQ786489:ACQ786492 AMM786489:AMM786492 AWI786489:AWI786492 BGE786489:BGE786492 BQA786489:BQA786492 BZW786489:BZW786492 CJS786489:CJS786492 CTO786489:CTO786492 DDK786489:DDK786492 DNG786489:DNG786492 DXC786489:DXC786492 EGY786489:EGY786492 EQU786489:EQU786492 FAQ786489:FAQ786492 FKM786489:FKM786492 FUI786489:FUI786492 GEE786489:GEE786492 GOA786489:GOA786492 GXW786489:GXW786492 HHS786489:HHS786492 HRO786489:HRO786492 IBK786489:IBK786492 ILG786489:ILG786492 IVC786489:IVC786492 JEY786489:JEY786492 JOU786489:JOU786492 JYQ786489:JYQ786492 KIM786489:KIM786492 KSI786489:KSI786492 LCE786489:LCE786492 LMA786489:LMA786492 LVW786489:LVW786492 MFS786489:MFS786492 MPO786489:MPO786492 MZK786489:MZK786492 NJG786489:NJG786492 NTC786489:NTC786492 OCY786489:OCY786492 OMU786489:OMU786492 OWQ786489:OWQ786492 PGM786489:PGM786492 PQI786489:PQI786492 QAE786489:QAE786492 QKA786489:QKA786492 QTW786489:QTW786492 RDS786489:RDS786492 RNO786489:RNO786492 RXK786489:RXK786492 SHG786489:SHG786492 SRC786489:SRC786492 TAY786489:TAY786492 TKU786489:TKU786492 TUQ786489:TUQ786492 UEM786489:UEM786492 UOI786489:UOI786492 UYE786489:UYE786492 VIA786489:VIA786492 VRW786489:VRW786492 WBS786489:WBS786492 WLO786489:WLO786492 WVK786489:WVK786492 IY852025:IY852028 SU852025:SU852028 ACQ852025:ACQ852028 AMM852025:AMM852028 AWI852025:AWI852028 BGE852025:BGE852028 BQA852025:BQA852028 BZW852025:BZW852028 CJS852025:CJS852028 CTO852025:CTO852028 DDK852025:DDK852028 DNG852025:DNG852028 DXC852025:DXC852028 EGY852025:EGY852028 EQU852025:EQU852028 FAQ852025:FAQ852028 FKM852025:FKM852028 FUI852025:FUI852028 GEE852025:GEE852028 GOA852025:GOA852028 GXW852025:GXW852028 HHS852025:HHS852028 HRO852025:HRO852028 IBK852025:IBK852028 ILG852025:ILG852028 IVC852025:IVC852028 JEY852025:JEY852028 JOU852025:JOU852028 JYQ852025:JYQ852028 KIM852025:KIM852028 KSI852025:KSI852028 LCE852025:LCE852028 LMA852025:LMA852028 LVW852025:LVW852028 MFS852025:MFS852028 MPO852025:MPO852028 MZK852025:MZK852028 NJG852025:NJG852028 NTC852025:NTC852028 OCY852025:OCY852028 OMU852025:OMU852028 OWQ852025:OWQ852028 PGM852025:PGM852028 PQI852025:PQI852028 QAE852025:QAE852028 QKA852025:QKA852028 QTW852025:QTW852028 RDS852025:RDS852028 RNO852025:RNO852028 RXK852025:RXK852028 SHG852025:SHG852028 SRC852025:SRC852028 TAY852025:TAY852028 TKU852025:TKU852028 TUQ852025:TUQ852028 UEM852025:UEM852028 UOI852025:UOI852028 UYE852025:UYE852028 VIA852025:VIA852028 VRW852025:VRW852028 WBS852025:WBS852028 WLO852025:WLO852028 WVK852025:WVK852028 IY917561:IY917564 SU917561:SU917564 ACQ917561:ACQ917564 AMM917561:AMM917564 AWI917561:AWI917564 BGE917561:BGE917564 BQA917561:BQA917564 BZW917561:BZW917564 CJS917561:CJS917564 CTO917561:CTO917564 DDK917561:DDK917564 DNG917561:DNG917564 DXC917561:DXC917564 EGY917561:EGY917564 EQU917561:EQU917564 FAQ917561:FAQ917564 FKM917561:FKM917564 FUI917561:FUI917564 GEE917561:GEE917564 GOA917561:GOA917564 GXW917561:GXW917564 HHS917561:HHS917564 HRO917561:HRO917564 IBK917561:IBK917564 ILG917561:ILG917564 IVC917561:IVC917564 JEY917561:JEY917564 JOU917561:JOU917564 JYQ917561:JYQ917564 KIM917561:KIM917564 KSI917561:KSI917564 LCE917561:LCE917564 LMA917561:LMA917564 LVW917561:LVW917564 MFS917561:MFS917564 MPO917561:MPO917564 MZK917561:MZK917564 NJG917561:NJG917564 NTC917561:NTC917564 OCY917561:OCY917564 OMU917561:OMU917564 OWQ917561:OWQ917564 PGM917561:PGM917564 PQI917561:PQI917564 QAE917561:QAE917564 QKA917561:QKA917564 QTW917561:QTW917564 RDS917561:RDS917564 RNO917561:RNO917564 RXK917561:RXK917564 SHG917561:SHG917564 SRC917561:SRC917564 TAY917561:TAY917564 TKU917561:TKU917564 TUQ917561:TUQ917564 UEM917561:UEM917564 UOI917561:UOI917564 UYE917561:UYE917564 VIA917561:VIA917564 VRW917561:VRW917564 WBS917561:WBS917564 WLO917561:WLO917564 WVK917561:WVK917564 IY983097:IY983100 SU983097:SU983100 ACQ983097:ACQ983100 AMM983097:AMM983100 AWI983097:AWI983100 BGE983097:BGE983100 BQA983097:BQA983100 BZW983097:BZW983100 CJS983097:CJS983100 CTO983097:CTO983100 DDK983097:DDK983100 DNG983097:DNG983100 DXC983097:DXC983100 EGY983097:EGY983100 EQU983097:EQU983100 FAQ983097:FAQ983100 FKM983097:FKM983100 FUI983097:FUI983100 GEE983097:GEE983100 GOA983097:GOA983100 GXW983097:GXW983100 HHS983097:HHS983100 HRO983097:HRO983100 IBK983097:IBK983100 ILG983097:ILG983100 IVC983097:IVC983100 JEY983097:JEY983100 JOU983097:JOU983100 JYQ983097:JYQ983100 KIM983097:KIM983100 KSI983097:KSI983100 LCE983097:LCE983100 LMA983097:LMA983100 LVW983097:LVW983100 MFS983097:MFS983100 MPO983097:MPO983100 MZK983097:MZK983100 NJG983097:NJG983100 NTC983097:NTC983100 OCY983097:OCY983100 OMU983097:OMU983100 OWQ983097:OWQ983100 PGM983097:PGM983100 PQI983097:PQI983100 QAE983097:QAE983100 QKA983097:QKA983100 QTW983097:QTW983100 RDS983097:RDS983100 RNO983097:RNO983100 RXK983097:RXK983100 SHG983097:SHG983100 SRC983097:SRC983100 TAY983097:TAY983100 TKU983097:TKU983100 TUQ983097:TUQ983100 UEM983097:UEM983100 UOI983097:UOI983100 UYE983097:UYE983100 VIA983097:VIA983100 VRW983097:VRW983100 WBS983097:WBS983100 WLO983097:WLO983100 WVK983097:WVK983100 RDR983101:RDS983101 IX61:IY61 ST61:SU61 ACP61:ACQ61 AML61:AMM61 AWH61:AWI61 BGD61:BGE61 BPZ61:BQA61 BZV61:BZW61 CJR61:CJS61 CTN61:CTO61 DDJ61:DDK61 DNF61:DNG61 DXB61:DXC61 EGX61:EGY61 EQT61:EQU61 FAP61:FAQ61 FKL61:FKM61 FUH61:FUI61 GED61:GEE61 GNZ61:GOA61 GXV61:GXW61 HHR61:HHS61 HRN61:HRO61 IBJ61:IBK61 ILF61:ILG61 IVB61:IVC61 JEX61:JEY61 JOT61:JOU61 JYP61:JYQ61 KIL61:KIM61 KSH61:KSI61 LCD61:LCE61 LLZ61:LMA61 LVV61:LVW61 MFR61:MFS61 MPN61:MPO61 MZJ61:MZK61 NJF61:NJG61 NTB61:NTC61 OCX61:OCY61 OMT61:OMU61 OWP61:OWQ61 PGL61:PGM61 PQH61:PQI61 QAD61:QAE61 QJZ61:QKA61 QTV61:QTW61 RDR61:RDS61 RNN61:RNO61 RXJ61:RXK61 SHF61:SHG61 SRB61:SRC61 TAX61:TAY61 TKT61:TKU61 TUP61:TUQ61 UEL61:UEM61 UOH61:UOI61 UYD61:UYE61 VHZ61:VIA61 VRV61:VRW61 WBR61:WBS61 WLN61:WLO61 WVJ61:WVK61 RNN983101:RNO983101 IX65597:IY65597 ST65597:SU65597 ACP65597:ACQ65597 AML65597:AMM65597 AWH65597:AWI65597 BGD65597:BGE65597 BPZ65597:BQA65597 BZV65597:BZW65597 CJR65597:CJS65597 CTN65597:CTO65597 DDJ65597:DDK65597 DNF65597:DNG65597 DXB65597:DXC65597 EGX65597:EGY65597 EQT65597:EQU65597 FAP65597:FAQ65597 FKL65597:FKM65597 FUH65597:FUI65597 GED65597:GEE65597 GNZ65597:GOA65597 GXV65597:GXW65597 HHR65597:HHS65597 HRN65597:HRO65597 IBJ65597:IBK65597 ILF65597:ILG65597 IVB65597:IVC65597 JEX65597:JEY65597 JOT65597:JOU65597 JYP65597:JYQ65597 KIL65597:KIM65597 KSH65597:KSI65597 LCD65597:LCE65597 LLZ65597:LMA65597 LVV65597:LVW65597 MFR65597:MFS65597 MPN65597:MPO65597 MZJ65597:MZK65597 NJF65597:NJG65597 NTB65597:NTC65597 OCX65597:OCY65597 OMT65597:OMU65597 OWP65597:OWQ65597 PGL65597:PGM65597 PQH65597:PQI65597 QAD65597:QAE65597 QJZ65597:QKA65597 QTV65597:QTW65597 RDR65597:RDS65597 RNN65597:RNO65597 RXJ65597:RXK65597 SHF65597:SHG65597 SRB65597:SRC65597 TAX65597:TAY65597 TKT65597:TKU65597 TUP65597:TUQ65597 UEL65597:UEM65597 UOH65597:UOI65597 UYD65597:UYE65597 VHZ65597:VIA65597 VRV65597:VRW65597 WBR65597:WBS65597 WLN65597:WLO65597 WVJ65597:WVK65597 RXJ983101:RXK983101 IX131133:IY131133 ST131133:SU131133 ACP131133:ACQ131133 AML131133:AMM131133 AWH131133:AWI131133 BGD131133:BGE131133 BPZ131133:BQA131133 BZV131133:BZW131133 CJR131133:CJS131133 CTN131133:CTO131133 DDJ131133:DDK131133 DNF131133:DNG131133 DXB131133:DXC131133 EGX131133:EGY131133 EQT131133:EQU131133 FAP131133:FAQ131133 FKL131133:FKM131133 FUH131133:FUI131133 GED131133:GEE131133 GNZ131133:GOA131133 GXV131133:GXW131133 HHR131133:HHS131133 HRN131133:HRO131133 IBJ131133:IBK131133 ILF131133:ILG131133 IVB131133:IVC131133 JEX131133:JEY131133 JOT131133:JOU131133 JYP131133:JYQ131133 KIL131133:KIM131133 KSH131133:KSI131133 LCD131133:LCE131133 LLZ131133:LMA131133 LVV131133:LVW131133 MFR131133:MFS131133 MPN131133:MPO131133 MZJ131133:MZK131133 NJF131133:NJG131133 NTB131133:NTC131133 OCX131133:OCY131133 OMT131133:OMU131133 OWP131133:OWQ131133 PGL131133:PGM131133 PQH131133:PQI131133 QAD131133:QAE131133 QJZ131133:QKA131133 QTV131133:QTW131133 RDR131133:RDS131133 RNN131133:RNO131133 RXJ131133:RXK131133 SHF131133:SHG131133 SRB131133:SRC131133 TAX131133:TAY131133 TKT131133:TKU131133 TUP131133:TUQ131133 UEL131133:UEM131133 UOH131133:UOI131133 UYD131133:UYE131133 VHZ131133:VIA131133 VRV131133:VRW131133 WBR131133:WBS131133 WLN131133:WLO131133 WVJ131133:WVK131133 SHF983101:SHG983101 IX196669:IY196669 ST196669:SU196669 ACP196669:ACQ196669 AML196669:AMM196669 AWH196669:AWI196669 BGD196669:BGE196669 BPZ196669:BQA196669 BZV196669:BZW196669 CJR196669:CJS196669 CTN196669:CTO196669 DDJ196669:DDK196669 DNF196669:DNG196669 DXB196669:DXC196669 EGX196669:EGY196669 EQT196669:EQU196669 FAP196669:FAQ196669 FKL196669:FKM196669 FUH196669:FUI196669 GED196669:GEE196669 GNZ196669:GOA196669 GXV196669:GXW196669 HHR196669:HHS196669 HRN196669:HRO196669 IBJ196669:IBK196669 ILF196669:ILG196669 IVB196669:IVC196669 JEX196669:JEY196669 JOT196669:JOU196669 JYP196669:JYQ196669 KIL196669:KIM196669 KSH196669:KSI196669 LCD196669:LCE196669 LLZ196669:LMA196669 LVV196669:LVW196669 MFR196669:MFS196669 MPN196669:MPO196669 MZJ196669:MZK196669 NJF196669:NJG196669 NTB196669:NTC196669 OCX196669:OCY196669 OMT196669:OMU196669 OWP196669:OWQ196669 PGL196669:PGM196669 PQH196669:PQI196669 QAD196669:QAE196669 QJZ196669:QKA196669 QTV196669:QTW196669 RDR196669:RDS196669 RNN196669:RNO196669 RXJ196669:RXK196669 SHF196669:SHG196669 SRB196669:SRC196669 TAX196669:TAY196669 TKT196669:TKU196669 TUP196669:TUQ196669 UEL196669:UEM196669 UOH196669:UOI196669 UYD196669:UYE196669 VHZ196669:VIA196669 VRV196669:VRW196669 WBR196669:WBS196669 WLN196669:WLO196669 WVJ196669:WVK196669 SRB983101:SRC983101 IX262205:IY262205 ST262205:SU262205 ACP262205:ACQ262205 AML262205:AMM262205 AWH262205:AWI262205 BGD262205:BGE262205 BPZ262205:BQA262205 BZV262205:BZW262205 CJR262205:CJS262205 CTN262205:CTO262205 DDJ262205:DDK262205 DNF262205:DNG262205 DXB262205:DXC262205 EGX262205:EGY262205 EQT262205:EQU262205 FAP262205:FAQ262205 FKL262205:FKM262205 FUH262205:FUI262205 GED262205:GEE262205 GNZ262205:GOA262205 GXV262205:GXW262205 HHR262205:HHS262205 HRN262205:HRO262205 IBJ262205:IBK262205 ILF262205:ILG262205 IVB262205:IVC262205 JEX262205:JEY262205 JOT262205:JOU262205 JYP262205:JYQ262205 KIL262205:KIM262205 KSH262205:KSI262205 LCD262205:LCE262205 LLZ262205:LMA262205 LVV262205:LVW262205 MFR262205:MFS262205 MPN262205:MPO262205 MZJ262205:MZK262205 NJF262205:NJG262205 NTB262205:NTC262205 OCX262205:OCY262205 OMT262205:OMU262205 OWP262205:OWQ262205 PGL262205:PGM262205 PQH262205:PQI262205 QAD262205:QAE262205 QJZ262205:QKA262205 QTV262205:QTW262205 RDR262205:RDS262205 RNN262205:RNO262205 RXJ262205:RXK262205 SHF262205:SHG262205 SRB262205:SRC262205 TAX262205:TAY262205 TKT262205:TKU262205 TUP262205:TUQ262205 UEL262205:UEM262205 UOH262205:UOI262205 UYD262205:UYE262205 VHZ262205:VIA262205 VRV262205:VRW262205 WBR262205:WBS262205 WLN262205:WLO262205 WVJ262205:WVK262205 TAX983101:TAY983101 IX327741:IY327741 ST327741:SU327741 ACP327741:ACQ327741 AML327741:AMM327741 AWH327741:AWI327741 BGD327741:BGE327741 BPZ327741:BQA327741 BZV327741:BZW327741 CJR327741:CJS327741 CTN327741:CTO327741 DDJ327741:DDK327741 DNF327741:DNG327741 DXB327741:DXC327741 EGX327741:EGY327741 EQT327741:EQU327741 FAP327741:FAQ327741 FKL327741:FKM327741 FUH327741:FUI327741 GED327741:GEE327741 GNZ327741:GOA327741 GXV327741:GXW327741 HHR327741:HHS327741 HRN327741:HRO327741 IBJ327741:IBK327741 ILF327741:ILG327741 IVB327741:IVC327741 JEX327741:JEY327741 JOT327741:JOU327741 JYP327741:JYQ327741 KIL327741:KIM327741 KSH327741:KSI327741 LCD327741:LCE327741 LLZ327741:LMA327741 LVV327741:LVW327741 MFR327741:MFS327741 MPN327741:MPO327741 MZJ327741:MZK327741 NJF327741:NJG327741 NTB327741:NTC327741 OCX327741:OCY327741 OMT327741:OMU327741 OWP327741:OWQ327741 PGL327741:PGM327741 PQH327741:PQI327741 QAD327741:QAE327741 QJZ327741:QKA327741 QTV327741:QTW327741 RDR327741:RDS327741 RNN327741:RNO327741 RXJ327741:RXK327741 SHF327741:SHG327741 SRB327741:SRC327741 TAX327741:TAY327741 TKT327741:TKU327741 TUP327741:TUQ327741 UEL327741:UEM327741 UOH327741:UOI327741 UYD327741:UYE327741 VHZ327741:VIA327741 VRV327741:VRW327741 WBR327741:WBS327741 WLN327741:WLO327741 WVJ327741:WVK327741 TKT983101:TKU983101 IX393277:IY393277 ST393277:SU393277 ACP393277:ACQ393277 AML393277:AMM393277 AWH393277:AWI393277 BGD393277:BGE393277 BPZ393277:BQA393277 BZV393277:BZW393277 CJR393277:CJS393277 CTN393277:CTO393277 DDJ393277:DDK393277 DNF393277:DNG393277 DXB393277:DXC393277 EGX393277:EGY393277 EQT393277:EQU393277 FAP393277:FAQ393277 FKL393277:FKM393277 FUH393277:FUI393277 GED393277:GEE393277 GNZ393277:GOA393277 GXV393277:GXW393277 HHR393277:HHS393277 HRN393277:HRO393277 IBJ393277:IBK393277 ILF393277:ILG393277 IVB393277:IVC393277 JEX393277:JEY393277 JOT393277:JOU393277 JYP393277:JYQ393277 KIL393277:KIM393277 KSH393277:KSI393277 LCD393277:LCE393277 LLZ393277:LMA393277 LVV393277:LVW393277 MFR393277:MFS393277 MPN393277:MPO393277 MZJ393277:MZK393277 NJF393277:NJG393277 NTB393277:NTC393277 OCX393277:OCY393277 OMT393277:OMU393277 OWP393277:OWQ393277 PGL393277:PGM393277 PQH393277:PQI393277 QAD393277:QAE393277 QJZ393277:QKA393277 QTV393277:QTW393277 RDR393277:RDS393277 RNN393277:RNO393277 RXJ393277:RXK393277 SHF393277:SHG393277 SRB393277:SRC393277 TAX393277:TAY393277 TKT393277:TKU393277 TUP393277:TUQ393277 UEL393277:UEM393277 UOH393277:UOI393277 UYD393277:UYE393277 VHZ393277:VIA393277 VRV393277:VRW393277 WBR393277:WBS393277 WLN393277:WLO393277 WVJ393277:WVK393277 TUP983101:TUQ983101 IX458813:IY458813 ST458813:SU458813 ACP458813:ACQ458813 AML458813:AMM458813 AWH458813:AWI458813 BGD458813:BGE458813 BPZ458813:BQA458813 BZV458813:BZW458813 CJR458813:CJS458813 CTN458813:CTO458813 DDJ458813:DDK458813 DNF458813:DNG458813 DXB458813:DXC458813 EGX458813:EGY458813 EQT458813:EQU458813 FAP458813:FAQ458813 FKL458813:FKM458813 FUH458813:FUI458813 GED458813:GEE458813 GNZ458813:GOA458813 GXV458813:GXW458813 HHR458813:HHS458813 HRN458813:HRO458813 IBJ458813:IBK458813 ILF458813:ILG458813 IVB458813:IVC458813 JEX458813:JEY458813 JOT458813:JOU458813 JYP458813:JYQ458813 KIL458813:KIM458813 KSH458813:KSI458813 LCD458813:LCE458813 LLZ458813:LMA458813 LVV458813:LVW458813 MFR458813:MFS458813 MPN458813:MPO458813 MZJ458813:MZK458813 NJF458813:NJG458813 NTB458813:NTC458813 OCX458813:OCY458813 OMT458813:OMU458813 OWP458813:OWQ458813 PGL458813:PGM458813 PQH458813:PQI458813 QAD458813:QAE458813 QJZ458813:QKA458813 QTV458813:QTW458813 RDR458813:RDS458813 RNN458813:RNO458813 RXJ458813:RXK458813 SHF458813:SHG458813 SRB458813:SRC458813 TAX458813:TAY458813 TKT458813:TKU458813 TUP458813:TUQ458813 UEL458813:UEM458813 UOH458813:UOI458813 UYD458813:UYE458813 VHZ458813:VIA458813 VRV458813:VRW458813 WBR458813:WBS458813 WLN458813:WLO458813 WVJ458813:WVK458813 UEL983101:UEM983101 IX524349:IY524349 ST524349:SU524349 ACP524349:ACQ524349 AML524349:AMM524349 AWH524349:AWI524349 BGD524349:BGE524349 BPZ524349:BQA524349 BZV524349:BZW524349 CJR524349:CJS524349 CTN524349:CTO524349 DDJ524349:DDK524349 DNF524349:DNG524349 DXB524349:DXC524349 EGX524349:EGY524349 EQT524349:EQU524349 FAP524349:FAQ524349 FKL524349:FKM524349 FUH524349:FUI524349 GED524349:GEE524349 GNZ524349:GOA524349 GXV524349:GXW524349 HHR524349:HHS524349 HRN524349:HRO524349 IBJ524349:IBK524349 ILF524349:ILG524349 IVB524349:IVC524349 JEX524349:JEY524349 JOT524349:JOU524349 JYP524349:JYQ524349 KIL524349:KIM524349 KSH524349:KSI524349 LCD524349:LCE524349 LLZ524349:LMA524349 LVV524349:LVW524349 MFR524349:MFS524349 MPN524349:MPO524349 MZJ524349:MZK524349 NJF524349:NJG524349 NTB524349:NTC524349 OCX524349:OCY524349 OMT524349:OMU524349 OWP524349:OWQ524349 PGL524349:PGM524349 PQH524349:PQI524349 QAD524349:QAE524349 QJZ524349:QKA524349 QTV524349:QTW524349 RDR524349:RDS524349 RNN524349:RNO524349 RXJ524349:RXK524349 SHF524349:SHG524349 SRB524349:SRC524349 TAX524349:TAY524349 TKT524349:TKU524349 TUP524349:TUQ524349 UEL524349:UEM524349 UOH524349:UOI524349 UYD524349:UYE524349 VHZ524349:VIA524349 VRV524349:VRW524349 WBR524349:WBS524349 WLN524349:WLO524349 WVJ524349:WVK524349 UOH983101:UOI983101 IX589885:IY589885 ST589885:SU589885 ACP589885:ACQ589885 AML589885:AMM589885 AWH589885:AWI589885 BGD589885:BGE589885 BPZ589885:BQA589885 BZV589885:BZW589885 CJR589885:CJS589885 CTN589885:CTO589885 DDJ589885:DDK589885 DNF589885:DNG589885 DXB589885:DXC589885 EGX589885:EGY589885 EQT589885:EQU589885 FAP589885:FAQ589885 FKL589885:FKM589885 FUH589885:FUI589885 GED589885:GEE589885 GNZ589885:GOA589885 GXV589885:GXW589885 HHR589885:HHS589885 HRN589885:HRO589885 IBJ589885:IBK589885 ILF589885:ILG589885 IVB589885:IVC589885 JEX589885:JEY589885 JOT589885:JOU589885 JYP589885:JYQ589885 KIL589885:KIM589885 KSH589885:KSI589885 LCD589885:LCE589885 LLZ589885:LMA589885 LVV589885:LVW589885 MFR589885:MFS589885 MPN589885:MPO589885 MZJ589885:MZK589885 NJF589885:NJG589885 NTB589885:NTC589885 OCX589885:OCY589885 OMT589885:OMU589885 OWP589885:OWQ589885 PGL589885:PGM589885 PQH589885:PQI589885 QAD589885:QAE589885 QJZ589885:QKA589885 QTV589885:QTW589885 RDR589885:RDS589885 RNN589885:RNO589885 RXJ589885:RXK589885 SHF589885:SHG589885 SRB589885:SRC589885 TAX589885:TAY589885 TKT589885:TKU589885 TUP589885:TUQ589885 UEL589885:UEM589885 UOH589885:UOI589885 UYD589885:UYE589885 VHZ589885:VIA589885 VRV589885:VRW589885 WBR589885:WBS589885 WLN589885:WLO589885 WVJ589885:WVK589885 UYD983101:UYE983101 IX655421:IY655421 ST655421:SU655421 ACP655421:ACQ655421 AML655421:AMM655421 AWH655421:AWI655421 BGD655421:BGE655421 BPZ655421:BQA655421 BZV655421:BZW655421 CJR655421:CJS655421 CTN655421:CTO655421 DDJ655421:DDK655421 DNF655421:DNG655421 DXB655421:DXC655421 EGX655421:EGY655421 EQT655421:EQU655421 FAP655421:FAQ655421 FKL655421:FKM655421 FUH655421:FUI655421 GED655421:GEE655421 GNZ655421:GOA655421 GXV655421:GXW655421 HHR655421:HHS655421 HRN655421:HRO655421 IBJ655421:IBK655421 ILF655421:ILG655421 IVB655421:IVC655421 JEX655421:JEY655421 JOT655421:JOU655421 JYP655421:JYQ655421 KIL655421:KIM655421 KSH655421:KSI655421 LCD655421:LCE655421 LLZ655421:LMA655421 LVV655421:LVW655421 MFR655421:MFS655421 MPN655421:MPO655421 MZJ655421:MZK655421 NJF655421:NJG655421 NTB655421:NTC655421 OCX655421:OCY655421 OMT655421:OMU655421 OWP655421:OWQ655421 PGL655421:PGM655421 PQH655421:PQI655421 QAD655421:QAE655421 QJZ655421:QKA655421 QTV655421:QTW655421 RDR655421:RDS655421 RNN655421:RNO655421 RXJ655421:RXK655421 SHF655421:SHG655421 SRB655421:SRC655421 TAX655421:TAY655421 TKT655421:TKU655421 TUP655421:TUQ655421 UEL655421:UEM655421 UOH655421:UOI655421 UYD655421:UYE655421 VHZ655421:VIA655421 VRV655421:VRW655421 WBR655421:WBS655421 WLN655421:WLO655421 WVJ655421:WVK655421 VHZ983101:VIA983101 IX720957:IY720957 ST720957:SU720957 ACP720957:ACQ720957 AML720957:AMM720957 AWH720957:AWI720957 BGD720957:BGE720957 BPZ720957:BQA720957 BZV720957:BZW720957 CJR720957:CJS720957 CTN720957:CTO720957 DDJ720957:DDK720957 DNF720957:DNG720957 DXB720957:DXC720957 EGX720957:EGY720957 EQT720957:EQU720957 FAP720957:FAQ720957 FKL720957:FKM720957 FUH720957:FUI720957 GED720957:GEE720957 GNZ720957:GOA720957 GXV720957:GXW720957 HHR720957:HHS720957 HRN720957:HRO720957 IBJ720957:IBK720957 ILF720957:ILG720957 IVB720957:IVC720957 JEX720957:JEY720957 JOT720957:JOU720957 JYP720957:JYQ720957 KIL720957:KIM720957 KSH720957:KSI720957 LCD720957:LCE720957 LLZ720957:LMA720957 LVV720957:LVW720957 MFR720957:MFS720957 MPN720957:MPO720957 MZJ720957:MZK720957 NJF720957:NJG720957 NTB720957:NTC720957 OCX720957:OCY720957 OMT720957:OMU720957 OWP720957:OWQ720957 PGL720957:PGM720957 PQH720957:PQI720957 QAD720957:QAE720957 QJZ720957:QKA720957 QTV720957:QTW720957 RDR720957:RDS720957 RNN720957:RNO720957 RXJ720957:RXK720957 SHF720957:SHG720957 SRB720957:SRC720957 TAX720957:TAY720957 TKT720957:TKU720957 TUP720957:TUQ720957 UEL720957:UEM720957 UOH720957:UOI720957 UYD720957:UYE720957 VHZ720957:VIA720957 VRV720957:VRW720957 WBR720957:WBS720957 WLN720957:WLO720957 WVJ720957:WVK720957 VRV983101:VRW983101 IX786493:IY786493 ST786493:SU786493 ACP786493:ACQ786493 AML786493:AMM786493 AWH786493:AWI786493 BGD786493:BGE786493 BPZ786493:BQA786493 BZV786493:BZW786493 CJR786493:CJS786493 CTN786493:CTO786493 DDJ786493:DDK786493 DNF786493:DNG786493 DXB786493:DXC786493 EGX786493:EGY786493 EQT786493:EQU786493 FAP786493:FAQ786493 FKL786493:FKM786493 FUH786493:FUI786493 GED786493:GEE786493 GNZ786493:GOA786493 GXV786493:GXW786493 HHR786493:HHS786493 HRN786493:HRO786493 IBJ786493:IBK786493 ILF786493:ILG786493 IVB786493:IVC786493 JEX786493:JEY786493 JOT786493:JOU786493 JYP786493:JYQ786493 KIL786493:KIM786493 KSH786493:KSI786493 LCD786493:LCE786493 LLZ786493:LMA786493 LVV786493:LVW786493 MFR786493:MFS786493 MPN786493:MPO786493 MZJ786493:MZK786493 NJF786493:NJG786493 NTB786493:NTC786493 OCX786493:OCY786493 OMT786493:OMU786493 OWP786493:OWQ786493 PGL786493:PGM786493 PQH786493:PQI786493 QAD786493:QAE786493 QJZ786493:QKA786493 QTV786493:QTW786493 RDR786493:RDS786493 RNN786493:RNO786493 RXJ786493:RXK786493 SHF786493:SHG786493 SRB786493:SRC786493 TAX786493:TAY786493 TKT786493:TKU786493 TUP786493:TUQ786493 UEL786493:UEM786493 UOH786493:UOI786493 UYD786493:UYE786493 VHZ786493:VIA786493 VRV786493:VRW786493 WBR786493:WBS786493 WLN786493:WLO786493 WVJ786493:WVK786493 WBR983101:WBS983101 IX852029:IY852029 ST852029:SU852029 ACP852029:ACQ852029 AML852029:AMM852029 AWH852029:AWI852029 BGD852029:BGE852029 BPZ852029:BQA852029 BZV852029:BZW852029 CJR852029:CJS852029 CTN852029:CTO852029 DDJ852029:DDK852029 DNF852029:DNG852029 DXB852029:DXC852029 EGX852029:EGY852029 EQT852029:EQU852029 FAP852029:FAQ852029 FKL852029:FKM852029 FUH852029:FUI852029 GED852029:GEE852029 GNZ852029:GOA852029 GXV852029:GXW852029 HHR852029:HHS852029 HRN852029:HRO852029 IBJ852029:IBK852029 ILF852029:ILG852029 IVB852029:IVC852029 JEX852029:JEY852029 JOT852029:JOU852029 JYP852029:JYQ852029 KIL852029:KIM852029 KSH852029:KSI852029 LCD852029:LCE852029 LLZ852029:LMA852029 LVV852029:LVW852029 MFR852029:MFS852029 MPN852029:MPO852029 MZJ852029:MZK852029 NJF852029:NJG852029 NTB852029:NTC852029 OCX852029:OCY852029 OMT852029:OMU852029 OWP852029:OWQ852029 PGL852029:PGM852029 PQH852029:PQI852029 QAD852029:QAE852029 QJZ852029:QKA852029 QTV852029:QTW852029 RDR852029:RDS852029 RNN852029:RNO852029 RXJ852029:RXK852029 SHF852029:SHG852029 SRB852029:SRC852029 TAX852029:TAY852029 TKT852029:TKU852029 TUP852029:TUQ852029 UEL852029:UEM852029 UOH852029:UOI852029 UYD852029:UYE852029 VHZ852029:VIA852029 VRV852029:VRW852029 WBR852029:WBS852029 WLN852029:WLO852029 WVJ852029:WVK852029 WLN983101:WLO983101 IX917565:IY917565 ST917565:SU917565 ACP917565:ACQ917565 AML917565:AMM917565 AWH917565:AWI917565 BGD917565:BGE917565 BPZ917565:BQA917565 BZV917565:BZW917565 CJR917565:CJS917565 CTN917565:CTO917565 DDJ917565:DDK917565 DNF917565:DNG917565 DXB917565:DXC917565 EGX917565:EGY917565 EQT917565:EQU917565 FAP917565:FAQ917565 FKL917565:FKM917565 FUH917565:FUI917565 GED917565:GEE917565 GNZ917565:GOA917565 GXV917565:GXW917565 HHR917565:HHS917565 HRN917565:HRO917565 IBJ917565:IBK917565 ILF917565:ILG917565 IVB917565:IVC917565 JEX917565:JEY917565 JOT917565:JOU917565 JYP917565:JYQ917565 KIL917565:KIM917565 KSH917565:KSI917565 LCD917565:LCE917565 LLZ917565:LMA917565 LVV917565:LVW917565 MFR917565:MFS917565 MPN917565:MPO917565 MZJ917565:MZK917565 NJF917565:NJG917565 NTB917565:NTC917565 OCX917565:OCY917565 OMT917565:OMU917565 OWP917565:OWQ917565 PGL917565:PGM917565 PQH917565:PQI917565 QAD917565:QAE917565 QJZ917565:QKA917565 QTV917565:QTW917565 RDR917565:RDS917565 RNN917565:RNO917565 RXJ917565:RXK917565 SHF917565:SHG917565 SRB917565:SRC917565 TAX917565:TAY917565 TKT917565:TKU917565 TUP917565:TUQ917565 UEL917565:UEM917565 UOH917565:UOI917565 UYD917565:UYE917565 VHZ917565:VIA917565 VRV917565:VRW917565 WBR917565:WBS917565 WLN917565:WLO917565 WVJ917565:WVK917565 WVJ983101:WVK983101 IX983101:IY983101 ST983101:SU983101 ACP983101:ACQ983101 AML983101:AMM983101 AWH983101:AWI983101 BGD983101:BGE983101 BPZ983101:BQA983101 BZV983101:BZW983101 CJR983101:CJS983101 CTN983101:CTO983101 DDJ983101:DDK983101 DNF983101:DNG983101 DXB983101:DXC983101 EGX983101:EGY983101 EQT983101:EQU983101 FAP983101:FAQ983101 FKL983101:FKM983101 FUH983101:FUI983101 GED983101:GEE983101 GNZ983101:GOA983101 GXV983101:GXW983101 HHR983101:HHS983101 HRN983101:HRO983101 IBJ983101:IBK983101 ILF983101:ILG983101 IVB983101:IVC983101 JEX983101:JEY983101 JOT983101:JOU983101 JYP983101:JYQ983101 KIL983101:KIM983101 KSH983101:KSI983101 LCD983101:LCE983101 LLZ983101:LMA983101 LVV983101:LVW983101 MFR983101:MFS983101 MPN983101:MPO983101 MZJ983101:MZK983101 NJF983101:NJG983101 NTB983101:NTC983101 OCX983101:OCY983101 OMT983101:OMU983101 OWP983101:OWQ983101 PGL983101:PGM983101 PQH983101:PQI983101 QAD983101:QAE983101 QJZ983101:QKA983101 QTV983101:QTW983101" xr:uid="{0BAF7F47-1911-4422-971A-781252538216}">
      <formula1>OR(IX57=0, IX57&lt;0)</formula1>
    </dataValidation>
    <dataValidation type="custom" allowBlank="1" showInputMessage="1" showErrorMessage="1" sqref="RDV983196:RDW983196 IX62:IY62 ST62:SU62 ACP62:ACQ62 AML62:AMM62 AWH62:AWI62 BGD62:BGE62 BPZ62:BQA62 BZV62:BZW62 CJR62:CJS62 CTN62:CTO62 DDJ62:DDK62 DNF62:DNG62 DXB62:DXC62 EGX62:EGY62 EQT62:EQU62 FAP62:FAQ62 FKL62:FKM62 FUH62:FUI62 GED62:GEE62 GNZ62:GOA62 GXV62:GXW62 HHR62:HHS62 HRN62:HRO62 IBJ62:IBK62 ILF62:ILG62 IVB62:IVC62 JEX62:JEY62 JOT62:JOU62 JYP62:JYQ62 KIL62:KIM62 KSH62:KSI62 LCD62:LCE62 LLZ62:LMA62 LVV62:LVW62 MFR62:MFS62 MPN62:MPO62 MZJ62:MZK62 NJF62:NJG62 NTB62:NTC62 OCX62:OCY62 OMT62:OMU62 OWP62:OWQ62 PGL62:PGM62 PQH62:PQI62 QAD62:QAE62 QJZ62:QKA62 QTV62:QTW62 RDR62:RDS62 RNN62:RNO62 RXJ62:RXK62 SHF62:SHG62 SRB62:SRC62 TAX62:TAY62 TKT62:TKU62 TUP62:TUQ62 UEL62:UEM62 UOH62:UOI62 UYD62:UYE62 VHZ62:VIA62 VRV62:VRW62 WBR62:WBS62 WLN62:WLO62 WVJ62:WVK62 RNR983196:RNS983196 IX65598:IY65598 ST65598:SU65598 ACP65598:ACQ65598 AML65598:AMM65598 AWH65598:AWI65598 BGD65598:BGE65598 BPZ65598:BQA65598 BZV65598:BZW65598 CJR65598:CJS65598 CTN65598:CTO65598 DDJ65598:DDK65598 DNF65598:DNG65598 DXB65598:DXC65598 EGX65598:EGY65598 EQT65598:EQU65598 FAP65598:FAQ65598 FKL65598:FKM65598 FUH65598:FUI65598 GED65598:GEE65598 GNZ65598:GOA65598 GXV65598:GXW65598 HHR65598:HHS65598 HRN65598:HRO65598 IBJ65598:IBK65598 ILF65598:ILG65598 IVB65598:IVC65598 JEX65598:JEY65598 JOT65598:JOU65598 JYP65598:JYQ65598 KIL65598:KIM65598 KSH65598:KSI65598 LCD65598:LCE65598 LLZ65598:LMA65598 LVV65598:LVW65598 MFR65598:MFS65598 MPN65598:MPO65598 MZJ65598:MZK65598 NJF65598:NJG65598 NTB65598:NTC65598 OCX65598:OCY65598 OMT65598:OMU65598 OWP65598:OWQ65598 PGL65598:PGM65598 PQH65598:PQI65598 QAD65598:QAE65598 QJZ65598:QKA65598 QTV65598:QTW65598 RDR65598:RDS65598 RNN65598:RNO65598 RXJ65598:RXK65598 SHF65598:SHG65598 SRB65598:SRC65598 TAX65598:TAY65598 TKT65598:TKU65598 TUP65598:TUQ65598 UEL65598:UEM65598 UOH65598:UOI65598 UYD65598:UYE65598 VHZ65598:VIA65598 VRV65598:VRW65598 WBR65598:WBS65598 WLN65598:WLO65598 WVJ65598:WVK65598 RXN983196:RXO983196 IX131134:IY131134 ST131134:SU131134 ACP131134:ACQ131134 AML131134:AMM131134 AWH131134:AWI131134 BGD131134:BGE131134 BPZ131134:BQA131134 BZV131134:BZW131134 CJR131134:CJS131134 CTN131134:CTO131134 DDJ131134:DDK131134 DNF131134:DNG131134 DXB131134:DXC131134 EGX131134:EGY131134 EQT131134:EQU131134 FAP131134:FAQ131134 FKL131134:FKM131134 FUH131134:FUI131134 GED131134:GEE131134 GNZ131134:GOA131134 GXV131134:GXW131134 HHR131134:HHS131134 HRN131134:HRO131134 IBJ131134:IBK131134 ILF131134:ILG131134 IVB131134:IVC131134 JEX131134:JEY131134 JOT131134:JOU131134 JYP131134:JYQ131134 KIL131134:KIM131134 KSH131134:KSI131134 LCD131134:LCE131134 LLZ131134:LMA131134 LVV131134:LVW131134 MFR131134:MFS131134 MPN131134:MPO131134 MZJ131134:MZK131134 NJF131134:NJG131134 NTB131134:NTC131134 OCX131134:OCY131134 OMT131134:OMU131134 OWP131134:OWQ131134 PGL131134:PGM131134 PQH131134:PQI131134 QAD131134:QAE131134 QJZ131134:QKA131134 QTV131134:QTW131134 RDR131134:RDS131134 RNN131134:RNO131134 RXJ131134:RXK131134 SHF131134:SHG131134 SRB131134:SRC131134 TAX131134:TAY131134 TKT131134:TKU131134 TUP131134:TUQ131134 UEL131134:UEM131134 UOH131134:UOI131134 UYD131134:UYE131134 VHZ131134:VIA131134 VRV131134:VRW131134 WBR131134:WBS131134 WLN131134:WLO131134 WVJ131134:WVK131134 SHJ983196:SHK983196 IX196670:IY196670 ST196670:SU196670 ACP196670:ACQ196670 AML196670:AMM196670 AWH196670:AWI196670 BGD196670:BGE196670 BPZ196670:BQA196670 BZV196670:BZW196670 CJR196670:CJS196670 CTN196670:CTO196670 DDJ196670:DDK196670 DNF196670:DNG196670 DXB196670:DXC196670 EGX196670:EGY196670 EQT196670:EQU196670 FAP196670:FAQ196670 FKL196670:FKM196670 FUH196670:FUI196670 GED196670:GEE196670 GNZ196670:GOA196670 GXV196670:GXW196670 HHR196670:HHS196670 HRN196670:HRO196670 IBJ196670:IBK196670 ILF196670:ILG196670 IVB196670:IVC196670 JEX196670:JEY196670 JOT196670:JOU196670 JYP196670:JYQ196670 KIL196670:KIM196670 KSH196670:KSI196670 LCD196670:LCE196670 LLZ196670:LMA196670 LVV196670:LVW196670 MFR196670:MFS196670 MPN196670:MPO196670 MZJ196670:MZK196670 NJF196670:NJG196670 NTB196670:NTC196670 OCX196670:OCY196670 OMT196670:OMU196670 OWP196670:OWQ196670 PGL196670:PGM196670 PQH196670:PQI196670 QAD196670:QAE196670 QJZ196670:QKA196670 QTV196670:QTW196670 RDR196670:RDS196670 RNN196670:RNO196670 RXJ196670:RXK196670 SHF196670:SHG196670 SRB196670:SRC196670 TAX196670:TAY196670 TKT196670:TKU196670 TUP196670:TUQ196670 UEL196670:UEM196670 UOH196670:UOI196670 UYD196670:UYE196670 VHZ196670:VIA196670 VRV196670:VRW196670 WBR196670:WBS196670 WLN196670:WLO196670 WVJ196670:WVK196670 SRF983196:SRG983196 IX262206:IY262206 ST262206:SU262206 ACP262206:ACQ262206 AML262206:AMM262206 AWH262206:AWI262206 BGD262206:BGE262206 BPZ262206:BQA262206 BZV262206:BZW262206 CJR262206:CJS262206 CTN262206:CTO262206 DDJ262206:DDK262206 DNF262206:DNG262206 DXB262206:DXC262206 EGX262206:EGY262206 EQT262206:EQU262206 FAP262206:FAQ262206 FKL262206:FKM262206 FUH262206:FUI262206 GED262206:GEE262206 GNZ262206:GOA262206 GXV262206:GXW262206 HHR262206:HHS262206 HRN262206:HRO262206 IBJ262206:IBK262206 ILF262206:ILG262206 IVB262206:IVC262206 JEX262206:JEY262206 JOT262206:JOU262206 JYP262206:JYQ262206 KIL262206:KIM262206 KSH262206:KSI262206 LCD262206:LCE262206 LLZ262206:LMA262206 LVV262206:LVW262206 MFR262206:MFS262206 MPN262206:MPO262206 MZJ262206:MZK262206 NJF262206:NJG262206 NTB262206:NTC262206 OCX262206:OCY262206 OMT262206:OMU262206 OWP262206:OWQ262206 PGL262206:PGM262206 PQH262206:PQI262206 QAD262206:QAE262206 QJZ262206:QKA262206 QTV262206:QTW262206 RDR262206:RDS262206 RNN262206:RNO262206 RXJ262206:RXK262206 SHF262206:SHG262206 SRB262206:SRC262206 TAX262206:TAY262206 TKT262206:TKU262206 TUP262206:TUQ262206 UEL262206:UEM262206 UOH262206:UOI262206 UYD262206:UYE262206 VHZ262206:VIA262206 VRV262206:VRW262206 WBR262206:WBS262206 WLN262206:WLO262206 WVJ262206:WVK262206 TBB983196:TBC983196 IX327742:IY327742 ST327742:SU327742 ACP327742:ACQ327742 AML327742:AMM327742 AWH327742:AWI327742 BGD327742:BGE327742 BPZ327742:BQA327742 BZV327742:BZW327742 CJR327742:CJS327742 CTN327742:CTO327742 DDJ327742:DDK327742 DNF327742:DNG327742 DXB327742:DXC327742 EGX327742:EGY327742 EQT327742:EQU327742 FAP327742:FAQ327742 FKL327742:FKM327742 FUH327742:FUI327742 GED327742:GEE327742 GNZ327742:GOA327742 GXV327742:GXW327742 HHR327742:HHS327742 HRN327742:HRO327742 IBJ327742:IBK327742 ILF327742:ILG327742 IVB327742:IVC327742 JEX327742:JEY327742 JOT327742:JOU327742 JYP327742:JYQ327742 KIL327742:KIM327742 KSH327742:KSI327742 LCD327742:LCE327742 LLZ327742:LMA327742 LVV327742:LVW327742 MFR327742:MFS327742 MPN327742:MPO327742 MZJ327742:MZK327742 NJF327742:NJG327742 NTB327742:NTC327742 OCX327742:OCY327742 OMT327742:OMU327742 OWP327742:OWQ327742 PGL327742:PGM327742 PQH327742:PQI327742 QAD327742:QAE327742 QJZ327742:QKA327742 QTV327742:QTW327742 RDR327742:RDS327742 RNN327742:RNO327742 RXJ327742:RXK327742 SHF327742:SHG327742 SRB327742:SRC327742 TAX327742:TAY327742 TKT327742:TKU327742 TUP327742:TUQ327742 UEL327742:UEM327742 UOH327742:UOI327742 UYD327742:UYE327742 VHZ327742:VIA327742 VRV327742:VRW327742 WBR327742:WBS327742 WLN327742:WLO327742 WVJ327742:WVK327742 TKX983196:TKY983196 IX393278:IY393278 ST393278:SU393278 ACP393278:ACQ393278 AML393278:AMM393278 AWH393278:AWI393278 BGD393278:BGE393278 BPZ393278:BQA393278 BZV393278:BZW393278 CJR393278:CJS393278 CTN393278:CTO393278 DDJ393278:DDK393278 DNF393278:DNG393278 DXB393278:DXC393278 EGX393278:EGY393278 EQT393278:EQU393278 FAP393278:FAQ393278 FKL393278:FKM393278 FUH393278:FUI393278 GED393278:GEE393278 GNZ393278:GOA393278 GXV393278:GXW393278 HHR393278:HHS393278 HRN393278:HRO393278 IBJ393278:IBK393278 ILF393278:ILG393278 IVB393278:IVC393278 JEX393278:JEY393278 JOT393278:JOU393278 JYP393278:JYQ393278 KIL393278:KIM393278 KSH393278:KSI393278 LCD393278:LCE393278 LLZ393278:LMA393278 LVV393278:LVW393278 MFR393278:MFS393278 MPN393278:MPO393278 MZJ393278:MZK393278 NJF393278:NJG393278 NTB393278:NTC393278 OCX393278:OCY393278 OMT393278:OMU393278 OWP393278:OWQ393278 PGL393278:PGM393278 PQH393278:PQI393278 QAD393278:QAE393278 QJZ393278:QKA393278 QTV393278:QTW393278 RDR393278:RDS393278 RNN393278:RNO393278 RXJ393278:RXK393278 SHF393278:SHG393278 SRB393278:SRC393278 TAX393278:TAY393278 TKT393278:TKU393278 TUP393278:TUQ393278 UEL393278:UEM393278 UOH393278:UOI393278 UYD393278:UYE393278 VHZ393278:VIA393278 VRV393278:VRW393278 WBR393278:WBS393278 WLN393278:WLO393278 WVJ393278:WVK393278 TUT983196:TUU983196 IX458814:IY458814 ST458814:SU458814 ACP458814:ACQ458814 AML458814:AMM458814 AWH458814:AWI458814 BGD458814:BGE458814 BPZ458814:BQA458814 BZV458814:BZW458814 CJR458814:CJS458814 CTN458814:CTO458814 DDJ458814:DDK458814 DNF458814:DNG458814 DXB458814:DXC458814 EGX458814:EGY458814 EQT458814:EQU458814 FAP458814:FAQ458814 FKL458814:FKM458814 FUH458814:FUI458814 GED458814:GEE458814 GNZ458814:GOA458814 GXV458814:GXW458814 HHR458814:HHS458814 HRN458814:HRO458814 IBJ458814:IBK458814 ILF458814:ILG458814 IVB458814:IVC458814 JEX458814:JEY458814 JOT458814:JOU458814 JYP458814:JYQ458814 KIL458814:KIM458814 KSH458814:KSI458814 LCD458814:LCE458814 LLZ458814:LMA458814 LVV458814:LVW458814 MFR458814:MFS458814 MPN458814:MPO458814 MZJ458814:MZK458814 NJF458814:NJG458814 NTB458814:NTC458814 OCX458814:OCY458814 OMT458814:OMU458814 OWP458814:OWQ458814 PGL458814:PGM458814 PQH458814:PQI458814 QAD458814:QAE458814 QJZ458814:QKA458814 QTV458814:QTW458814 RDR458814:RDS458814 RNN458814:RNO458814 RXJ458814:RXK458814 SHF458814:SHG458814 SRB458814:SRC458814 TAX458814:TAY458814 TKT458814:TKU458814 TUP458814:TUQ458814 UEL458814:UEM458814 UOH458814:UOI458814 UYD458814:UYE458814 VHZ458814:VIA458814 VRV458814:VRW458814 WBR458814:WBS458814 WLN458814:WLO458814 WVJ458814:WVK458814 UEP983196:UEQ983196 IX524350:IY524350 ST524350:SU524350 ACP524350:ACQ524350 AML524350:AMM524350 AWH524350:AWI524350 BGD524350:BGE524350 BPZ524350:BQA524350 BZV524350:BZW524350 CJR524350:CJS524350 CTN524350:CTO524350 DDJ524350:DDK524350 DNF524350:DNG524350 DXB524350:DXC524350 EGX524350:EGY524350 EQT524350:EQU524350 FAP524350:FAQ524350 FKL524350:FKM524350 FUH524350:FUI524350 GED524350:GEE524350 GNZ524350:GOA524350 GXV524350:GXW524350 HHR524350:HHS524350 HRN524350:HRO524350 IBJ524350:IBK524350 ILF524350:ILG524350 IVB524350:IVC524350 JEX524350:JEY524350 JOT524350:JOU524350 JYP524350:JYQ524350 KIL524350:KIM524350 KSH524350:KSI524350 LCD524350:LCE524350 LLZ524350:LMA524350 LVV524350:LVW524350 MFR524350:MFS524350 MPN524350:MPO524350 MZJ524350:MZK524350 NJF524350:NJG524350 NTB524350:NTC524350 OCX524350:OCY524350 OMT524350:OMU524350 OWP524350:OWQ524350 PGL524350:PGM524350 PQH524350:PQI524350 QAD524350:QAE524350 QJZ524350:QKA524350 QTV524350:QTW524350 RDR524350:RDS524350 RNN524350:RNO524350 RXJ524350:RXK524350 SHF524350:SHG524350 SRB524350:SRC524350 TAX524350:TAY524350 TKT524350:TKU524350 TUP524350:TUQ524350 UEL524350:UEM524350 UOH524350:UOI524350 UYD524350:UYE524350 VHZ524350:VIA524350 VRV524350:VRW524350 WBR524350:WBS524350 WLN524350:WLO524350 WVJ524350:WVK524350 UOL983196:UOM983196 IX589886:IY589886 ST589886:SU589886 ACP589886:ACQ589886 AML589886:AMM589886 AWH589886:AWI589886 BGD589886:BGE589886 BPZ589886:BQA589886 BZV589886:BZW589886 CJR589886:CJS589886 CTN589886:CTO589886 DDJ589886:DDK589886 DNF589886:DNG589886 DXB589886:DXC589886 EGX589886:EGY589886 EQT589886:EQU589886 FAP589886:FAQ589886 FKL589886:FKM589886 FUH589886:FUI589886 GED589886:GEE589886 GNZ589886:GOA589886 GXV589886:GXW589886 HHR589886:HHS589886 HRN589886:HRO589886 IBJ589886:IBK589886 ILF589886:ILG589886 IVB589886:IVC589886 JEX589886:JEY589886 JOT589886:JOU589886 JYP589886:JYQ589886 KIL589886:KIM589886 KSH589886:KSI589886 LCD589886:LCE589886 LLZ589886:LMA589886 LVV589886:LVW589886 MFR589886:MFS589886 MPN589886:MPO589886 MZJ589886:MZK589886 NJF589886:NJG589886 NTB589886:NTC589886 OCX589886:OCY589886 OMT589886:OMU589886 OWP589886:OWQ589886 PGL589886:PGM589886 PQH589886:PQI589886 QAD589886:QAE589886 QJZ589886:QKA589886 QTV589886:QTW589886 RDR589886:RDS589886 RNN589886:RNO589886 RXJ589886:RXK589886 SHF589886:SHG589886 SRB589886:SRC589886 TAX589886:TAY589886 TKT589886:TKU589886 TUP589886:TUQ589886 UEL589886:UEM589886 UOH589886:UOI589886 UYD589886:UYE589886 VHZ589886:VIA589886 VRV589886:VRW589886 WBR589886:WBS589886 WLN589886:WLO589886 WVJ589886:WVK589886 UYH983196:UYI983196 IX655422:IY655422 ST655422:SU655422 ACP655422:ACQ655422 AML655422:AMM655422 AWH655422:AWI655422 BGD655422:BGE655422 BPZ655422:BQA655422 BZV655422:BZW655422 CJR655422:CJS655422 CTN655422:CTO655422 DDJ655422:DDK655422 DNF655422:DNG655422 DXB655422:DXC655422 EGX655422:EGY655422 EQT655422:EQU655422 FAP655422:FAQ655422 FKL655422:FKM655422 FUH655422:FUI655422 GED655422:GEE655422 GNZ655422:GOA655422 GXV655422:GXW655422 HHR655422:HHS655422 HRN655422:HRO655422 IBJ655422:IBK655422 ILF655422:ILG655422 IVB655422:IVC655422 JEX655422:JEY655422 JOT655422:JOU655422 JYP655422:JYQ655422 KIL655422:KIM655422 KSH655422:KSI655422 LCD655422:LCE655422 LLZ655422:LMA655422 LVV655422:LVW655422 MFR655422:MFS655422 MPN655422:MPO655422 MZJ655422:MZK655422 NJF655422:NJG655422 NTB655422:NTC655422 OCX655422:OCY655422 OMT655422:OMU655422 OWP655422:OWQ655422 PGL655422:PGM655422 PQH655422:PQI655422 QAD655422:QAE655422 QJZ655422:QKA655422 QTV655422:QTW655422 RDR655422:RDS655422 RNN655422:RNO655422 RXJ655422:RXK655422 SHF655422:SHG655422 SRB655422:SRC655422 TAX655422:TAY655422 TKT655422:TKU655422 TUP655422:TUQ655422 UEL655422:UEM655422 UOH655422:UOI655422 UYD655422:UYE655422 VHZ655422:VIA655422 VRV655422:VRW655422 WBR655422:WBS655422 WLN655422:WLO655422 WVJ655422:WVK655422 VID983196:VIE983196 IX720958:IY720958 ST720958:SU720958 ACP720958:ACQ720958 AML720958:AMM720958 AWH720958:AWI720958 BGD720958:BGE720958 BPZ720958:BQA720958 BZV720958:BZW720958 CJR720958:CJS720958 CTN720958:CTO720958 DDJ720958:DDK720958 DNF720958:DNG720958 DXB720958:DXC720958 EGX720958:EGY720958 EQT720958:EQU720958 FAP720958:FAQ720958 FKL720958:FKM720958 FUH720958:FUI720958 GED720958:GEE720958 GNZ720958:GOA720958 GXV720958:GXW720958 HHR720958:HHS720958 HRN720958:HRO720958 IBJ720958:IBK720958 ILF720958:ILG720958 IVB720958:IVC720958 JEX720958:JEY720958 JOT720958:JOU720958 JYP720958:JYQ720958 KIL720958:KIM720958 KSH720958:KSI720958 LCD720958:LCE720958 LLZ720958:LMA720958 LVV720958:LVW720958 MFR720958:MFS720958 MPN720958:MPO720958 MZJ720958:MZK720958 NJF720958:NJG720958 NTB720958:NTC720958 OCX720958:OCY720958 OMT720958:OMU720958 OWP720958:OWQ720958 PGL720958:PGM720958 PQH720958:PQI720958 QAD720958:QAE720958 QJZ720958:QKA720958 QTV720958:QTW720958 RDR720958:RDS720958 RNN720958:RNO720958 RXJ720958:RXK720958 SHF720958:SHG720958 SRB720958:SRC720958 TAX720958:TAY720958 TKT720958:TKU720958 TUP720958:TUQ720958 UEL720958:UEM720958 UOH720958:UOI720958 UYD720958:UYE720958 VHZ720958:VIA720958 VRV720958:VRW720958 WBR720958:WBS720958 WLN720958:WLO720958 WVJ720958:WVK720958 VRZ983196:VSA983196 IX786494:IY786494 ST786494:SU786494 ACP786494:ACQ786494 AML786494:AMM786494 AWH786494:AWI786494 BGD786494:BGE786494 BPZ786494:BQA786494 BZV786494:BZW786494 CJR786494:CJS786494 CTN786494:CTO786494 DDJ786494:DDK786494 DNF786494:DNG786494 DXB786494:DXC786494 EGX786494:EGY786494 EQT786494:EQU786494 FAP786494:FAQ786494 FKL786494:FKM786494 FUH786494:FUI786494 GED786494:GEE786494 GNZ786494:GOA786494 GXV786494:GXW786494 HHR786494:HHS786494 HRN786494:HRO786494 IBJ786494:IBK786494 ILF786494:ILG786494 IVB786494:IVC786494 JEX786494:JEY786494 JOT786494:JOU786494 JYP786494:JYQ786494 KIL786494:KIM786494 KSH786494:KSI786494 LCD786494:LCE786494 LLZ786494:LMA786494 LVV786494:LVW786494 MFR786494:MFS786494 MPN786494:MPO786494 MZJ786494:MZK786494 NJF786494:NJG786494 NTB786494:NTC786494 OCX786494:OCY786494 OMT786494:OMU786494 OWP786494:OWQ786494 PGL786494:PGM786494 PQH786494:PQI786494 QAD786494:QAE786494 QJZ786494:QKA786494 QTV786494:QTW786494 RDR786494:RDS786494 RNN786494:RNO786494 RXJ786494:RXK786494 SHF786494:SHG786494 SRB786494:SRC786494 TAX786494:TAY786494 TKT786494:TKU786494 TUP786494:TUQ786494 UEL786494:UEM786494 UOH786494:UOI786494 UYD786494:UYE786494 VHZ786494:VIA786494 VRV786494:VRW786494 WBR786494:WBS786494 WLN786494:WLO786494 WVJ786494:WVK786494 WBV983196:WBW983196 IX852030:IY852030 ST852030:SU852030 ACP852030:ACQ852030 AML852030:AMM852030 AWH852030:AWI852030 BGD852030:BGE852030 BPZ852030:BQA852030 BZV852030:BZW852030 CJR852030:CJS852030 CTN852030:CTO852030 DDJ852030:DDK852030 DNF852030:DNG852030 DXB852030:DXC852030 EGX852030:EGY852030 EQT852030:EQU852030 FAP852030:FAQ852030 FKL852030:FKM852030 FUH852030:FUI852030 GED852030:GEE852030 GNZ852030:GOA852030 GXV852030:GXW852030 HHR852030:HHS852030 HRN852030:HRO852030 IBJ852030:IBK852030 ILF852030:ILG852030 IVB852030:IVC852030 JEX852030:JEY852030 JOT852030:JOU852030 JYP852030:JYQ852030 KIL852030:KIM852030 KSH852030:KSI852030 LCD852030:LCE852030 LLZ852030:LMA852030 LVV852030:LVW852030 MFR852030:MFS852030 MPN852030:MPO852030 MZJ852030:MZK852030 NJF852030:NJG852030 NTB852030:NTC852030 OCX852030:OCY852030 OMT852030:OMU852030 OWP852030:OWQ852030 PGL852030:PGM852030 PQH852030:PQI852030 QAD852030:QAE852030 QJZ852030:QKA852030 QTV852030:QTW852030 RDR852030:RDS852030 RNN852030:RNO852030 RXJ852030:RXK852030 SHF852030:SHG852030 SRB852030:SRC852030 TAX852030:TAY852030 TKT852030:TKU852030 TUP852030:TUQ852030 UEL852030:UEM852030 UOH852030:UOI852030 UYD852030:UYE852030 VHZ852030:VIA852030 VRV852030:VRW852030 WBR852030:WBS852030 WLN852030:WLO852030 WVJ852030:WVK852030 WLR983196:WLS983196 IX917566:IY917566 ST917566:SU917566 ACP917566:ACQ917566 AML917566:AMM917566 AWH917566:AWI917566 BGD917566:BGE917566 BPZ917566:BQA917566 BZV917566:BZW917566 CJR917566:CJS917566 CTN917566:CTO917566 DDJ917566:DDK917566 DNF917566:DNG917566 DXB917566:DXC917566 EGX917566:EGY917566 EQT917566:EQU917566 FAP917566:FAQ917566 FKL917566:FKM917566 FUH917566:FUI917566 GED917566:GEE917566 GNZ917566:GOA917566 GXV917566:GXW917566 HHR917566:HHS917566 HRN917566:HRO917566 IBJ917566:IBK917566 ILF917566:ILG917566 IVB917566:IVC917566 JEX917566:JEY917566 JOT917566:JOU917566 JYP917566:JYQ917566 KIL917566:KIM917566 KSH917566:KSI917566 LCD917566:LCE917566 LLZ917566:LMA917566 LVV917566:LVW917566 MFR917566:MFS917566 MPN917566:MPO917566 MZJ917566:MZK917566 NJF917566:NJG917566 NTB917566:NTC917566 OCX917566:OCY917566 OMT917566:OMU917566 OWP917566:OWQ917566 PGL917566:PGM917566 PQH917566:PQI917566 QAD917566:QAE917566 QJZ917566:QKA917566 QTV917566:QTW917566 RDR917566:RDS917566 RNN917566:RNO917566 RXJ917566:RXK917566 SHF917566:SHG917566 SRB917566:SRC917566 TAX917566:TAY917566 TKT917566:TKU917566 TUP917566:TUQ917566 UEL917566:UEM917566 UOH917566:UOI917566 UYD917566:UYE917566 VHZ917566:VIA917566 VRV917566:VRW917566 WBR917566:WBS917566 WLN917566:WLO917566 WVJ917566:WVK917566 WVN983196:WVO983196 IX983102:IY983102 ST983102:SU983102 ACP983102:ACQ983102 AML983102:AMM983102 AWH983102:AWI983102 BGD983102:BGE983102 BPZ983102:BQA983102 BZV983102:BZW983102 CJR983102:CJS983102 CTN983102:CTO983102 DDJ983102:DDK983102 DNF983102:DNG983102 DXB983102:DXC983102 EGX983102:EGY983102 EQT983102:EQU983102 FAP983102:FAQ983102 FKL983102:FKM983102 FUH983102:FUI983102 GED983102:GEE983102 GNZ983102:GOA983102 GXV983102:GXW983102 HHR983102:HHS983102 HRN983102:HRO983102 IBJ983102:IBK983102 ILF983102:ILG983102 IVB983102:IVC983102 JEX983102:JEY983102 JOT983102:JOU983102 JYP983102:JYQ983102 KIL983102:KIM983102 KSH983102:KSI983102 LCD983102:LCE983102 LLZ983102:LMA983102 LVV983102:LVW983102 MFR983102:MFS983102 MPN983102:MPO983102 MZJ983102:MZK983102 NJF983102:NJG983102 NTB983102:NTC983102 OCX983102:OCY983102 OMT983102:OMU983102 OWP983102:OWQ983102 PGL983102:PGM983102 PQH983102:PQI983102 QAD983102:QAE983102 QJZ983102:QKA983102 QTV983102:QTW983102 RDR983102:RDS983102 RNN983102:RNO983102 RXJ983102:RXK983102 SHF983102:SHG983102 SRB983102:SRC983102 TAX983102:TAY983102 TKT983102:TKU983102 TUP983102:TUQ983102 UEL983102:UEM983102 UOH983102:UOI983102 UYD983102:UYE983102 VHZ983102:VIA983102 VRV983102:VRW983102 WBR983102:WBS983102 WLN983102:WLO983102 WVJ983102:WVK983102 LCH983196:LCI983196 JB156:JC156 SX156:SY156 ACT156:ACU156 AMP156:AMQ156 AWL156:AWM156 BGH156:BGI156 BQD156:BQE156 BZZ156:CAA156 CJV156:CJW156 CTR156:CTS156 DDN156:DDO156 DNJ156:DNK156 DXF156:DXG156 EHB156:EHC156 EQX156:EQY156 FAT156:FAU156 FKP156:FKQ156 FUL156:FUM156 GEH156:GEI156 GOD156:GOE156 GXZ156:GYA156 HHV156:HHW156 HRR156:HRS156 IBN156:IBO156 ILJ156:ILK156 IVF156:IVG156 JFB156:JFC156 JOX156:JOY156 JYT156:JYU156 KIP156:KIQ156 KSL156:KSM156 LCH156:LCI156 LMD156:LME156 LVZ156:LWA156 MFV156:MFW156 MPR156:MPS156 MZN156:MZO156 NJJ156:NJK156 NTF156:NTG156 ODB156:ODC156 OMX156:OMY156 OWT156:OWU156 PGP156:PGQ156 PQL156:PQM156 QAH156:QAI156 QKD156:QKE156 QTZ156:QUA156 RDV156:RDW156 RNR156:RNS156 RXN156:RXO156 SHJ156:SHK156 SRF156:SRG156 TBB156:TBC156 TKX156:TKY156 TUT156:TUU156 UEP156:UEQ156 UOL156:UOM156 UYH156:UYI156 VID156:VIE156 VRZ156:VSA156 WBV156:WBW156 WLR156:WLS156 WVN156:WVO156 LMD983196:LME983196 JB65692:JC65692 SX65692:SY65692 ACT65692:ACU65692 AMP65692:AMQ65692 AWL65692:AWM65692 BGH65692:BGI65692 BQD65692:BQE65692 BZZ65692:CAA65692 CJV65692:CJW65692 CTR65692:CTS65692 DDN65692:DDO65692 DNJ65692:DNK65692 DXF65692:DXG65692 EHB65692:EHC65692 EQX65692:EQY65692 FAT65692:FAU65692 FKP65692:FKQ65692 FUL65692:FUM65692 GEH65692:GEI65692 GOD65692:GOE65692 GXZ65692:GYA65692 HHV65692:HHW65692 HRR65692:HRS65692 IBN65692:IBO65692 ILJ65692:ILK65692 IVF65692:IVG65692 JFB65692:JFC65692 JOX65692:JOY65692 JYT65692:JYU65692 KIP65692:KIQ65692 KSL65692:KSM65692 LCH65692:LCI65692 LMD65692:LME65692 LVZ65692:LWA65692 MFV65692:MFW65692 MPR65692:MPS65692 MZN65692:MZO65692 NJJ65692:NJK65692 NTF65692:NTG65692 ODB65692:ODC65692 OMX65692:OMY65692 OWT65692:OWU65692 PGP65692:PGQ65692 PQL65692:PQM65692 QAH65692:QAI65692 QKD65692:QKE65692 QTZ65692:QUA65692 RDV65692:RDW65692 RNR65692:RNS65692 RXN65692:RXO65692 SHJ65692:SHK65692 SRF65692:SRG65692 TBB65692:TBC65692 TKX65692:TKY65692 TUT65692:TUU65692 UEP65692:UEQ65692 UOL65692:UOM65692 UYH65692:UYI65692 VID65692:VIE65692 VRZ65692:VSA65692 WBV65692:WBW65692 WLR65692:WLS65692 WVN65692:WVO65692 LVZ983196:LWA983196 JB131228:JC131228 SX131228:SY131228 ACT131228:ACU131228 AMP131228:AMQ131228 AWL131228:AWM131228 BGH131228:BGI131228 BQD131228:BQE131228 BZZ131228:CAA131228 CJV131228:CJW131228 CTR131228:CTS131228 DDN131228:DDO131228 DNJ131228:DNK131228 DXF131228:DXG131228 EHB131228:EHC131228 EQX131228:EQY131228 FAT131228:FAU131228 FKP131228:FKQ131228 FUL131228:FUM131228 GEH131228:GEI131228 GOD131228:GOE131228 GXZ131228:GYA131228 HHV131228:HHW131228 HRR131228:HRS131228 IBN131228:IBO131228 ILJ131228:ILK131228 IVF131228:IVG131228 JFB131228:JFC131228 JOX131228:JOY131228 JYT131228:JYU131228 KIP131228:KIQ131228 KSL131228:KSM131228 LCH131228:LCI131228 LMD131228:LME131228 LVZ131228:LWA131228 MFV131228:MFW131228 MPR131228:MPS131228 MZN131228:MZO131228 NJJ131228:NJK131228 NTF131228:NTG131228 ODB131228:ODC131228 OMX131228:OMY131228 OWT131228:OWU131228 PGP131228:PGQ131228 PQL131228:PQM131228 QAH131228:QAI131228 QKD131228:QKE131228 QTZ131228:QUA131228 RDV131228:RDW131228 RNR131228:RNS131228 RXN131228:RXO131228 SHJ131228:SHK131228 SRF131228:SRG131228 TBB131228:TBC131228 TKX131228:TKY131228 TUT131228:TUU131228 UEP131228:UEQ131228 UOL131228:UOM131228 UYH131228:UYI131228 VID131228:VIE131228 VRZ131228:VSA131228 WBV131228:WBW131228 WLR131228:WLS131228 WVN131228:WVO131228 MFV983196:MFW983196 JB196764:JC196764 SX196764:SY196764 ACT196764:ACU196764 AMP196764:AMQ196764 AWL196764:AWM196764 BGH196764:BGI196764 BQD196764:BQE196764 BZZ196764:CAA196764 CJV196764:CJW196764 CTR196764:CTS196764 DDN196764:DDO196764 DNJ196764:DNK196764 DXF196764:DXG196764 EHB196764:EHC196764 EQX196764:EQY196764 FAT196764:FAU196764 FKP196764:FKQ196764 FUL196764:FUM196764 GEH196764:GEI196764 GOD196764:GOE196764 GXZ196764:GYA196764 HHV196764:HHW196764 HRR196764:HRS196764 IBN196764:IBO196764 ILJ196764:ILK196764 IVF196764:IVG196764 JFB196764:JFC196764 JOX196764:JOY196764 JYT196764:JYU196764 KIP196764:KIQ196764 KSL196764:KSM196764 LCH196764:LCI196764 LMD196764:LME196764 LVZ196764:LWA196764 MFV196764:MFW196764 MPR196764:MPS196764 MZN196764:MZO196764 NJJ196764:NJK196764 NTF196764:NTG196764 ODB196764:ODC196764 OMX196764:OMY196764 OWT196764:OWU196764 PGP196764:PGQ196764 PQL196764:PQM196764 QAH196764:QAI196764 QKD196764:QKE196764 QTZ196764:QUA196764 RDV196764:RDW196764 RNR196764:RNS196764 RXN196764:RXO196764 SHJ196764:SHK196764 SRF196764:SRG196764 TBB196764:TBC196764 TKX196764:TKY196764 TUT196764:TUU196764 UEP196764:UEQ196764 UOL196764:UOM196764 UYH196764:UYI196764 VID196764:VIE196764 VRZ196764:VSA196764 WBV196764:WBW196764 WLR196764:WLS196764 WVN196764:WVO196764 MPR983196:MPS983196 JB262300:JC262300 SX262300:SY262300 ACT262300:ACU262300 AMP262300:AMQ262300 AWL262300:AWM262300 BGH262300:BGI262300 BQD262300:BQE262300 BZZ262300:CAA262300 CJV262300:CJW262300 CTR262300:CTS262300 DDN262300:DDO262300 DNJ262300:DNK262300 DXF262300:DXG262300 EHB262300:EHC262300 EQX262300:EQY262300 FAT262300:FAU262300 FKP262300:FKQ262300 FUL262300:FUM262300 GEH262300:GEI262300 GOD262300:GOE262300 GXZ262300:GYA262300 HHV262300:HHW262300 HRR262300:HRS262300 IBN262300:IBO262300 ILJ262300:ILK262300 IVF262300:IVG262300 JFB262300:JFC262300 JOX262300:JOY262300 JYT262300:JYU262300 KIP262300:KIQ262300 KSL262300:KSM262300 LCH262300:LCI262300 LMD262300:LME262300 LVZ262300:LWA262300 MFV262300:MFW262300 MPR262300:MPS262300 MZN262300:MZO262300 NJJ262300:NJK262300 NTF262300:NTG262300 ODB262300:ODC262300 OMX262300:OMY262300 OWT262300:OWU262300 PGP262300:PGQ262300 PQL262300:PQM262300 QAH262300:QAI262300 QKD262300:QKE262300 QTZ262300:QUA262300 RDV262300:RDW262300 RNR262300:RNS262300 RXN262300:RXO262300 SHJ262300:SHK262300 SRF262300:SRG262300 TBB262300:TBC262300 TKX262300:TKY262300 TUT262300:TUU262300 UEP262300:UEQ262300 UOL262300:UOM262300 UYH262300:UYI262300 VID262300:VIE262300 VRZ262300:VSA262300 WBV262300:WBW262300 WLR262300:WLS262300 WVN262300:WVO262300 MZN983196:MZO983196 JB327836:JC327836 SX327836:SY327836 ACT327836:ACU327836 AMP327836:AMQ327836 AWL327836:AWM327836 BGH327836:BGI327836 BQD327836:BQE327836 BZZ327836:CAA327836 CJV327836:CJW327836 CTR327836:CTS327836 DDN327836:DDO327836 DNJ327836:DNK327836 DXF327836:DXG327836 EHB327836:EHC327836 EQX327836:EQY327836 FAT327836:FAU327836 FKP327836:FKQ327836 FUL327836:FUM327836 GEH327836:GEI327836 GOD327836:GOE327836 GXZ327836:GYA327836 HHV327836:HHW327836 HRR327836:HRS327836 IBN327836:IBO327836 ILJ327836:ILK327836 IVF327836:IVG327836 JFB327836:JFC327836 JOX327836:JOY327836 JYT327836:JYU327836 KIP327836:KIQ327836 KSL327836:KSM327836 LCH327836:LCI327836 LMD327836:LME327836 LVZ327836:LWA327836 MFV327836:MFW327836 MPR327836:MPS327836 MZN327836:MZO327836 NJJ327836:NJK327836 NTF327836:NTG327836 ODB327836:ODC327836 OMX327836:OMY327836 OWT327836:OWU327836 PGP327836:PGQ327836 PQL327836:PQM327836 QAH327836:QAI327836 QKD327836:QKE327836 QTZ327836:QUA327836 RDV327836:RDW327836 RNR327836:RNS327836 RXN327836:RXO327836 SHJ327836:SHK327836 SRF327836:SRG327836 TBB327836:TBC327836 TKX327836:TKY327836 TUT327836:TUU327836 UEP327836:UEQ327836 UOL327836:UOM327836 UYH327836:UYI327836 VID327836:VIE327836 VRZ327836:VSA327836 WBV327836:WBW327836 WLR327836:WLS327836 WVN327836:WVO327836 NJJ983196:NJK983196 JB393372:JC393372 SX393372:SY393372 ACT393372:ACU393372 AMP393372:AMQ393372 AWL393372:AWM393372 BGH393372:BGI393372 BQD393372:BQE393372 BZZ393372:CAA393372 CJV393372:CJW393372 CTR393372:CTS393372 DDN393372:DDO393372 DNJ393372:DNK393372 DXF393372:DXG393372 EHB393372:EHC393372 EQX393372:EQY393372 FAT393372:FAU393372 FKP393372:FKQ393372 FUL393372:FUM393372 GEH393372:GEI393372 GOD393372:GOE393372 GXZ393372:GYA393372 HHV393372:HHW393372 HRR393372:HRS393372 IBN393372:IBO393372 ILJ393372:ILK393372 IVF393372:IVG393372 JFB393372:JFC393372 JOX393372:JOY393372 JYT393372:JYU393372 KIP393372:KIQ393372 KSL393372:KSM393372 LCH393372:LCI393372 LMD393372:LME393372 LVZ393372:LWA393372 MFV393372:MFW393372 MPR393372:MPS393372 MZN393372:MZO393372 NJJ393372:NJK393372 NTF393372:NTG393372 ODB393372:ODC393372 OMX393372:OMY393372 OWT393372:OWU393372 PGP393372:PGQ393372 PQL393372:PQM393372 QAH393372:QAI393372 QKD393372:QKE393372 QTZ393372:QUA393372 RDV393372:RDW393372 RNR393372:RNS393372 RXN393372:RXO393372 SHJ393372:SHK393372 SRF393372:SRG393372 TBB393372:TBC393372 TKX393372:TKY393372 TUT393372:TUU393372 UEP393372:UEQ393372 UOL393372:UOM393372 UYH393372:UYI393372 VID393372:VIE393372 VRZ393372:VSA393372 WBV393372:WBW393372 WLR393372:WLS393372 WVN393372:WVO393372 NTF983196:NTG983196 JB458908:JC458908 SX458908:SY458908 ACT458908:ACU458908 AMP458908:AMQ458908 AWL458908:AWM458908 BGH458908:BGI458908 BQD458908:BQE458908 BZZ458908:CAA458908 CJV458908:CJW458908 CTR458908:CTS458908 DDN458908:DDO458908 DNJ458908:DNK458908 DXF458908:DXG458908 EHB458908:EHC458908 EQX458908:EQY458908 FAT458908:FAU458908 FKP458908:FKQ458908 FUL458908:FUM458908 GEH458908:GEI458908 GOD458908:GOE458908 GXZ458908:GYA458908 HHV458908:HHW458908 HRR458908:HRS458908 IBN458908:IBO458908 ILJ458908:ILK458908 IVF458908:IVG458908 JFB458908:JFC458908 JOX458908:JOY458908 JYT458908:JYU458908 KIP458908:KIQ458908 KSL458908:KSM458908 LCH458908:LCI458908 LMD458908:LME458908 LVZ458908:LWA458908 MFV458908:MFW458908 MPR458908:MPS458908 MZN458908:MZO458908 NJJ458908:NJK458908 NTF458908:NTG458908 ODB458908:ODC458908 OMX458908:OMY458908 OWT458908:OWU458908 PGP458908:PGQ458908 PQL458908:PQM458908 QAH458908:QAI458908 QKD458908:QKE458908 QTZ458908:QUA458908 RDV458908:RDW458908 RNR458908:RNS458908 RXN458908:RXO458908 SHJ458908:SHK458908 SRF458908:SRG458908 TBB458908:TBC458908 TKX458908:TKY458908 TUT458908:TUU458908 UEP458908:UEQ458908 UOL458908:UOM458908 UYH458908:UYI458908 VID458908:VIE458908 VRZ458908:VSA458908 WBV458908:WBW458908 WLR458908:WLS458908 WVN458908:WVO458908 ODB983196:ODC983196 JB524444:JC524444 SX524444:SY524444 ACT524444:ACU524444 AMP524444:AMQ524444 AWL524444:AWM524444 BGH524444:BGI524444 BQD524444:BQE524444 BZZ524444:CAA524444 CJV524444:CJW524444 CTR524444:CTS524444 DDN524444:DDO524444 DNJ524444:DNK524444 DXF524444:DXG524444 EHB524444:EHC524444 EQX524444:EQY524444 FAT524444:FAU524444 FKP524444:FKQ524444 FUL524444:FUM524444 GEH524444:GEI524444 GOD524444:GOE524444 GXZ524444:GYA524444 HHV524444:HHW524444 HRR524444:HRS524444 IBN524444:IBO524444 ILJ524444:ILK524444 IVF524444:IVG524444 JFB524444:JFC524444 JOX524444:JOY524444 JYT524444:JYU524444 KIP524444:KIQ524444 KSL524444:KSM524444 LCH524444:LCI524444 LMD524444:LME524444 LVZ524444:LWA524444 MFV524444:MFW524444 MPR524444:MPS524444 MZN524444:MZO524444 NJJ524444:NJK524444 NTF524444:NTG524444 ODB524444:ODC524444 OMX524444:OMY524444 OWT524444:OWU524444 PGP524444:PGQ524444 PQL524444:PQM524444 QAH524444:QAI524444 QKD524444:QKE524444 QTZ524444:QUA524444 RDV524444:RDW524444 RNR524444:RNS524444 RXN524444:RXO524444 SHJ524444:SHK524444 SRF524444:SRG524444 TBB524444:TBC524444 TKX524444:TKY524444 TUT524444:TUU524444 UEP524444:UEQ524444 UOL524444:UOM524444 UYH524444:UYI524444 VID524444:VIE524444 VRZ524444:VSA524444 WBV524444:WBW524444 WLR524444:WLS524444 WVN524444:WVO524444 OMX983196:OMY983196 JB589980:JC589980 SX589980:SY589980 ACT589980:ACU589980 AMP589980:AMQ589980 AWL589980:AWM589980 BGH589980:BGI589980 BQD589980:BQE589980 BZZ589980:CAA589980 CJV589980:CJW589980 CTR589980:CTS589980 DDN589980:DDO589980 DNJ589980:DNK589980 DXF589980:DXG589980 EHB589980:EHC589980 EQX589980:EQY589980 FAT589980:FAU589980 FKP589980:FKQ589980 FUL589980:FUM589980 GEH589980:GEI589980 GOD589980:GOE589980 GXZ589980:GYA589980 HHV589980:HHW589980 HRR589980:HRS589980 IBN589980:IBO589980 ILJ589980:ILK589980 IVF589980:IVG589980 JFB589980:JFC589980 JOX589980:JOY589980 JYT589980:JYU589980 KIP589980:KIQ589980 KSL589980:KSM589980 LCH589980:LCI589980 LMD589980:LME589980 LVZ589980:LWA589980 MFV589980:MFW589980 MPR589980:MPS589980 MZN589980:MZO589980 NJJ589980:NJK589980 NTF589980:NTG589980 ODB589980:ODC589980 OMX589980:OMY589980 OWT589980:OWU589980 PGP589980:PGQ589980 PQL589980:PQM589980 QAH589980:QAI589980 QKD589980:QKE589980 QTZ589980:QUA589980 RDV589980:RDW589980 RNR589980:RNS589980 RXN589980:RXO589980 SHJ589980:SHK589980 SRF589980:SRG589980 TBB589980:TBC589980 TKX589980:TKY589980 TUT589980:TUU589980 UEP589980:UEQ589980 UOL589980:UOM589980 UYH589980:UYI589980 VID589980:VIE589980 VRZ589980:VSA589980 WBV589980:WBW589980 WLR589980:WLS589980 WVN589980:WVO589980 OWT983196:OWU983196 JB655516:JC655516 SX655516:SY655516 ACT655516:ACU655516 AMP655516:AMQ655516 AWL655516:AWM655516 BGH655516:BGI655516 BQD655516:BQE655516 BZZ655516:CAA655516 CJV655516:CJW655516 CTR655516:CTS655516 DDN655516:DDO655516 DNJ655516:DNK655516 DXF655516:DXG655516 EHB655516:EHC655516 EQX655516:EQY655516 FAT655516:FAU655516 FKP655516:FKQ655516 FUL655516:FUM655516 GEH655516:GEI655516 GOD655516:GOE655516 GXZ655516:GYA655516 HHV655516:HHW655516 HRR655516:HRS655516 IBN655516:IBO655516 ILJ655516:ILK655516 IVF655516:IVG655516 JFB655516:JFC655516 JOX655516:JOY655516 JYT655516:JYU655516 KIP655516:KIQ655516 KSL655516:KSM655516 LCH655516:LCI655516 LMD655516:LME655516 LVZ655516:LWA655516 MFV655516:MFW655516 MPR655516:MPS655516 MZN655516:MZO655516 NJJ655516:NJK655516 NTF655516:NTG655516 ODB655516:ODC655516 OMX655516:OMY655516 OWT655516:OWU655516 PGP655516:PGQ655516 PQL655516:PQM655516 QAH655516:QAI655516 QKD655516:QKE655516 QTZ655516:QUA655516 RDV655516:RDW655516 RNR655516:RNS655516 RXN655516:RXO655516 SHJ655516:SHK655516 SRF655516:SRG655516 TBB655516:TBC655516 TKX655516:TKY655516 TUT655516:TUU655516 UEP655516:UEQ655516 UOL655516:UOM655516 UYH655516:UYI655516 VID655516:VIE655516 VRZ655516:VSA655516 WBV655516:WBW655516 WLR655516:WLS655516 WVN655516:WVO655516 PGP983196:PGQ983196 JB721052:JC721052 SX721052:SY721052 ACT721052:ACU721052 AMP721052:AMQ721052 AWL721052:AWM721052 BGH721052:BGI721052 BQD721052:BQE721052 BZZ721052:CAA721052 CJV721052:CJW721052 CTR721052:CTS721052 DDN721052:DDO721052 DNJ721052:DNK721052 DXF721052:DXG721052 EHB721052:EHC721052 EQX721052:EQY721052 FAT721052:FAU721052 FKP721052:FKQ721052 FUL721052:FUM721052 GEH721052:GEI721052 GOD721052:GOE721052 GXZ721052:GYA721052 HHV721052:HHW721052 HRR721052:HRS721052 IBN721052:IBO721052 ILJ721052:ILK721052 IVF721052:IVG721052 JFB721052:JFC721052 JOX721052:JOY721052 JYT721052:JYU721052 KIP721052:KIQ721052 KSL721052:KSM721052 LCH721052:LCI721052 LMD721052:LME721052 LVZ721052:LWA721052 MFV721052:MFW721052 MPR721052:MPS721052 MZN721052:MZO721052 NJJ721052:NJK721052 NTF721052:NTG721052 ODB721052:ODC721052 OMX721052:OMY721052 OWT721052:OWU721052 PGP721052:PGQ721052 PQL721052:PQM721052 QAH721052:QAI721052 QKD721052:QKE721052 QTZ721052:QUA721052 RDV721052:RDW721052 RNR721052:RNS721052 RXN721052:RXO721052 SHJ721052:SHK721052 SRF721052:SRG721052 TBB721052:TBC721052 TKX721052:TKY721052 TUT721052:TUU721052 UEP721052:UEQ721052 UOL721052:UOM721052 UYH721052:UYI721052 VID721052:VIE721052 VRZ721052:VSA721052 WBV721052:WBW721052 WLR721052:WLS721052 WVN721052:WVO721052 PQL983196:PQM983196 JB786588:JC786588 SX786588:SY786588 ACT786588:ACU786588 AMP786588:AMQ786588 AWL786588:AWM786588 BGH786588:BGI786588 BQD786588:BQE786588 BZZ786588:CAA786588 CJV786588:CJW786588 CTR786588:CTS786588 DDN786588:DDO786588 DNJ786588:DNK786588 DXF786588:DXG786588 EHB786588:EHC786588 EQX786588:EQY786588 FAT786588:FAU786588 FKP786588:FKQ786588 FUL786588:FUM786588 GEH786588:GEI786588 GOD786588:GOE786588 GXZ786588:GYA786588 HHV786588:HHW786588 HRR786588:HRS786588 IBN786588:IBO786588 ILJ786588:ILK786588 IVF786588:IVG786588 JFB786588:JFC786588 JOX786588:JOY786588 JYT786588:JYU786588 KIP786588:KIQ786588 KSL786588:KSM786588 LCH786588:LCI786588 LMD786588:LME786588 LVZ786588:LWA786588 MFV786588:MFW786588 MPR786588:MPS786588 MZN786588:MZO786588 NJJ786588:NJK786588 NTF786588:NTG786588 ODB786588:ODC786588 OMX786588:OMY786588 OWT786588:OWU786588 PGP786588:PGQ786588 PQL786588:PQM786588 QAH786588:QAI786588 QKD786588:QKE786588 QTZ786588:QUA786588 RDV786588:RDW786588 RNR786588:RNS786588 RXN786588:RXO786588 SHJ786588:SHK786588 SRF786588:SRG786588 TBB786588:TBC786588 TKX786588:TKY786588 TUT786588:TUU786588 UEP786588:UEQ786588 UOL786588:UOM786588 UYH786588:UYI786588 VID786588:VIE786588 VRZ786588:VSA786588 WBV786588:WBW786588 WLR786588:WLS786588 WVN786588:WVO786588 QAH983196:QAI983196 JB852124:JC852124 SX852124:SY852124 ACT852124:ACU852124 AMP852124:AMQ852124 AWL852124:AWM852124 BGH852124:BGI852124 BQD852124:BQE852124 BZZ852124:CAA852124 CJV852124:CJW852124 CTR852124:CTS852124 DDN852124:DDO852124 DNJ852124:DNK852124 DXF852124:DXG852124 EHB852124:EHC852124 EQX852124:EQY852124 FAT852124:FAU852124 FKP852124:FKQ852124 FUL852124:FUM852124 GEH852124:GEI852124 GOD852124:GOE852124 GXZ852124:GYA852124 HHV852124:HHW852124 HRR852124:HRS852124 IBN852124:IBO852124 ILJ852124:ILK852124 IVF852124:IVG852124 JFB852124:JFC852124 JOX852124:JOY852124 JYT852124:JYU852124 KIP852124:KIQ852124 KSL852124:KSM852124 LCH852124:LCI852124 LMD852124:LME852124 LVZ852124:LWA852124 MFV852124:MFW852124 MPR852124:MPS852124 MZN852124:MZO852124 NJJ852124:NJK852124 NTF852124:NTG852124 ODB852124:ODC852124 OMX852124:OMY852124 OWT852124:OWU852124 PGP852124:PGQ852124 PQL852124:PQM852124 QAH852124:QAI852124 QKD852124:QKE852124 QTZ852124:QUA852124 RDV852124:RDW852124 RNR852124:RNS852124 RXN852124:RXO852124 SHJ852124:SHK852124 SRF852124:SRG852124 TBB852124:TBC852124 TKX852124:TKY852124 TUT852124:TUU852124 UEP852124:UEQ852124 UOL852124:UOM852124 UYH852124:UYI852124 VID852124:VIE852124 VRZ852124:VSA852124 WBV852124:WBW852124 WLR852124:WLS852124 WVN852124:WVO852124 QKD983196:QKE983196 JB917660:JC917660 SX917660:SY917660 ACT917660:ACU917660 AMP917660:AMQ917660 AWL917660:AWM917660 BGH917660:BGI917660 BQD917660:BQE917660 BZZ917660:CAA917660 CJV917660:CJW917660 CTR917660:CTS917660 DDN917660:DDO917660 DNJ917660:DNK917660 DXF917660:DXG917660 EHB917660:EHC917660 EQX917660:EQY917660 FAT917660:FAU917660 FKP917660:FKQ917660 FUL917660:FUM917660 GEH917660:GEI917660 GOD917660:GOE917660 GXZ917660:GYA917660 HHV917660:HHW917660 HRR917660:HRS917660 IBN917660:IBO917660 ILJ917660:ILK917660 IVF917660:IVG917660 JFB917660:JFC917660 JOX917660:JOY917660 JYT917660:JYU917660 KIP917660:KIQ917660 KSL917660:KSM917660 LCH917660:LCI917660 LMD917660:LME917660 LVZ917660:LWA917660 MFV917660:MFW917660 MPR917660:MPS917660 MZN917660:MZO917660 NJJ917660:NJK917660 NTF917660:NTG917660 ODB917660:ODC917660 OMX917660:OMY917660 OWT917660:OWU917660 PGP917660:PGQ917660 PQL917660:PQM917660 QAH917660:QAI917660 QKD917660:QKE917660 QTZ917660:QUA917660 RDV917660:RDW917660 RNR917660:RNS917660 RXN917660:RXO917660 SHJ917660:SHK917660 SRF917660:SRG917660 TBB917660:TBC917660 TKX917660:TKY917660 TUT917660:TUU917660 UEP917660:UEQ917660 UOL917660:UOM917660 UYH917660:UYI917660 VID917660:VIE917660 VRZ917660:VSA917660 WBV917660:WBW917660 WLR917660:WLS917660 WVN917660:WVO917660 QTZ983196:QUA983196 JB983196:JC983196 SX983196:SY983196 ACT983196:ACU983196 AMP983196:AMQ983196 AWL983196:AWM983196 BGH983196:BGI983196 BQD983196:BQE983196 BZZ983196:CAA983196 CJV983196:CJW983196 CTR983196:CTS983196 DDN983196:DDO983196 DNJ983196:DNK983196 DXF983196:DXG983196 EHB983196:EHC983196 EQX983196:EQY983196 FAT983196:FAU983196 FKP983196:FKQ983196 FUL983196:FUM983196 GEH983196:GEI983196 GOD983196:GOE983196 GXZ983196:GYA983196 HHV983196:HHW983196 HRR983196:HRS983196 IBN983196:IBO983196 ILJ983196:ILK983196 IVF983196:IVG983196 JFB983196:JFC983196 JOX983196:JOY983196 JYT983196:JYU983196 KIP983196:KIQ983196 KSL983196:KSM983196" xr:uid="{01929F25-E0E8-471E-B9C7-D5750DDFB028}">
      <formula1>OR(IX62=0, IX62&gt;50)</formula1>
    </dataValidation>
    <dataValidation type="custom" operator="greaterThan" showInputMessage="1" showErrorMessage="1" errorTitle="eee" sqref="JB161:JC161 SX161:SY161 ACT161:ACU161 AMP161:AMQ161 AWL161:AWM161 BGH161:BGI161 BQD161:BQE161 BZZ161:CAA161 CJV161:CJW161 CTR161:CTS161 DDN161:DDO161 DNJ161:DNK161 DXF161:DXG161 EHB161:EHC161 EQX161:EQY161 FAT161:FAU161 FKP161:FKQ161 FUL161:FUM161 GEH161:GEI161 GOD161:GOE161 GXZ161:GYA161 HHV161:HHW161 HRR161:HRS161 IBN161:IBO161 ILJ161:ILK161 IVF161:IVG161 JFB161:JFC161 JOX161:JOY161 JYT161:JYU161 KIP161:KIQ161 KSL161:KSM161 LCH161:LCI161 LMD161:LME161 LVZ161:LWA161 MFV161:MFW161 MPR161:MPS161 MZN161:MZO161 NJJ161:NJK161 NTF161:NTG161 ODB161:ODC161 OMX161:OMY161 OWT161:OWU161 PGP161:PGQ161 PQL161:PQM161 QAH161:QAI161 QKD161:QKE161 QTZ161:QUA161 RDV161:RDW161 RNR161:RNS161 RXN161:RXO161 SHJ161:SHK161 SRF161:SRG161 TBB161:TBC161 TKX161:TKY161 TUT161:TUU161 UEP161:UEQ161 UOL161:UOM161 UYH161:UYI161 VID161:VIE161 VRZ161:VSA161 WBV161:WBW161 WLR161:WLS161 WVN161:WVO161 JB65697:JC65697 SX65697:SY65697 ACT65697:ACU65697 AMP65697:AMQ65697 AWL65697:AWM65697 BGH65697:BGI65697 BQD65697:BQE65697 BZZ65697:CAA65697 CJV65697:CJW65697 CTR65697:CTS65697 DDN65697:DDO65697 DNJ65697:DNK65697 DXF65697:DXG65697 EHB65697:EHC65697 EQX65697:EQY65697 FAT65697:FAU65697 FKP65697:FKQ65697 FUL65697:FUM65697 GEH65697:GEI65697 GOD65697:GOE65697 GXZ65697:GYA65697 HHV65697:HHW65697 HRR65697:HRS65697 IBN65697:IBO65697 ILJ65697:ILK65697 IVF65697:IVG65697 JFB65697:JFC65697 JOX65697:JOY65697 JYT65697:JYU65697 KIP65697:KIQ65697 KSL65697:KSM65697 LCH65697:LCI65697 LMD65697:LME65697 LVZ65697:LWA65697 MFV65697:MFW65697 MPR65697:MPS65697 MZN65697:MZO65697 NJJ65697:NJK65697 NTF65697:NTG65697 ODB65697:ODC65697 OMX65697:OMY65697 OWT65697:OWU65697 PGP65697:PGQ65697 PQL65697:PQM65697 QAH65697:QAI65697 QKD65697:QKE65697 QTZ65697:QUA65697 RDV65697:RDW65697 RNR65697:RNS65697 RXN65697:RXO65697 SHJ65697:SHK65697 SRF65697:SRG65697 TBB65697:TBC65697 TKX65697:TKY65697 TUT65697:TUU65697 UEP65697:UEQ65697 UOL65697:UOM65697 UYH65697:UYI65697 VID65697:VIE65697 VRZ65697:VSA65697 WBV65697:WBW65697 WLR65697:WLS65697 WVN65697:WVO65697 JB131233:JC131233 SX131233:SY131233 ACT131233:ACU131233 AMP131233:AMQ131233 AWL131233:AWM131233 BGH131233:BGI131233 BQD131233:BQE131233 BZZ131233:CAA131233 CJV131233:CJW131233 CTR131233:CTS131233 DDN131233:DDO131233 DNJ131233:DNK131233 DXF131233:DXG131233 EHB131233:EHC131233 EQX131233:EQY131233 FAT131233:FAU131233 FKP131233:FKQ131233 FUL131233:FUM131233 GEH131233:GEI131233 GOD131233:GOE131233 GXZ131233:GYA131233 HHV131233:HHW131233 HRR131233:HRS131233 IBN131233:IBO131233 ILJ131233:ILK131233 IVF131233:IVG131233 JFB131233:JFC131233 JOX131233:JOY131233 JYT131233:JYU131233 KIP131233:KIQ131233 KSL131233:KSM131233 LCH131233:LCI131233 LMD131233:LME131233 LVZ131233:LWA131233 MFV131233:MFW131233 MPR131233:MPS131233 MZN131233:MZO131233 NJJ131233:NJK131233 NTF131233:NTG131233 ODB131233:ODC131233 OMX131233:OMY131233 OWT131233:OWU131233 PGP131233:PGQ131233 PQL131233:PQM131233 QAH131233:QAI131233 QKD131233:QKE131233 QTZ131233:QUA131233 RDV131233:RDW131233 RNR131233:RNS131233 RXN131233:RXO131233 SHJ131233:SHK131233 SRF131233:SRG131233 TBB131233:TBC131233 TKX131233:TKY131233 TUT131233:TUU131233 UEP131233:UEQ131233 UOL131233:UOM131233 UYH131233:UYI131233 VID131233:VIE131233 VRZ131233:VSA131233 WBV131233:WBW131233 WLR131233:WLS131233 WVN131233:WVO131233 JB196769:JC196769 SX196769:SY196769 ACT196769:ACU196769 AMP196769:AMQ196769 AWL196769:AWM196769 BGH196769:BGI196769 BQD196769:BQE196769 BZZ196769:CAA196769 CJV196769:CJW196769 CTR196769:CTS196769 DDN196769:DDO196769 DNJ196769:DNK196769 DXF196769:DXG196769 EHB196769:EHC196769 EQX196769:EQY196769 FAT196769:FAU196769 FKP196769:FKQ196769 FUL196769:FUM196769 GEH196769:GEI196769 GOD196769:GOE196769 GXZ196769:GYA196769 HHV196769:HHW196769 HRR196769:HRS196769 IBN196769:IBO196769 ILJ196769:ILK196769 IVF196769:IVG196769 JFB196769:JFC196769 JOX196769:JOY196769 JYT196769:JYU196769 KIP196769:KIQ196769 KSL196769:KSM196769 LCH196769:LCI196769 LMD196769:LME196769 LVZ196769:LWA196769 MFV196769:MFW196769 MPR196769:MPS196769 MZN196769:MZO196769 NJJ196769:NJK196769 NTF196769:NTG196769 ODB196769:ODC196769 OMX196769:OMY196769 OWT196769:OWU196769 PGP196769:PGQ196769 PQL196769:PQM196769 QAH196769:QAI196769 QKD196769:QKE196769 QTZ196769:QUA196769 RDV196769:RDW196769 RNR196769:RNS196769 RXN196769:RXO196769 SHJ196769:SHK196769 SRF196769:SRG196769 TBB196769:TBC196769 TKX196769:TKY196769 TUT196769:TUU196769 UEP196769:UEQ196769 UOL196769:UOM196769 UYH196769:UYI196769 VID196769:VIE196769 VRZ196769:VSA196769 WBV196769:WBW196769 WLR196769:WLS196769 WVN196769:WVO196769 JB262305:JC262305 SX262305:SY262305 ACT262305:ACU262305 AMP262305:AMQ262305 AWL262305:AWM262305 BGH262305:BGI262305 BQD262305:BQE262305 BZZ262305:CAA262305 CJV262305:CJW262305 CTR262305:CTS262305 DDN262305:DDO262305 DNJ262305:DNK262305 DXF262305:DXG262305 EHB262305:EHC262305 EQX262305:EQY262305 FAT262305:FAU262305 FKP262305:FKQ262305 FUL262305:FUM262305 GEH262305:GEI262305 GOD262305:GOE262305 GXZ262305:GYA262305 HHV262305:HHW262305 HRR262305:HRS262305 IBN262305:IBO262305 ILJ262305:ILK262305 IVF262305:IVG262305 JFB262305:JFC262305 JOX262305:JOY262305 JYT262305:JYU262305 KIP262305:KIQ262305 KSL262305:KSM262305 LCH262305:LCI262305 LMD262305:LME262305 LVZ262305:LWA262305 MFV262305:MFW262305 MPR262305:MPS262305 MZN262305:MZO262305 NJJ262305:NJK262305 NTF262305:NTG262305 ODB262305:ODC262305 OMX262305:OMY262305 OWT262305:OWU262305 PGP262305:PGQ262305 PQL262305:PQM262305 QAH262305:QAI262305 QKD262305:QKE262305 QTZ262305:QUA262305 RDV262305:RDW262305 RNR262305:RNS262305 RXN262305:RXO262305 SHJ262305:SHK262305 SRF262305:SRG262305 TBB262305:TBC262305 TKX262305:TKY262305 TUT262305:TUU262305 UEP262305:UEQ262305 UOL262305:UOM262305 UYH262305:UYI262305 VID262305:VIE262305 VRZ262305:VSA262305 WBV262305:WBW262305 WLR262305:WLS262305 WVN262305:WVO262305 JB327841:JC327841 SX327841:SY327841 ACT327841:ACU327841 AMP327841:AMQ327841 AWL327841:AWM327841 BGH327841:BGI327841 BQD327841:BQE327841 BZZ327841:CAA327841 CJV327841:CJW327841 CTR327841:CTS327841 DDN327841:DDO327841 DNJ327841:DNK327841 DXF327841:DXG327841 EHB327841:EHC327841 EQX327841:EQY327841 FAT327841:FAU327841 FKP327841:FKQ327841 FUL327841:FUM327841 GEH327841:GEI327841 GOD327841:GOE327841 GXZ327841:GYA327841 HHV327841:HHW327841 HRR327841:HRS327841 IBN327841:IBO327841 ILJ327841:ILK327841 IVF327841:IVG327841 JFB327841:JFC327841 JOX327841:JOY327841 JYT327841:JYU327841 KIP327841:KIQ327841 KSL327841:KSM327841 LCH327841:LCI327841 LMD327841:LME327841 LVZ327841:LWA327841 MFV327841:MFW327841 MPR327841:MPS327841 MZN327841:MZO327841 NJJ327841:NJK327841 NTF327841:NTG327841 ODB327841:ODC327841 OMX327841:OMY327841 OWT327841:OWU327841 PGP327841:PGQ327841 PQL327841:PQM327841 QAH327841:QAI327841 QKD327841:QKE327841 QTZ327841:QUA327841 RDV327841:RDW327841 RNR327841:RNS327841 RXN327841:RXO327841 SHJ327841:SHK327841 SRF327841:SRG327841 TBB327841:TBC327841 TKX327841:TKY327841 TUT327841:TUU327841 UEP327841:UEQ327841 UOL327841:UOM327841 UYH327841:UYI327841 VID327841:VIE327841 VRZ327841:VSA327841 WBV327841:WBW327841 WLR327841:WLS327841 WVN327841:WVO327841 JB393377:JC393377 SX393377:SY393377 ACT393377:ACU393377 AMP393377:AMQ393377 AWL393377:AWM393377 BGH393377:BGI393377 BQD393377:BQE393377 BZZ393377:CAA393377 CJV393377:CJW393377 CTR393377:CTS393377 DDN393377:DDO393377 DNJ393377:DNK393377 DXF393377:DXG393377 EHB393377:EHC393377 EQX393377:EQY393377 FAT393377:FAU393377 FKP393377:FKQ393377 FUL393377:FUM393377 GEH393377:GEI393377 GOD393377:GOE393377 GXZ393377:GYA393377 HHV393377:HHW393377 HRR393377:HRS393377 IBN393377:IBO393377 ILJ393377:ILK393377 IVF393377:IVG393377 JFB393377:JFC393377 JOX393377:JOY393377 JYT393377:JYU393377 KIP393377:KIQ393377 KSL393377:KSM393377 LCH393377:LCI393377 LMD393377:LME393377 LVZ393377:LWA393377 MFV393377:MFW393377 MPR393377:MPS393377 MZN393377:MZO393377 NJJ393377:NJK393377 NTF393377:NTG393377 ODB393377:ODC393377 OMX393377:OMY393377 OWT393377:OWU393377 PGP393377:PGQ393377 PQL393377:PQM393377 QAH393377:QAI393377 QKD393377:QKE393377 QTZ393377:QUA393377 RDV393377:RDW393377 RNR393377:RNS393377 RXN393377:RXO393377 SHJ393377:SHK393377 SRF393377:SRG393377 TBB393377:TBC393377 TKX393377:TKY393377 TUT393377:TUU393377 UEP393377:UEQ393377 UOL393377:UOM393377 UYH393377:UYI393377 VID393377:VIE393377 VRZ393377:VSA393377 WBV393377:WBW393377 WLR393377:WLS393377 WVN393377:WVO393377 JB458913:JC458913 SX458913:SY458913 ACT458913:ACU458913 AMP458913:AMQ458913 AWL458913:AWM458913 BGH458913:BGI458913 BQD458913:BQE458913 BZZ458913:CAA458913 CJV458913:CJW458913 CTR458913:CTS458913 DDN458913:DDO458913 DNJ458913:DNK458913 DXF458913:DXG458913 EHB458913:EHC458913 EQX458913:EQY458913 FAT458913:FAU458913 FKP458913:FKQ458913 FUL458913:FUM458913 GEH458913:GEI458913 GOD458913:GOE458913 GXZ458913:GYA458913 HHV458913:HHW458913 HRR458913:HRS458913 IBN458913:IBO458913 ILJ458913:ILK458913 IVF458913:IVG458913 JFB458913:JFC458913 JOX458913:JOY458913 JYT458913:JYU458913 KIP458913:KIQ458913 KSL458913:KSM458913 LCH458913:LCI458913 LMD458913:LME458913 LVZ458913:LWA458913 MFV458913:MFW458913 MPR458913:MPS458913 MZN458913:MZO458913 NJJ458913:NJK458913 NTF458913:NTG458913 ODB458913:ODC458913 OMX458913:OMY458913 OWT458913:OWU458913 PGP458913:PGQ458913 PQL458913:PQM458913 QAH458913:QAI458913 QKD458913:QKE458913 QTZ458913:QUA458913 RDV458913:RDW458913 RNR458913:RNS458913 RXN458913:RXO458913 SHJ458913:SHK458913 SRF458913:SRG458913 TBB458913:TBC458913 TKX458913:TKY458913 TUT458913:TUU458913 UEP458913:UEQ458913 UOL458913:UOM458913 UYH458913:UYI458913 VID458913:VIE458913 VRZ458913:VSA458913 WBV458913:WBW458913 WLR458913:WLS458913 WVN458913:WVO458913 JB524449:JC524449 SX524449:SY524449 ACT524449:ACU524449 AMP524449:AMQ524449 AWL524449:AWM524449 BGH524449:BGI524449 BQD524449:BQE524449 BZZ524449:CAA524449 CJV524449:CJW524449 CTR524449:CTS524449 DDN524449:DDO524449 DNJ524449:DNK524449 DXF524449:DXG524449 EHB524449:EHC524449 EQX524449:EQY524449 FAT524449:FAU524449 FKP524449:FKQ524449 FUL524449:FUM524449 GEH524449:GEI524449 GOD524449:GOE524449 GXZ524449:GYA524449 HHV524449:HHW524449 HRR524449:HRS524449 IBN524449:IBO524449 ILJ524449:ILK524449 IVF524449:IVG524449 JFB524449:JFC524449 JOX524449:JOY524449 JYT524449:JYU524449 KIP524449:KIQ524449 KSL524449:KSM524449 LCH524449:LCI524449 LMD524449:LME524449 LVZ524449:LWA524449 MFV524449:MFW524449 MPR524449:MPS524449 MZN524449:MZO524449 NJJ524449:NJK524449 NTF524449:NTG524449 ODB524449:ODC524449 OMX524449:OMY524449 OWT524449:OWU524449 PGP524449:PGQ524449 PQL524449:PQM524449 QAH524449:QAI524449 QKD524449:QKE524449 QTZ524449:QUA524449 RDV524449:RDW524449 RNR524449:RNS524449 RXN524449:RXO524449 SHJ524449:SHK524449 SRF524449:SRG524449 TBB524449:TBC524449 TKX524449:TKY524449 TUT524449:TUU524449 UEP524449:UEQ524449 UOL524449:UOM524449 UYH524449:UYI524449 VID524449:VIE524449 VRZ524449:VSA524449 WBV524449:WBW524449 WLR524449:WLS524449 WVN524449:WVO524449 JB589985:JC589985 SX589985:SY589985 ACT589985:ACU589985 AMP589985:AMQ589985 AWL589985:AWM589985 BGH589985:BGI589985 BQD589985:BQE589985 BZZ589985:CAA589985 CJV589985:CJW589985 CTR589985:CTS589985 DDN589985:DDO589985 DNJ589985:DNK589985 DXF589985:DXG589985 EHB589985:EHC589985 EQX589985:EQY589985 FAT589985:FAU589985 FKP589985:FKQ589985 FUL589985:FUM589985 GEH589985:GEI589985 GOD589985:GOE589985 GXZ589985:GYA589985 HHV589985:HHW589985 HRR589985:HRS589985 IBN589985:IBO589985 ILJ589985:ILK589985 IVF589985:IVG589985 JFB589985:JFC589985 JOX589985:JOY589985 JYT589985:JYU589985 KIP589985:KIQ589985 KSL589985:KSM589985 LCH589985:LCI589985 LMD589985:LME589985 LVZ589985:LWA589985 MFV589985:MFW589985 MPR589985:MPS589985 MZN589985:MZO589985 NJJ589985:NJK589985 NTF589985:NTG589985 ODB589985:ODC589985 OMX589985:OMY589985 OWT589985:OWU589985 PGP589985:PGQ589985 PQL589985:PQM589985 QAH589985:QAI589985 QKD589985:QKE589985 QTZ589985:QUA589985 RDV589985:RDW589985 RNR589985:RNS589985 RXN589985:RXO589985 SHJ589985:SHK589985 SRF589985:SRG589985 TBB589985:TBC589985 TKX589985:TKY589985 TUT589985:TUU589985 UEP589985:UEQ589985 UOL589985:UOM589985 UYH589985:UYI589985 VID589985:VIE589985 VRZ589985:VSA589985 WBV589985:WBW589985 WLR589985:WLS589985 WVN589985:WVO589985 JB655521:JC655521 SX655521:SY655521 ACT655521:ACU655521 AMP655521:AMQ655521 AWL655521:AWM655521 BGH655521:BGI655521 BQD655521:BQE655521 BZZ655521:CAA655521 CJV655521:CJW655521 CTR655521:CTS655521 DDN655521:DDO655521 DNJ655521:DNK655521 DXF655521:DXG655521 EHB655521:EHC655521 EQX655521:EQY655521 FAT655521:FAU655521 FKP655521:FKQ655521 FUL655521:FUM655521 GEH655521:GEI655521 GOD655521:GOE655521 GXZ655521:GYA655521 HHV655521:HHW655521 HRR655521:HRS655521 IBN655521:IBO655521 ILJ655521:ILK655521 IVF655521:IVG655521 JFB655521:JFC655521 JOX655521:JOY655521 JYT655521:JYU655521 KIP655521:KIQ655521 KSL655521:KSM655521 LCH655521:LCI655521 LMD655521:LME655521 LVZ655521:LWA655521 MFV655521:MFW655521 MPR655521:MPS655521 MZN655521:MZO655521 NJJ655521:NJK655521 NTF655521:NTG655521 ODB655521:ODC655521 OMX655521:OMY655521 OWT655521:OWU655521 PGP655521:PGQ655521 PQL655521:PQM655521 QAH655521:QAI655521 QKD655521:QKE655521 QTZ655521:QUA655521 RDV655521:RDW655521 RNR655521:RNS655521 RXN655521:RXO655521 SHJ655521:SHK655521 SRF655521:SRG655521 TBB655521:TBC655521 TKX655521:TKY655521 TUT655521:TUU655521 UEP655521:UEQ655521 UOL655521:UOM655521 UYH655521:UYI655521 VID655521:VIE655521 VRZ655521:VSA655521 WBV655521:WBW655521 WLR655521:WLS655521 WVN655521:WVO655521 JB721057:JC721057 SX721057:SY721057 ACT721057:ACU721057 AMP721057:AMQ721057 AWL721057:AWM721057 BGH721057:BGI721057 BQD721057:BQE721057 BZZ721057:CAA721057 CJV721057:CJW721057 CTR721057:CTS721057 DDN721057:DDO721057 DNJ721057:DNK721057 DXF721057:DXG721057 EHB721057:EHC721057 EQX721057:EQY721057 FAT721057:FAU721057 FKP721057:FKQ721057 FUL721057:FUM721057 GEH721057:GEI721057 GOD721057:GOE721057 GXZ721057:GYA721057 HHV721057:HHW721057 HRR721057:HRS721057 IBN721057:IBO721057 ILJ721057:ILK721057 IVF721057:IVG721057 JFB721057:JFC721057 JOX721057:JOY721057 JYT721057:JYU721057 KIP721057:KIQ721057 KSL721057:KSM721057 LCH721057:LCI721057 LMD721057:LME721057 LVZ721057:LWA721057 MFV721057:MFW721057 MPR721057:MPS721057 MZN721057:MZO721057 NJJ721057:NJK721057 NTF721057:NTG721057 ODB721057:ODC721057 OMX721057:OMY721057 OWT721057:OWU721057 PGP721057:PGQ721057 PQL721057:PQM721057 QAH721057:QAI721057 QKD721057:QKE721057 QTZ721057:QUA721057 RDV721057:RDW721057 RNR721057:RNS721057 RXN721057:RXO721057 SHJ721057:SHK721057 SRF721057:SRG721057 TBB721057:TBC721057 TKX721057:TKY721057 TUT721057:TUU721057 UEP721057:UEQ721057 UOL721057:UOM721057 UYH721057:UYI721057 VID721057:VIE721057 VRZ721057:VSA721057 WBV721057:WBW721057 WLR721057:WLS721057 WVN721057:WVO721057 JB786593:JC786593 SX786593:SY786593 ACT786593:ACU786593 AMP786593:AMQ786593 AWL786593:AWM786593 BGH786593:BGI786593 BQD786593:BQE786593 BZZ786593:CAA786593 CJV786593:CJW786593 CTR786593:CTS786593 DDN786593:DDO786593 DNJ786593:DNK786593 DXF786593:DXG786593 EHB786593:EHC786593 EQX786593:EQY786593 FAT786593:FAU786593 FKP786593:FKQ786593 FUL786593:FUM786593 GEH786593:GEI786593 GOD786593:GOE786593 GXZ786593:GYA786593 HHV786593:HHW786593 HRR786593:HRS786593 IBN786593:IBO786593 ILJ786593:ILK786593 IVF786593:IVG786593 JFB786593:JFC786593 JOX786593:JOY786593 JYT786593:JYU786593 KIP786593:KIQ786593 KSL786593:KSM786593 LCH786593:LCI786593 LMD786593:LME786593 LVZ786593:LWA786593 MFV786593:MFW786593 MPR786593:MPS786593 MZN786593:MZO786593 NJJ786593:NJK786593 NTF786593:NTG786593 ODB786593:ODC786593 OMX786593:OMY786593 OWT786593:OWU786593 PGP786593:PGQ786593 PQL786593:PQM786593 QAH786593:QAI786593 QKD786593:QKE786593 QTZ786593:QUA786593 RDV786593:RDW786593 RNR786593:RNS786593 RXN786593:RXO786593 SHJ786593:SHK786593 SRF786593:SRG786593 TBB786593:TBC786593 TKX786593:TKY786593 TUT786593:TUU786593 UEP786593:UEQ786593 UOL786593:UOM786593 UYH786593:UYI786593 VID786593:VIE786593 VRZ786593:VSA786593 WBV786593:WBW786593 WLR786593:WLS786593 WVN786593:WVO786593 JB852129:JC852129 SX852129:SY852129 ACT852129:ACU852129 AMP852129:AMQ852129 AWL852129:AWM852129 BGH852129:BGI852129 BQD852129:BQE852129 BZZ852129:CAA852129 CJV852129:CJW852129 CTR852129:CTS852129 DDN852129:DDO852129 DNJ852129:DNK852129 DXF852129:DXG852129 EHB852129:EHC852129 EQX852129:EQY852129 FAT852129:FAU852129 FKP852129:FKQ852129 FUL852129:FUM852129 GEH852129:GEI852129 GOD852129:GOE852129 GXZ852129:GYA852129 HHV852129:HHW852129 HRR852129:HRS852129 IBN852129:IBO852129 ILJ852129:ILK852129 IVF852129:IVG852129 JFB852129:JFC852129 JOX852129:JOY852129 JYT852129:JYU852129 KIP852129:KIQ852129 KSL852129:KSM852129 LCH852129:LCI852129 LMD852129:LME852129 LVZ852129:LWA852129 MFV852129:MFW852129 MPR852129:MPS852129 MZN852129:MZO852129 NJJ852129:NJK852129 NTF852129:NTG852129 ODB852129:ODC852129 OMX852129:OMY852129 OWT852129:OWU852129 PGP852129:PGQ852129 PQL852129:PQM852129 QAH852129:QAI852129 QKD852129:QKE852129 QTZ852129:QUA852129 RDV852129:RDW852129 RNR852129:RNS852129 RXN852129:RXO852129 SHJ852129:SHK852129 SRF852129:SRG852129 TBB852129:TBC852129 TKX852129:TKY852129 TUT852129:TUU852129 UEP852129:UEQ852129 UOL852129:UOM852129 UYH852129:UYI852129 VID852129:VIE852129 VRZ852129:VSA852129 WBV852129:WBW852129 WLR852129:WLS852129 WVN852129:WVO852129 JB917665:JC917665 SX917665:SY917665 ACT917665:ACU917665 AMP917665:AMQ917665 AWL917665:AWM917665 BGH917665:BGI917665 BQD917665:BQE917665 BZZ917665:CAA917665 CJV917665:CJW917665 CTR917665:CTS917665 DDN917665:DDO917665 DNJ917665:DNK917665 DXF917665:DXG917665 EHB917665:EHC917665 EQX917665:EQY917665 FAT917665:FAU917665 FKP917665:FKQ917665 FUL917665:FUM917665 GEH917665:GEI917665 GOD917665:GOE917665 GXZ917665:GYA917665 HHV917665:HHW917665 HRR917665:HRS917665 IBN917665:IBO917665 ILJ917665:ILK917665 IVF917665:IVG917665 JFB917665:JFC917665 JOX917665:JOY917665 JYT917665:JYU917665 KIP917665:KIQ917665 KSL917665:KSM917665 LCH917665:LCI917665 LMD917665:LME917665 LVZ917665:LWA917665 MFV917665:MFW917665 MPR917665:MPS917665 MZN917665:MZO917665 NJJ917665:NJK917665 NTF917665:NTG917665 ODB917665:ODC917665 OMX917665:OMY917665 OWT917665:OWU917665 PGP917665:PGQ917665 PQL917665:PQM917665 QAH917665:QAI917665 QKD917665:QKE917665 QTZ917665:QUA917665 RDV917665:RDW917665 RNR917665:RNS917665 RXN917665:RXO917665 SHJ917665:SHK917665 SRF917665:SRG917665 TBB917665:TBC917665 TKX917665:TKY917665 TUT917665:TUU917665 UEP917665:UEQ917665 UOL917665:UOM917665 UYH917665:UYI917665 VID917665:VIE917665 VRZ917665:VSA917665 WBV917665:WBW917665 WLR917665:WLS917665 WVN917665:WVO917665 JB983201:JC983201 SX983201:SY983201 ACT983201:ACU983201 AMP983201:AMQ983201 AWL983201:AWM983201 BGH983201:BGI983201 BQD983201:BQE983201 BZZ983201:CAA983201 CJV983201:CJW983201 CTR983201:CTS983201 DDN983201:DDO983201 DNJ983201:DNK983201 DXF983201:DXG983201 EHB983201:EHC983201 EQX983201:EQY983201 FAT983201:FAU983201 FKP983201:FKQ983201 FUL983201:FUM983201 GEH983201:GEI983201 GOD983201:GOE983201 GXZ983201:GYA983201 HHV983201:HHW983201 HRR983201:HRS983201 IBN983201:IBO983201 ILJ983201:ILK983201 IVF983201:IVG983201 JFB983201:JFC983201 JOX983201:JOY983201 JYT983201:JYU983201 KIP983201:KIQ983201 KSL983201:KSM983201 LCH983201:LCI983201 LMD983201:LME983201 LVZ983201:LWA983201 MFV983201:MFW983201 MPR983201:MPS983201 MZN983201:MZO983201 NJJ983201:NJK983201 NTF983201:NTG983201 ODB983201:ODC983201 OMX983201:OMY983201 OWT983201:OWU983201 PGP983201:PGQ983201 PQL983201:PQM983201 QAH983201:QAI983201 QKD983201:QKE983201 QTZ983201:QUA983201 RDV983201:RDW983201 RNR983201:RNS983201 RXN983201:RXO983201 SHJ983201:SHK983201 SRF983201:SRG983201 TBB983201:TBC983201 TKX983201:TKY983201 TUT983201:TUU983201 UEP983201:UEQ983201 UOL983201:UOM983201 UYH983201:UYI983201 VID983201:VIE983201 VRZ983201:VSA983201 WBV983201:WBW983201 WLR983201:WLS983201 WVN983201:WVO983201 JB166:JC166 SX166:SY166 ACT166:ACU166 AMP166:AMQ166 AWL166:AWM166 BGH166:BGI166 BQD166:BQE166 BZZ166:CAA166 CJV166:CJW166 CTR166:CTS166 DDN166:DDO166 DNJ166:DNK166 DXF166:DXG166 EHB166:EHC166 EQX166:EQY166 FAT166:FAU166 FKP166:FKQ166 FUL166:FUM166 GEH166:GEI166 GOD166:GOE166 GXZ166:GYA166 HHV166:HHW166 HRR166:HRS166 IBN166:IBO166 ILJ166:ILK166 IVF166:IVG166 JFB166:JFC166 JOX166:JOY166 JYT166:JYU166 KIP166:KIQ166 KSL166:KSM166 LCH166:LCI166 LMD166:LME166 LVZ166:LWA166 MFV166:MFW166 MPR166:MPS166 MZN166:MZO166 NJJ166:NJK166 NTF166:NTG166 ODB166:ODC166 OMX166:OMY166 OWT166:OWU166 PGP166:PGQ166 PQL166:PQM166 QAH166:QAI166 QKD166:QKE166 QTZ166:QUA166 RDV166:RDW166 RNR166:RNS166 RXN166:RXO166 SHJ166:SHK166 SRF166:SRG166 TBB166:TBC166 TKX166:TKY166 TUT166:TUU166 UEP166:UEQ166 UOL166:UOM166 UYH166:UYI166 VID166:VIE166 VRZ166:VSA166 WBV166:WBW166 WLR166:WLS166 WVN166:WVO166 JB65702:JC65702 SX65702:SY65702 ACT65702:ACU65702 AMP65702:AMQ65702 AWL65702:AWM65702 BGH65702:BGI65702 BQD65702:BQE65702 BZZ65702:CAA65702 CJV65702:CJW65702 CTR65702:CTS65702 DDN65702:DDO65702 DNJ65702:DNK65702 DXF65702:DXG65702 EHB65702:EHC65702 EQX65702:EQY65702 FAT65702:FAU65702 FKP65702:FKQ65702 FUL65702:FUM65702 GEH65702:GEI65702 GOD65702:GOE65702 GXZ65702:GYA65702 HHV65702:HHW65702 HRR65702:HRS65702 IBN65702:IBO65702 ILJ65702:ILK65702 IVF65702:IVG65702 JFB65702:JFC65702 JOX65702:JOY65702 JYT65702:JYU65702 KIP65702:KIQ65702 KSL65702:KSM65702 LCH65702:LCI65702 LMD65702:LME65702 LVZ65702:LWA65702 MFV65702:MFW65702 MPR65702:MPS65702 MZN65702:MZO65702 NJJ65702:NJK65702 NTF65702:NTG65702 ODB65702:ODC65702 OMX65702:OMY65702 OWT65702:OWU65702 PGP65702:PGQ65702 PQL65702:PQM65702 QAH65702:QAI65702 QKD65702:QKE65702 QTZ65702:QUA65702 RDV65702:RDW65702 RNR65702:RNS65702 RXN65702:RXO65702 SHJ65702:SHK65702 SRF65702:SRG65702 TBB65702:TBC65702 TKX65702:TKY65702 TUT65702:TUU65702 UEP65702:UEQ65702 UOL65702:UOM65702 UYH65702:UYI65702 VID65702:VIE65702 VRZ65702:VSA65702 WBV65702:WBW65702 WLR65702:WLS65702 WVN65702:WVO65702 JB131238:JC131238 SX131238:SY131238 ACT131238:ACU131238 AMP131238:AMQ131238 AWL131238:AWM131238 BGH131238:BGI131238 BQD131238:BQE131238 BZZ131238:CAA131238 CJV131238:CJW131238 CTR131238:CTS131238 DDN131238:DDO131238 DNJ131238:DNK131238 DXF131238:DXG131238 EHB131238:EHC131238 EQX131238:EQY131238 FAT131238:FAU131238 FKP131238:FKQ131238 FUL131238:FUM131238 GEH131238:GEI131238 GOD131238:GOE131238 GXZ131238:GYA131238 HHV131238:HHW131238 HRR131238:HRS131238 IBN131238:IBO131238 ILJ131238:ILK131238 IVF131238:IVG131238 JFB131238:JFC131238 JOX131238:JOY131238 JYT131238:JYU131238 KIP131238:KIQ131238 KSL131238:KSM131238 LCH131238:LCI131238 LMD131238:LME131238 LVZ131238:LWA131238 MFV131238:MFW131238 MPR131238:MPS131238 MZN131238:MZO131238 NJJ131238:NJK131238 NTF131238:NTG131238 ODB131238:ODC131238 OMX131238:OMY131238 OWT131238:OWU131238 PGP131238:PGQ131238 PQL131238:PQM131238 QAH131238:QAI131238 QKD131238:QKE131238 QTZ131238:QUA131238 RDV131238:RDW131238 RNR131238:RNS131238 RXN131238:RXO131238 SHJ131238:SHK131238 SRF131238:SRG131238 TBB131238:TBC131238 TKX131238:TKY131238 TUT131238:TUU131238 UEP131238:UEQ131238 UOL131238:UOM131238 UYH131238:UYI131238 VID131238:VIE131238 VRZ131238:VSA131238 WBV131238:WBW131238 WLR131238:WLS131238 WVN131238:WVO131238 JB196774:JC196774 SX196774:SY196774 ACT196774:ACU196774 AMP196774:AMQ196774 AWL196774:AWM196774 BGH196774:BGI196774 BQD196774:BQE196774 BZZ196774:CAA196774 CJV196774:CJW196774 CTR196774:CTS196774 DDN196774:DDO196774 DNJ196774:DNK196774 DXF196774:DXG196774 EHB196774:EHC196774 EQX196774:EQY196774 FAT196774:FAU196774 FKP196774:FKQ196774 FUL196774:FUM196774 GEH196774:GEI196774 GOD196774:GOE196774 GXZ196774:GYA196774 HHV196774:HHW196774 HRR196774:HRS196774 IBN196774:IBO196774 ILJ196774:ILK196774 IVF196774:IVG196774 JFB196774:JFC196774 JOX196774:JOY196774 JYT196774:JYU196774 KIP196774:KIQ196774 KSL196774:KSM196774 LCH196774:LCI196774 LMD196774:LME196774 LVZ196774:LWA196774 MFV196774:MFW196774 MPR196774:MPS196774 MZN196774:MZO196774 NJJ196774:NJK196774 NTF196774:NTG196774 ODB196774:ODC196774 OMX196774:OMY196774 OWT196774:OWU196774 PGP196774:PGQ196774 PQL196774:PQM196774 QAH196774:QAI196774 QKD196774:QKE196774 QTZ196774:QUA196774 RDV196774:RDW196774 RNR196774:RNS196774 RXN196774:RXO196774 SHJ196774:SHK196774 SRF196774:SRG196774 TBB196774:TBC196774 TKX196774:TKY196774 TUT196774:TUU196774 UEP196774:UEQ196774 UOL196774:UOM196774 UYH196774:UYI196774 VID196774:VIE196774 VRZ196774:VSA196774 WBV196774:WBW196774 WLR196774:WLS196774 WVN196774:WVO196774 JB262310:JC262310 SX262310:SY262310 ACT262310:ACU262310 AMP262310:AMQ262310 AWL262310:AWM262310 BGH262310:BGI262310 BQD262310:BQE262310 BZZ262310:CAA262310 CJV262310:CJW262310 CTR262310:CTS262310 DDN262310:DDO262310 DNJ262310:DNK262310 DXF262310:DXG262310 EHB262310:EHC262310 EQX262310:EQY262310 FAT262310:FAU262310 FKP262310:FKQ262310 FUL262310:FUM262310 GEH262310:GEI262310 GOD262310:GOE262310 GXZ262310:GYA262310 HHV262310:HHW262310 HRR262310:HRS262310 IBN262310:IBO262310 ILJ262310:ILK262310 IVF262310:IVG262310 JFB262310:JFC262310 JOX262310:JOY262310 JYT262310:JYU262310 KIP262310:KIQ262310 KSL262310:KSM262310 LCH262310:LCI262310 LMD262310:LME262310 LVZ262310:LWA262310 MFV262310:MFW262310 MPR262310:MPS262310 MZN262310:MZO262310 NJJ262310:NJK262310 NTF262310:NTG262310 ODB262310:ODC262310 OMX262310:OMY262310 OWT262310:OWU262310 PGP262310:PGQ262310 PQL262310:PQM262310 QAH262310:QAI262310 QKD262310:QKE262310 QTZ262310:QUA262310 RDV262310:RDW262310 RNR262310:RNS262310 RXN262310:RXO262310 SHJ262310:SHK262310 SRF262310:SRG262310 TBB262310:TBC262310 TKX262310:TKY262310 TUT262310:TUU262310 UEP262310:UEQ262310 UOL262310:UOM262310 UYH262310:UYI262310 VID262310:VIE262310 VRZ262310:VSA262310 WBV262310:WBW262310 WLR262310:WLS262310 WVN262310:WVO262310 JB327846:JC327846 SX327846:SY327846 ACT327846:ACU327846 AMP327846:AMQ327846 AWL327846:AWM327846 BGH327846:BGI327846 BQD327846:BQE327846 BZZ327846:CAA327846 CJV327846:CJW327846 CTR327846:CTS327846 DDN327846:DDO327846 DNJ327846:DNK327846 DXF327846:DXG327846 EHB327846:EHC327846 EQX327846:EQY327846 FAT327846:FAU327846 FKP327846:FKQ327846 FUL327846:FUM327846 GEH327846:GEI327846 GOD327846:GOE327846 GXZ327846:GYA327846 HHV327846:HHW327846 HRR327846:HRS327846 IBN327846:IBO327846 ILJ327846:ILK327846 IVF327846:IVG327846 JFB327846:JFC327846 JOX327846:JOY327846 JYT327846:JYU327846 KIP327846:KIQ327846 KSL327846:KSM327846 LCH327846:LCI327846 LMD327846:LME327846 LVZ327846:LWA327846 MFV327846:MFW327846 MPR327846:MPS327846 MZN327846:MZO327846 NJJ327846:NJK327846 NTF327846:NTG327846 ODB327846:ODC327846 OMX327846:OMY327846 OWT327846:OWU327846 PGP327846:PGQ327846 PQL327846:PQM327846 QAH327846:QAI327846 QKD327846:QKE327846 QTZ327846:QUA327846 RDV327846:RDW327846 RNR327846:RNS327846 RXN327846:RXO327846 SHJ327846:SHK327846 SRF327846:SRG327846 TBB327846:TBC327846 TKX327846:TKY327846 TUT327846:TUU327846 UEP327846:UEQ327846 UOL327846:UOM327846 UYH327846:UYI327846 VID327846:VIE327846 VRZ327846:VSA327846 WBV327846:WBW327846 WLR327846:WLS327846 WVN327846:WVO327846 JB393382:JC393382 SX393382:SY393382 ACT393382:ACU393382 AMP393382:AMQ393382 AWL393382:AWM393382 BGH393382:BGI393382 BQD393382:BQE393382 BZZ393382:CAA393382 CJV393382:CJW393382 CTR393382:CTS393382 DDN393382:DDO393382 DNJ393382:DNK393382 DXF393382:DXG393382 EHB393382:EHC393382 EQX393382:EQY393382 FAT393382:FAU393382 FKP393382:FKQ393382 FUL393382:FUM393382 GEH393382:GEI393382 GOD393382:GOE393382 GXZ393382:GYA393382 HHV393382:HHW393382 HRR393382:HRS393382 IBN393382:IBO393382 ILJ393382:ILK393382 IVF393382:IVG393382 JFB393382:JFC393382 JOX393382:JOY393382 JYT393382:JYU393382 KIP393382:KIQ393382 KSL393382:KSM393382 LCH393382:LCI393382 LMD393382:LME393382 LVZ393382:LWA393382 MFV393382:MFW393382 MPR393382:MPS393382 MZN393382:MZO393382 NJJ393382:NJK393382 NTF393382:NTG393382 ODB393382:ODC393382 OMX393382:OMY393382 OWT393382:OWU393382 PGP393382:PGQ393382 PQL393382:PQM393382 QAH393382:QAI393382 QKD393382:QKE393382 QTZ393382:QUA393382 RDV393382:RDW393382 RNR393382:RNS393382 RXN393382:RXO393382 SHJ393382:SHK393382 SRF393382:SRG393382 TBB393382:TBC393382 TKX393382:TKY393382 TUT393382:TUU393382 UEP393382:UEQ393382 UOL393382:UOM393382 UYH393382:UYI393382 VID393382:VIE393382 VRZ393382:VSA393382 WBV393382:WBW393382 WLR393382:WLS393382 WVN393382:WVO393382 JB458918:JC458918 SX458918:SY458918 ACT458918:ACU458918 AMP458918:AMQ458918 AWL458918:AWM458918 BGH458918:BGI458918 BQD458918:BQE458918 BZZ458918:CAA458918 CJV458918:CJW458918 CTR458918:CTS458918 DDN458918:DDO458918 DNJ458918:DNK458918 DXF458918:DXG458918 EHB458918:EHC458918 EQX458918:EQY458918 FAT458918:FAU458918 FKP458918:FKQ458918 FUL458918:FUM458918 GEH458918:GEI458918 GOD458918:GOE458918 GXZ458918:GYA458918 HHV458918:HHW458918 HRR458918:HRS458918 IBN458918:IBO458918 ILJ458918:ILK458918 IVF458918:IVG458918 JFB458918:JFC458918 JOX458918:JOY458918 JYT458918:JYU458918 KIP458918:KIQ458918 KSL458918:KSM458918 LCH458918:LCI458918 LMD458918:LME458918 LVZ458918:LWA458918 MFV458918:MFW458918 MPR458918:MPS458918 MZN458918:MZO458918 NJJ458918:NJK458918 NTF458918:NTG458918 ODB458918:ODC458918 OMX458918:OMY458918 OWT458918:OWU458918 PGP458918:PGQ458918 PQL458918:PQM458918 QAH458918:QAI458918 QKD458918:QKE458918 QTZ458918:QUA458918 RDV458918:RDW458918 RNR458918:RNS458918 RXN458918:RXO458918 SHJ458918:SHK458918 SRF458918:SRG458918 TBB458918:TBC458918 TKX458918:TKY458918 TUT458918:TUU458918 UEP458918:UEQ458918 UOL458918:UOM458918 UYH458918:UYI458918 VID458918:VIE458918 VRZ458918:VSA458918 WBV458918:WBW458918 WLR458918:WLS458918 WVN458918:WVO458918 JB524454:JC524454 SX524454:SY524454 ACT524454:ACU524454 AMP524454:AMQ524454 AWL524454:AWM524454 BGH524454:BGI524454 BQD524454:BQE524454 BZZ524454:CAA524454 CJV524454:CJW524454 CTR524454:CTS524454 DDN524454:DDO524454 DNJ524454:DNK524454 DXF524454:DXG524454 EHB524454:EHC524454 EQX524454:EQY524454 FAT524454:FAU524454 FKP524454:FKQ524454 FUL524454:FUM524454 GEH524454:GEI524454 GOD524454:GOE524454 GXZ524454:GYA524454 HHV524454:HHW524454 HRR524454:HRS524454 IBN524454:IBO524454 ILJ524454:ILK524454 IVF524454:IVG524454 JFB524454:JFC524454 JOX524454:JOY524454 JYT524454:JYU524454 KIP524454:KIQ524454 KSL524454:KSM524454 LCH524454:LCI524454 LMD524454:LME524454 LVZ524454:LWA524454 MFV524454:MFW524454 MPR524454:MPS524454 MZN524454:MZO524454 NJJ524454:NJK524454 NTF524454:NTG524454 ODB524454:ODC524454 OMX524454:OMY524454 OWT524454:OWU524454 PGP524454:PGQ524454 PQL524454:PQM524454 QAH524454:QAI524454 QKD524454:QKE524454 QTZ524454:QUA524454 RDV524454:RDW524454 RNR524454:RNS524454 RXN524454:RXO524454 SHJ524454:SHK524454 SRF524454:SRG524454 TBB524454:TBC524454 TKX524454:TKY524454 TUT524454:TUU524454 UEP524454:UEQ524454 UOL524454:UOM524454 UYH524454:UYI524454 VID524454:VIE524454 VRZ524454:VSA524454 WBV524454:WBW524454 WLR524454:WLS524454 WVN524454:WVO524454 JB589990:JC589990 SX589990:SY589990 ACT589990:ACU589990 AMP589990:AMQ589990 AWL589990:AWM589990 BGH589990:BGI589990 BQD589990:BQE589990 BZZ589990:CAA589990 CJV589990:CJW589990 CTR589990:CTS589990 DDN589990:DDO589990 DNJ589990:DNK589990 DXF589990:DXG589990 EHB589990:EHC589990 EQX589990:EQY589990 FAT589990:FAU589990 FKP589990:FKQ589990 FUL589990:FUM589990 GEH589990:GEI589990 GOD589990:GOE589990 GXZ589990:GYA589990 HHV589990:HHW589990 HRR589990:HRS589990 IBN589990:IBO589990 ILJ589990:ILK589990 IVF589990:IVG589990 JFB589990:JFC589990 JOX589990:JOY589990 JYT589990:JYU589990 KIP589990:KIQ589990 KSL589990:KSM589990 LCH589990:LCI589990 LMD589990:LME589990 LVZ589990:LWA589990 MFV589990:MFW589990 MPR589990:MPS589990 MZN589990:MZO589990 NJJ589990:NJK589990 NTF589990:NTG589990 ODB589990:ODC589990 OMX589990:OMY589990 OWT589990:OWU589990 PGP589990:PGQ589990 PQL589990:PQM589990 QAH589990:QAI589990 QKD589990:QKE589990 QTZ589990:QUA589990 RDV589990:RDW589990 RNR589990:RNS589990 RXN589990:RXO589990 SHJ589990:SHK589990 SRF589990:SRG589990 TBB589990:TBC589990 TKX589990:TKY589990 TUT589990:TUU589990 UEP589990:UEQ589990 UOL589990:UOM589990 UYH589990:UYI589990 VID589990:VIE589990 VRZ589990:VSA589990 WBV589990:WBW589990 WLR589990:WLS589990 WVN589990:WVO589990 JB655526:JC655526 SX655526:SY655526 ACT655526:ACU655526 AMP655526:AMQ655526 AWL655526:AWM655526 BGH655526:BGI655526 BQD655526:BQE655526 BZZ655526:CAA655526 CJV655526:CJW655526 CTR655526:CTS655526 DDN655526:DDO655526 DNJ655526:DNK655526 DXF655526:DXG655526 EHB655526:EHC655526 EQX655526:EQY655526 FAT655526:FAU655526 FKP655526:FKQ655526 FUL655526:FUM655526 GEH655526:GEI655526 GOD655526:GOE655526 GXZ655526:GYA655526 HHV655526:HHW655526 HRR655526:HRS655526 IBN655526:IBO655526 ILJ655526:ILK655526 IVF655526:IVG655526 JFB655526:JFC655526 JOX655526:JOY655526 JYT655526:JYU655526 KIP655526:KIQ655526 KSL655526:KSM655526 LCH655526:LCI655526 LMD655526:LME655526 LVZ655526:LWA655526 MFV655526:MFW655526 MPR655526:MPS655526 MZN655526:MZO655526 NJJ655526:NJK655526 NTF655526:NTG655526 ODB655526:ODC655526 OMX655526:OMY655526 OWT655526:OWU655526 PGP655526:PGQ655526 PQL655526:PQM655526 QAH655526:QAI655526 QKD655526:QKE655526 QTZ655526:QUA655526 RDV655526:RDW655526 RNR655526:RNS655526 RXN655526:RXO655526 SHJ655526:SHK655526 SRF655526:SRG655526 TBB655526:TBC655526 TKX655526:TKY655526 TUT655526:TUU655526 UEP655526:UEQ655526 UOL655526:UOM655526 UYH655526:UYI655526 VID655526:VIE655526 VRZ655526:VSA655526 WBV655526:WBW655526 WLR655526:WLS655526 WVN655526:WVO655526 JB721062:JC721062 SX721062:SY721062 ACT721062:ACU721062 AMP721062:AMQ721062 AWL721062:AWM721062 BGH721062:BGI721062 BQD721062:BQE721062 BZZ721062:CAA721062 CJV721062:CJW721062 CTR721062:CTS721062 DDN721062:DDO721062 DNJ721062:DNK721062 DXF721062:DXG721062 EHB721062:EHC721062 EQX721062:EQY721062 FAT721062:FAU721062 FKP721062:FKQ721062 FUL721062:FUM721062 GEH721062:GEI721062 GOD721062:GOE721062 GXZ721062:GYA721062 HHV721062:HHW721062 HRR721062:HRS721062 IBN721062:IBO721062 ILJ721062:ILK721062 IVF721062:IVG721062 JFB721062:JFC721062 JOX721062:JOY721062 JYT721062:JYU721062 KIP721062:KIQ721062 KSL721062:KSM721062 LCH721062:LCI721062 LMD721062:LME721062 LVZ721062:LWA721062 MFV721062:MFW721062 MPR721062:MPS721062 MZN721062:MZO721062 NJJ721062:NJK721062 NTF721062:NTG721062 ODB721062:ODC721062 OMX721062:OMY721062 OWT721062:OWU721062 PGP721062:PGQ721062 PQL721062:PQM721062 QAH721062:QAI721062 QKD721062:QKE721062 QTZ721062:QUA721062 RDV721062:RDW721062 RNR721062:RNS721062 RXN721062:RXO721062 SHJ721062:SHK721062 SRF721062:SRG721062 TBB721062:TBC721062 TKX721062:TKY721062 TUT721062:TUU721062 UEP721062:UEQ721062 UOL721062:UOM721062 UYH721062:UYI721062 VID721062:VIE721062 VRZ721062:VSA721062 WBV721062:WBW721062 WLR721062:WLS721062 WVN721062:WVO721062 JB786598:JC786598 SX786598:SY786598 ACT786598:ACU786598 AMP786598:AMQ786598 AWL786598:AWM786598 BGH786598:BGI786598 BQD786598:BQE786598 BZZ786598:CAA786598 CJV786598:CJW786598 CTR786598:CTS786598 DDN786598:DDO786598 DNJ786598:DNK786598 DXF786598:DXG786598 EHB786598:EHC786598 EQX786598:EQY786598 FAT786598:FAU786598 FKP786598:FKQ786598 FUL786598:FUM786598 GEH786598:GEI786598 GOD786598:GOE786598 GXZ786598:GYA786598 HHV786598:HHW786598 HRR786598:HRS786598 IBN786598:IBO786598 ILJ786598:ILK786598 IVF786598:IVG786598 JFB786598:JFC786598 JOX786598:JOY786598 JYT786598:JYU786598 KIP786598:KIQ786598 KSL786598:KSM786598 LCH786598:LCI786598 LMD786598:LME786598 LVZ786598:LWA786598 MFV786598:MFW786598 MPR786598:MPS786598 MZN786598:MZO786598 NJJ786598:NJK786598 NTF786598:NTG786598 ODB786598:ODC786598 OMX786598:OMY786598 OWT786598:OWU786598 PGP786598:PGQ786598 PQL786598:PQM786598 QAH786598:QAI786598 QKD786598:QKE786598 QTZ786598:QUA786598 RDV786598:RDW786598 RNR786598:RNS786598 RXN786598:RXO786598 SHJ786598:SHK786598 SRF786598:SRG786598 TBB786598:TBC786598 TKX786598:TKY786598 TUT786598:TUU786598 UEP786598:UEQ786598 UOL786598:UOM786598 UYH786598:UYI786598 VID786598:VIE786598 VRZ786598:VSA786598 WBV786598:WBW786598 WLR786598:WLS786598 WVN786598:WVO786598 JB852134:JC852134 SX852134:SY852134 ACT852134:ACU852134 AMP852134:AMQ852134 AWL852134:AWM852134 BGH852134:BGI852134 BQD852134:BQE852134 BZZ852134:CAA852134 CJV852134:CJW852134 CTR852134:CTS852134 DDN852134:DDO852134 DNJ852134:DNK852134 DXF852134:DXG852134 EHB852134:EHC852134 EQX852134:EQY852134 FAT852134:FAU852134 FKP852134:FKQ852134 FUL852134:FUM852134 GEH852134:GEI852134 GOD852134:GOE852134 GXZ852134:GYA852134 HHV852134:HHW852134 HRR852134:HRS852134 IBN852134:IBO852134 ILJ852134:ILK852134 IVF852134:IVG852134 JFB852134:JFC852134 JOX852134:JOY852134 JYT852134:JYU852134 KIP852134:KIQ852134 KSL852134:KSM852134 LCH852134:LCI852134 LMD852134:LME852134 LVZ852134:LWA852134 MFV852134:MFW852134 MPR852134:MPS852134 MZN852134:MZO852134 NJJ852134:NJK852134 NTF852134:NTG852134 ODB852134:ODC852134 OMX852134:OMY852134 OWT852134:OWU852134 PGP852134:PGQ852134 PQL852134:PQM852134 QAH852134:QAI852134 QKD852134:QKE852134 QTZ852134:QUA852134 RDV852134:RDW852134 RNR852134:RNS852134 RXN852134:RXO852134 SHJ852134:SHK852134 SRF852134:SRG852134 TBB852134:TBC852134 TKX852134:TKY852134 TUT852134:TUU852134 UEP852134:UEQ852134 UOL852134:UOM852134 UYH852134:UYI852134 VID852134:VIE852134 VRZ852134:VSA852134 WBV852134:WBW852134 WLR852134:WLS852134 WVN852134:WVO852134 JB917670:JC917670 SX917670:SY917670 ACT917670:ACU917670 AMP917670:AMQ917670 AWL917670:AWM917670 BGH917670:BGI917670 BQD917670:BQE917670 BZZ917670:CAA917670 CJV917670:CJW917670 CTR917670:CTS917670 DDN917670:DDO917670 DNJ917670:DNK917670 DXF917670:DXG917670 EHB917670:EHC917670 EQX917670:EQY917670 FAT917670:FAU917670 FKP917670:FKQ917670 FUL917670:FUM917670 GEH917670:GEI917670 GOD917670:GOE917670 GXZ917670:GYA917670 HHV917670:HHW917670 HRR917670:HRS917670 IBN917670:IBO917670 ILJ917670:ILK917670 IVF917670:IVG917670 JFB917670:JFC917670 JOX917670:JOY917670 JYT917670:JYU917670 KIP917670:KIQ917670 KSL917670:KSM917670 LCH917670:LCI917670 LMD917670:LME917670 LVZ917670:LWA917670 MFV917670:MFW917670 MPR917670:MPS917670 MZN917670:MZO917670 NJJ917670:NJK917670 NTF917670:NTG917670 ODB917670:ODC917670 OMX917670:OMY917670 OWT917670:OWU917670 PGP917670:PGQ917670 PQL917670:PQM917670 QAH917670:QAI917670 QKD917670:QKE917670 QTZ917670:QUA917670 RDV917670:RDW917670 RNR917670:RNS917670 RXN917670:RXO917670 SHJ917670:SHK917670 SRF917670:SRG917670 TBB917670:TBC917670 TKX917670:TKY917670 TUT917670:TUU917670 UEP917670:UEQ917670 UOL917670:UOM917670 UYH917670:UYI917670 VID917670:VIE917670 VRZ917670:VSA917670 WBV917670:WBW917670 WLR917670:WLS917670 WVN917670:WVO917670 JB983206:JC983206 SX983206:SY983206 ACT983206:ACU983206 AMP983206:AMQ983206 AWL983206:AWM983206 BGH983206:BGI983206 BQD983206:BQE983206 BZZ983206:CAA983206 CJV983206:CJW983206 CTR983206:CTS983206 DDN983206:DDO983206 DNJ983206:DNK983206 DXF983206:DXG983206 EHB983206:EHC983206 EQX983206:EQY983206 FAT983206:FAU983206 FKP983206:FKQ983206 FUL983206:FUM983206 GEH983206:GEI983206 GOD983206:GOE983206 GXZ983206:GYA983206 HHV983206:HHW983206 HRR983206:HRS983206 IBN983206:IBO983206 ILJ983206:ILK983206 IVF983206:IVG983206 JFB983206:JFC983206 JOX983206:JOY983206 JYT983206:JYU983206 KIP983206:KIQ983206 KSL983206:KSM983206 LCH983206:LCI983206 LMD983206:LME983206 LVZ983206:LWA983206 MFV983206:MFW983206 MPR983206:MPS983206 MZN983206:MZO983206 NJJ983206:NJK983206 NTF983206:NTG983206 ODB983206:ODC983206 OMX983206:OMY983206 OWT983206:OWU983206 PGP983206:PGQ983206 PQL983206:PQM983206 QAH983206:QAI983206 QKD983206:QKE983206 QTZ983206:QUA983206 RDV983206:RDW983206 RNR983206:RNS983206 RXN983206:RXO983206 SHJ983206:SHK983206 SRF983206:SRG983206 TBB983206:TBC983206 TKX983206:TKY983206 TUT983206:TUU983206 UEP983206:UEQ983206 UOL983206:UOM983206 UYH983206:UYI983206 VID983206:VIE983206 VRZ983206:VSA983206 WBV983206:WBW983206 WLR983206:WLS983206 WVN983206:WVO983206" xr:uid="{2F7F3A67-B0B7-4340-B8A2-6C1F9CDB311D}">
      <formula1>OR(IX200=0, IX200&gt;50)</formula1>
      <formula2>0</formula2>
    </dataValidation>
    <dataValidation type="custom" operator="greaterThan" showInputMessage="1" showErrorMessage="1" errorTitle="eee" sqref="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xr:uid="{BFDE21C9-DDB8-4583-B9F1-79D0CE38CEA8}">
      <formula1>OR(IX132=0, IX132&gt;50)</formula1>
      <formula2>0</formula2>
    </dataValidation>
    <dataValidation type="custom" operator="greaterThan" showInputMessage="1" showErrorMessage="1" errorTitle="eee" sqref="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xr:uid="{63156055-6C38-4D2D-B106-CB282B0322BC}">
      <formula1>OR(IX134=0, IX134&gt;50)</formula1>
      <formula2>0</formula2>
    </dataValidation>
    <dataValidation type="custom" operator="greaterThan" showInputMessage="1" showErrorMessage="1" errorTitle="eee" sqref="JB128:JC128 SX128:SY128 ACT128:ACU128 AMP128:AMQ128 AWL128:AWM128 BGH128:BGI128 BQD128:BQE128 BZZ128:CAA128 CJV128:CJW128 CTR128:CTS128 DDN128:DDO128 DNJ128:DNK128 DXF128:DXG128 EHB128:EHC128 EQX128:EQY128 FAT128:FAU128 FKP128:FKQ128 FUL128:FUM128 GEH128:GEI128 GOD128:GOE128 GXZ128:GYA128 HHV128:HHW128 HRR128:HRS128 IBN128:IBO128 ILJ128:ILK128 IVF128:IVG128 JFB128:JFC128 JOX128:JOY128 JYT128:JYU128 KIP128:KIQ128 KSL128:KSM128 LCH128:LCI128 LMD128:LME128 LVZ128:LWA128 MFV128:MFW128 MPR128:MPS128 MZN128:MZO128 NJJ128:NJK128 NTF128:NTG128 ODB128:ODC128 OMX128:OMY128 OWT128:OWU128 PGP128:PGQ128 PQL128:PQM128 QAH128:QAI128 QKD128:QKE128 QTZ128:QUA128 RDV128:RDW128 RNR128:RNS128 RXN128:RXO128 SHJ128:SHK128 SRF128:SRG128 TBB128:TBC128 TKX128:TKY128 TUT128:TUU128 UEP128:UEQ128 UOL128:UOM128 UYH128:UYI128 VID128:VIE128 VRZ128:VSA128 WBV128:WBW128 WLR128:WLS128 WVN128:WVO128 JB65664:JC65664 SX65664:SY65664 ACT65664:ACU65664 AMP65664:AMQ65664 AWL65664:AWM65664 BGH65664:BGI65664 BQD65664:BQE65664 BZZ65664:CAA65664 CJV65664:CJW65664 CTR65664:CTS65664 DDN65664:DDO65664 DNJ65664:DNK65664 DXF65664:DXG65664 EHB65664:EHC65664 EQX65664:EQY65664 FAT65664:FAU65664 FKP65664:FKQ65664 FUL65664:FUM65664 GEH65664:GEI65664 GOD65664:GOE65664 GXZ65664:GYA65664 HHV65664:HHW65664 HRR65664:HRS65664 IBN65664:IBO65664 ILJ65664:ILK65664 IVF65664:IVG65664 JFB65664:JFC65664 JOX65664:JOY65664 JYT65664:JYU65664 KIP65664:KIQ65664 KSL65664:KSM65664 LCH65664:LCI65664 LMD65664:LME65664 LVZ65664:LWA65664 MFV65664:MFW65664 MPR65664:MPS65664 MZN65664:MZO65664 NJJ65664:NJK65664 NTF65664:NTG65664 ODB65664:ODC65664 OMX65664:OMY65664 OWT65664:OWU65664 PGP65664:PGQ65664 PQL65664:PQM65664 QAH65664:QAI65664 QKD65664:QKE65664 QTZ65664:QUA65664 RDV65664:RDW65664 RNR65664:RNS65664 RXN65664:RXO65664 SHJ65664:SHK65664 SRF65664:SRG65664 TBB65664:TBC65664 TKX65664:TKY65664 TUT65664:TUU65664 UEP65664:UEQ65664 UOL65664:UOM65664 UYH65664:UYI65664 VID65664:VIE65664 VRZ65664:VSA65664 WBV65664:WBW65664 WLR65664:WLS65664 WVN65664:WVO65664 JB131200:JC131200 SX131200:SY131200 ACT131200:ACU131200 AMP131200:AMQ131200 AWL131200:AWM131200 BGH131200:BGI131200 BQD131200:BQE131200 BZZ131200:CAA131200 CJV131200:CJW131200 CTR131200:CTS131200 DDN131200:DDO131200 DNJ131200:DNK131200 DXF131200:DXG131200 EHB131200:EHC131200 EQX131200:EQY131200 FAT131200:FAU131200 FKP131200:FKQ131200 FUL131200:FUM131200 GEH131200:GEI131200 GOD131200:GOE131200 GXZ131200:GYA131200 HHV131200:HHW131200 HRR131200:HRS131200 IBN131200:IBO131200 ILJ131200:ILK131200 IVF131200:IVG131200 JFB131200:JFC131200 JOX131200:JOY131200 JYT131200:JYU131200 KIP131200:KIQ131200 KSL131200:KSM131200 LCH131200:LCI131200 LMD131200:LME131200 LVZ131200:LWA131200 MFV131200:MFW131200 MPR131200:MPS131200 MZN131200:MZO131200 NJJ131200:NJK131200 NTF131200:NTG131200 ODB131200:ODC131200 OMX131200:OMY131200 OWT131200:OWU131200 PGP131200:PGQ131200 PQL131200:PQM131200 QAH131200:QAI131200 QKD131200:QKE131200 QTZ131200:QUA131200 RDV131200:RDW131200 RNR131200:RNS131200 RXN131200:RXO131200 SHJ131200:SHK131200 SRF131200:SRG131200 TBB131200:TBC131200 TKX131200:TKY131200 TUT131200:TUU131200 UEP131200:UEQ131200 UOL131200:UOM131200 UYH131200:UYI131200 VID131200:VIE131200 VRZ131200:VSA131200 WBV131200:WBW131200 WLR131200:WLS131200 WVN131200:WVO131200 JB196736:JC196736 SX196736:SY196736 ACT196736:ACU196736 AMP196736:AMQ196736 AWL196736:AWM196736 BGH196736:BGI196736 BQD196736:BQE196736 BZZ196736:CAA196736 CJV196736:CJW196736 CTR196736:CTS196736 DDN196736:DDO196736 DNJ196736:DNK196736 DXF196736:DXG196736 EHB196736:EHC196736 EQX196736:EQY196736 FAT196736:FAU196736 FKP196736:FKQ196736 FUL196736:FUM196736 GEH196736:GEI196736 GOD196736:GOE196736 GXZ196736:GYA196736 HHV196736:HHW196736 HRR196736:HRS196736 IBN196736:IBO196736 ILJ196736:ILK196736 IVF196736:IVG196736 JFB196736:JFC196736 JOX196736:JOY196736 JYT196736:JYU196736 KIP196736:KIQ196736 KSL196736:KSM196736 LCH196736:LCI196736 LMD196736:LME196736 LVZ196736:LWA196736 MFV196736:MFW196736 MPR196736:MPS196736 MZN196736:MZO196736 NJJ196736:NJK196736 NTF196736:NTG196736 ODB196736:ODC196736 OMX196736:OMY196736 OWT196736:OWU196736 PGP196736:PGQ196736 PQL196736:PQM196736 QAH196736:QAI196736 QKD196736:QKE196736 QTZ196736:QUA196736 RDV196736:RDW196736 RNR196736:RNS196736 RXN196736:RXO196736 SHJ196736:SHK196736 SRF196736:SRG196736 TBB196736:TBC196736 TKX196736:TKY196736 TUT196736:TUU196736 UEP196736:UEQ196736 UOL196736:UOM196736 UYH196736:UYI196736 VID196736:VIE196736 VRZ196736:VSA196736 WBV196736:WBW196736 WLR196736:WLS196736 WVN196736:WVO196736 JB262272:JC262272 SX262272:SY262272 ACT262272:ACU262272 AMP262272:AMQ262272 AWL262272:AWM262272 BGH262272:BGI262272 BQD262272:BQE262272 BZZ262272:CAA262272 CJV262272:CJW262272 CTR262272:CTS262272 DDN262272:DDO262272 DNJ262272:DNK262272 DXF262272:DXG262272 EHB262272:EHC262272 EQX262272:EQY262272 FAT262272:FAU262272 FKP262272:FKQ262272 FUL262272:FUM262272 GEH262272:GEI262272 GOD262272:GOE262272 GXZ262272:GYA262272 HHV262272:HHW262272 HRR262272:HRS262272 IBN262272:IBO262272 ILJ262272:ILK262272 IVF262272:IVG262272 JFB262272:JFC262272 JOX262272:JOY262272 JYT262272:JYU262272 KIP262272:KIQ262272 KSL262272:KSM262272 LCH262272:LCI262272 LMD262272:LME262272 LVZ262272:LWA262272 MFV262272:MFW262272 MPR262272:MPS262272 MZN262272:MZO262272 NJJ262272:NJK262272 NTF262272:NTG262272 ODB262272:ODC262272 OMX262272:OMY262272 OWT262272:OWU262272 PGP262272:PGQ262272 PQL262272:PQM262272 QAH262272:QAI262272 QKD262272:QKE262272 QTZ262272:QUA262272 RDV262272:RDW262272 RNR262272:RNS262272 RXN262272:RXO262272 SHJ262272:SHK262272 SRF262272:SRG262272 TBB262272:TBC262272 TKX262272:TKY262272 TUT262272:TUU262272 UEP262272:UEQ262272 UOL262272:UOM262272 UYH262272:UYI262272 VID262272:VIE262272 VRZ262272:VSA262272 WBV262272:WBW262272 WLR262272:WLS262272 WVN262272:WVO262272 JB327808:JC327808 SX327808:SY327808 ACT327808:ACU327808 AMP327808:AMQ327808 AWL327808:AWM327808 BGH327808:BGI327808 BQD327808:BQE327808 BZZ327808:CAA327808 CJV327808:CJW327808 CTR327808:CTS327808 DDN327808:DDO327808 DNJ327808:DNK327808 DXF327808:DXG327808 EHB327808:EHC327808 EQX327808:EQY327808 FAT327808:FAU327808 FKP327808:FKQ327808 FUL327808:FUM327808 GEH327808:GEI327808 GOD327808:GOE327808 GXZ327808:GYA327808 HHV327808:HHW327808 HRR327808:HRS327808 IBN327808:IBO327808 ILJ327808:ILK327808 IVF327808:IVG327808 JFB327808:JFC327808 JOX327808:JOY327808 JYT327808:JYU327808 KIP327808:KIQ327808 KSL327808:KSM327808 LCH327808:LCI327808 LMD327808:LME327808 LVZ327808:LWA327808 MFV327808:MFW327808 MPR327808:MPS327808 MZN327808:MZO327808 NJJ327808:NJK327808 NTF327808:NTG327808 ODB327808:ODC327808 OMX327808:OMY327808 OWT327808:OWU327808 PGP327808:PGQ327808 PQL327808:PQM327808 QAH327808:QAI327808 QKD327808:QKE327808 QTZ327808:QUA327808 RDV327808:RDW327808 RNR327808:RNS327808 RXN327808:RXO327808 SHJ327808:SHK327808 SRF327808:SRG327808 TBB327808:TBC327808 TKX327808:TKY327808 TUT327808:TUU327808 UEP327808:UEQ327808 UOL327808:UOM327808 UYH327808:UYI327808 VID327808:VIE327808 VRZ327808:VSA327808 WBV327808:WBW327808 WLR327808:WLS327808 WVN327808:WVO327808 JB393344:JC393344 SX393344:SY393344 ACT393344:ACU393344 AMP393344:AMQ393344 AWL393344:AWM393344 BGH393344:BGI393344 BQD393344:BQE393344 BZZ393344:CAA393344 CJV393344:CJW393344 CTR393344:CTS393344 DDN393344:DDO393344 DNJ393344:DNK393344 DXF393344:DXG393344 EHB393344:EHC393344 EQX393344:EQY393344 FAT393344:FAU393344 FKP393344:FKQ393344 FUL393344:FUM393344 GEH393344:GEI393344 GOD393344:GOE393344 GXZ393344:GYA393344 HHV393344:HHW393344 HRR393344:HRS393344 IBN393344:IBO393344 ILJ393344:ILK393344 IVF393344:IVG393344 JFB393344:JFC393344 JOX393344:JOY393344 JYT393344:JYU393344 KIP393344:KIQ393344 KSL393344:KSM393344 LCH393344:LCI393344 LMD393344:LME393344 LVZ393344:LWA393344 MFV393344:MFW393344 MPR393344:MPS393344 MZN393344:MZO393344 NJJ393344:NJK393344 NTF393344:NTG393344 ODB393344:ODC393344 OMX393344:OMY393344 OWT393344:OWU393344 PGP393344:PGQ393344 PQL393344:PQM393344 QAH393344:QAI393344 QKD393344:QKE393344 QTZ393344:QUA393344 RDV393344:RDW393344 RNR393344:RNS393344 RXN393344:RXO393344 SHJ393344:SHK393344 SRF393344:SRG393344 TBB393344:TBC393344 TKX393344:TKY393344 TUT393344:TUU393344 UEP393344:UEQ393344 UOL393344:UOM393344 UYH393344:UYI393344 VID393344:VIE393344 VRZ393344:VSA393344 WBV393344:WBW393344 WLR393344:WLS393344 WVN393344:WVO393344 JB458880:JC458880 SX458880:SY458880 ACT458880:ACU458880 AMP458880:AMQ458880 AWL458880:AWM458880 BGH458880:BGI458880 BQD458880:BQE458880 BZZ458880:CAA458880 CJV458880:CJW458880 CTR458880:CTS458880 DDN458880:DDO458880 DNJ458880:DNK458880 DXF458880:DXG458880 EHB458880:EHC458880 EQX458880:EQY458880 FAT458880:FAU458880 FKP458880:FKQ458880 FUL458880:FUM458880 GEH458880:GEI458880 GOD458880:GOE458880 GXZ458880:GYA458880 HHV458880:HHW458880 HRR458880:HRS458880 IBN458880:IBO458880 ILJ458880:ILK458880 IVF458880:IVG458880 JFB458880:JFC458880 JOX458880:JOY458880 JYT458880:JYU458880 KIP458880:KIQ458880 KSL458880:KSM458880 LCH458880:LCI458880 LMD458880:LME458880 LVZ458880:LWA458880 MFV458880:MFW458880 MPR458880:MPS458880 MZN458880:MZO458880 NJJ458880:NJK458880 NTF458880:NTG458880 ODB458880:ODC458880 OMX458880:OMY458880 OWT458880:OWU458880 PGP458880:PGQ458880 PQL458880:PQM458880 QAH458880:QAI458880 QKD458880:QKE458880 QTZ458880:QUA458880 RDV458880:RDW458880 RNR458880:RNS458880 RXN458880:RXO458880 SHJ458880:SHK458880 SRF458880:SRG458880 TBB458880:TBC458880 TKX458880:TKY458880 TUT458880:TUU458880 UEP458880:UEQ458880 UOL458880:UOM458880 UYH458880:UYI458880 VID458880:VIE458880 VRZ458880:VSA458880 WBV458880:WBW458880 WLR458880:WLS458880 WVN458880:WVO458880 JB524416:JC524416 SX524416:SY524416 ACT524416:ACU524416 AMP524416:AMQ524416 AWL524416:AWM524416 BGH524416:BGI524416 BQD524416:BQE524416 BZZ524416:CAA524416 CJV524416:CJW524416 CTR524416:CTS524416 DDN524416:DDO524416 DNJ524416:DNK524416 DXF524416:DXG524416 EHB524416:EHC524416 EQX524416:EQY524416 FAT524416:FAU524416 FKP524416:FKQ524416 FUL524416:FUM524416 GEH524416:GEI524416 GOD524416:GOE524416 GXZ524416:GYA524416 HHV524416:HHW524416 HRR524416:HRS524416 IBN524416:IBO524416 ILJ524416:ILK524416 IVF524416:IVG524416 JFB524416:JFC524416 JOX524416:JOY524416 JYT524416:JYU524416 KIP524416:KIQ524416 KSL524416:KSM524416 LCH524416:LCI524416 LMD524416:LME524416 LVZ524416:LWA524416 MFV524416:MFW524416 MPR524416:MPS524416 MZN524416:MZO524416 NJJ524416:NJK524416 NTF524416:NTG524416 ODB524416:ODC524416 OMX524416:OMY524416 OWT524416:OWU524416 PGP524416:PGQ524416 PQL524416:PQM524416 QAH524416:QAI524416 QKD524416:QKE524416 QTZ524416:QUA524416 RDV524416:RDW524416 RNR524416:RNS524416 RXN524416:RXO524416 SHJ524416:SHK524416 SRF524416:SRG524416 TBB524416:TBC524416 TKX524416:TKY524416 TUT524416:TUU524416 UEP524416:UEQ524416 UOL524416:UOM524416 UYH524416:UYI524416 VID524416:VIE524416 VRZ524416:VSA524416 WBV524416:WBW524416 WLR524416:WLS524416 WVN524416:WVO524416 JB589952:JC589952 SX589952:SY589952 ACT589952:ACU589952 AMP589952:AMQ589952 AWL589952:AWM589952 BGH589952:BGI589952 BQD589952:BQE589952 BZZ589952:CAA589952 CJV589952:CJW589952 CTR589952:CTS589952 DDN589952:DDO589952 DNJ589952:DNK589952 DXF589952:DXG589952 EHB589952:EHC589952 EQX589952:EQY589952 FAT589952:FAU589952 FKP589952:FKQ589952 FUL589952:FUM589952 GEH589952:GEI589952 GOD589952:GOE589952 GXZ589952:GYA589952 HHV589952:HHW589952 HRR589952:HRS589952 IBN589952:IBO589952 ILJ589952:ILK589952 IVF589952:IVG589952 JFB589952:JFC589952 JOX589952:JOY589952 JYT589952:JYU589952 KIP589952:KIQ589952 KSL589952:KSM589952 LCH589952:LCI589952 LMD589952:LME589952 LVZ589952:LWA589952 MFV589952:MFW589952 MPR589952:MPS589952 MZN589952:MZO589952 NJJ589952:NJK589952 NTF589952:NTG589952 ODB589952:ODC589952 OMX589952:OMY589952 OWT589952:OWU589952 PGP589952:PGQ589952 PQL589952:PQM589952 QAH589952:QAI589952 QKD589952:QKE589952 QTZ589952:QUA589952 RDV589952:RDW589952 RNR589952:RNS589952 RXN589952:RXO589952 SHJ589952:SHK589952 SRF589952:SRG589952 TBB589952:TBC589952 TKX589952:TKY589952 TUT589952:TUU589952 UEP589952:UEQ589952 UOL589952:UOM589952 UYH589952:UYI589952 VID589952:VIE589952 VRZ589952:VSA589952 WBV589952:WBW589952 WLR589952:WLS589952 WVN589952:WVO589952 JB655488:JC655488 SX655488:SY655488 ACT655488:ACU655488 AMP655488:AMQ655488 AWL655488:AWM655488 BGH655488:BGI655488 BQD655488:BQE655488 BZZ655488:CAA655488 CJV655488:CJW655488 CTR655488:CTS655488 DDN655488:DDO655488 DNJ655488:DNK655488 DXF655488:DXG655488 EHB655488:EHC655488 EQX655488:EQY655488 FAT655488:FAU655488 FKP655488:FKQ655488 FUL655488:FUM655488 GEH655488:GEI655488 GOD655488:GOE655488 GXZ655488:GYA655488 HHV655488:HHW655488 HRR655488:HRS655488 IBN655488:IBO655488 ILJ655488:ILK655488 IVF655488:IVG655488 JFB655488:JFC655488 JOX655488:JOY655488 JYT655488:JYU655488 KIP655488:KIQ655488 KSL655488:KSM655488 LCH655488:LCI655488 LMD655488:LME655488 LVZ655488:LWA655488 MFV655488:MFW655488 MPR655488:MPS655488 MZN655488:MZO655488 NJJ655488:NJK655488 NTF655488:NTG655488 ODB655488:ODC655488 OMX655488:OMY655488 OWT655488:OWU655488 PGP655488:PGQ655488 PQL655488:PQM655488 QAH655488:QAI655488 QKD655488:QKE655488 QTZ655488:QUA655488 RDV655488:RDW655488 RNR655488:RNS655488 RXN655488:RXO655488 SHJ655488:SHK655488 SRF655488:SRG655488 TBB655488:TBC655488 TKX655488:TKY655488 TUT655488:TUU655488 UEP655488:UEQ655488 UOL655488:UOM655488 UYH655488:UYI655488 VID655488:VIE655488 VRZ655488:VSA655488 WBV655488:WBW655488 WLR655488:WLS655488 WVN655488:WVO655488 JB721024:JC721024 SX721024:SY721024 ACT721024:ACU721024 AMP721024:AMQ721024 AWL721024:AWM721024 BGH721024:BGI721024 BQD721024:BQE721024 BZZ721024:CAA721024 CJV721024:CJW721024 CTR721024:CTS721024 DDN721024:DDO721024 DNJ721024:DNK721024 DXF721024:DXG721024 EHB721024:EHC721024 EQX721024:EQY721024 FAT721024:FAU721024 FKP721024:FKQ721024 FUL721024:FUM721024 GEH721024:GEI721024 GOD721024:GOE721024 GXZ721024:GYA721024 HHV721024:HHW721024 HRR721024:HRS721024 IBN721024:IBO721024 ILJ721024:ILK721024 IVF721024:IVG721024 JFB721024:JFC721024 JOX721024:JOY721024 JYT721024:JYU721024 KIP721024:KIQ721024 KSL721024:KSM721024 LCH721024:LCI721024 LMD721024:LME721024 LVZ721024:LWA721024 MFV721024:MFW721024 MPR721024:MPS721024 MZN721024:MZO721024 NJJ721024:NJK721024 NTF721024:NTG721024 ODB721024:ODC721024 OMX721024:OMY721024 OWT721024:OWU721024 PGP721024:PGQ721024 PQL721024:PQM721024 QAH721024:QAI721024 QKD721024:QKE721024 QTZ721024:QUA721024 RDV721024:RDW721024 RNR721024:RNS721024 RXN721024:RXO721024 SHJ721024:SHK721024 SRF721024:SRG721024 TBB721024:TBC721024 TKX721024:TKY721024 TUT721024:TUU721024 UEP721024:UEQ721024 UOL721024:UOM721024 UYH721024:UYI721024 VID721024:VIE721024 VRZ721024:VSA721024 WBV721024:WBW721024 WLR721024:WLS721024 WVN721024:WVO721024 JB786560:JC786560 SX786560:SY786560 ACT786560:ACU786560 AMP786560:AMQ786560 AWL786560:AWM786560 BGH786560:BGI786560 BQD786560:BQE786560 BZZ786560:CAA786560 CJV786560:CJW786560 CTR786560:CTS786560 DDN786560:DDO786560 DNJ786560:DNK786560 DXF786560:DXG786560 EHB786560:EHC786560 EQX786560:EQY786560 FAT786560:FAU786560 FKP786560:FKQ786560 FUL786560:FUM786560 GEH786560:GEI786560 GOD786560:GOE786560 GXZ786560:GYA786560 HHV786560:HHW786560 HRR786560:HRS786560 IBN786560:IBO786560 ILJ786560:ILK786560 IVF786560:IVG786560 JFB786560:JFC786560 JOX786560:JOY786560 JYT786560:JYU786560 KIP786560:KIQ786560 KSL786560:KSM786560 LCH786560:LCI786560 LMD786560:LME786560 LVZ786560:LWA786560 MFV786560:MFW786560 MPR786560:MPS786560 MZN786560:MZO786560 NJJ786560:NJK786560 NTF786560:NTG786560 ODB786560:ODC786560 OMX786560:OMY786560 OWT786560:OWU786560 PGP786560:PGQ786560 PQL786560:PQM786560 QAH786560:QAI786560 QKD786560:QKE786560 QTZ786560:QUA786560 RDV786560:RDW786560 RNR786560:RNS786560 RXN786560:RXO786560 SHJ786560:SHK786560 SRF786560:SRG786560 TBB786560:TBC786560 TKX786560:TKY786560 TUT786560:TUU786560 UEP786560:UEQ786560 UOL786560:UOM786560 UYH786560:UYI786560 VID786560:VIE786560 VRZ786560:VSA786560 WBV786560:WBW786560 WLR786560:WLS786560 WVN786560:WVO786560 JB852096:JC852096 SX852096:SY852096 ACT852096:ACU852096 AMP852096:AMQ852096 AWL852096:AWM852096 BGH852096:BGI852096 BQD852096:BQE852096 BZZ852096:CAA852096 CJV852096:CJW852096 CTR852096:CTS852096 DDN852096:DDO852096 DNJ852096:DNK852096 DXF852096:DXG852096 EHB852096:EHC852096 EQX852096:EQY852096 FAT852096:FAU852096 FKP852096:FKQ852096 FUL852096:FUM852096 GEH852096:GEI852096 GOD852096:GOE852096 GXZ852096:GYA852096 HHV852096:HHW852096 HRR852096:HRS852096 IBN852096:IBO852096 ILJ852096:ILK852096 IVF852096:IVG852096 JFB852096:JFC852096 JOX852096:JOY852096 JYT852096:JYU852096 KIP852096:KIQ852096 KSL852096:KSM852096 LCH852096:LCI852096 LMD852096:LME852096 LVZ852096:LWA852096 MFV852096:MFW852096 MPR852096:MPS852096 MZN852096:MZO852096 NJJ852096:NJK852096 NTF852096:NTG852096 ODB852096:ODC852096 OMX852096:OMY852096 OWT852096:OWU852096 PGP852096:PGQ852096 PQL852096:PQM852096 QAH852096:QAI852096 QKD852096:QKE852096 QTZ852096:QUA852096 RDV852096:RDW852096 RNR852096:RNS852096 RXN852096:RXO852096 SHJ852096:SHK852096 SRF852096:SRG852096 TBB852096:TBC852096 TKX852096:TKY852096 TUT852096:TUU852096 UEP852096:UEQ852096 UOL852096:UOM852096 UYH852096:UYI852096 VID852096:VIE852096 VRZ852096:VSA852096 WBV852096:WBW852096 WLR852096:WLS852096 WVN852096:WVO852096 JB917632:JC917632 SX917632:SY917632 ACT917632:ACU917632 AMP917632:AMQ917632 AWL917632:AWM917632 BGH917632:BGI917632 BQD917632:BQE917632 BZZ917632:CAA917632 CJV917632:CJW917632 CTR917632:CTS917632 DDN917632:DDO917632 DNJ917632:DNK917632 DXF917632:DXG917632 EHB917632:EHC917632 EQX917632:EQY917632 FAT917632:FAU917632 FKP917632:FKQ917632 FUL917632:FUM917632 GEH917632:GEI917632 GOD917632:GOE917632 GXZ917632:GYA917632 HHV917632:HHW917632 HRR917632:HRS917632 IBN917632:IBO917632 ILJ917632:ILK917632 IVF917632:IVG917632 JFB917632:JFC917632 JOX917632:JOY917632 JYT917632:JYU917632 KIP917632:KIQ917632 KSL917632:KSM917632 LCH917632:LCI917632 LMD917632:LME917632 LVZ917632:LWA917632 MFV917632:MFW917632 MPR917632:MPS917632 MZN917632:MZO917632 NJJ917632:NJK917632 NTF917632:NTG917632 ODB917632:ODC917632 OMX917632:OMY917632 OWT917632:OWU917632 PGP917632:PGQ917632 PQL917632:PQM917632 QAH917632:QAI917632 QKD917632:QKE917632 QTZ917632:QUA917632 RDV917632:RDW917632 RNR917632:RNS917632 RXN917632:RXO917632 SHJ917632:SHK917632 SRF917632:SRG917632 TBB917632:TBC917632 TKX917632:TKY917632 TUT917632:TUU917632 UEP917632:UEQ917632 UOL917632:UOM917632 UYH917632:UYI917632 VID917632:VIE917632 VRZ917632:VSA917632 WBV917632:WBW917632 WLR917632:WLS917632 WVN917632:WVO917632 JB983168:JC983168 SX983168:SY983168 ACT983168:ACU983168 AMP983168:AMQ983168 AWL983168:AWM983168 BGH983168:BGI983168 BQD983168:BQE983168 BZZ983168:CAA983168 CJV983168:CJW983168 CTR983168:CTS983168 DDN983168:DDO983168 DNJ983168:DNK983168 DXF983168:DXG983168 EHB983168:EHC983168 EQX983168:EQY983168 FAT983168:FAU983168 FKP983168:FKQ983168 FUL983168:FUM983168 GEH983168:GEI983168 GOD983168:GOE983168 GXZ983168:GYA983168 HHV983168:HHW983168 HRR983168:HRS983168 IBN983168:IBO983168 ILJ983168:ILK983168 IVF983168:IVG983168 JFB983168:JFC983168 JOX983168:JOY983168 JYT983168:JYU983168 KIP983168:KIQ983168 KSL983168:KSM983168 LCH983168:LCI983168 LMD983168:LME983168 LVZ983168:LWA983168 MFV983168:MFW983168 MPR983168:MPS983168 MZN983168:MZO983168 NJJ983168:NJK983168 NTF983168:NTG983168 ODB983168:ODC983168 OMX983168:OMY983168 OWT983168:OWU983168 PGP983168:PGQ983168 PQL983168:PQM983168 QAH983168:QAI983168 QKD983168:QKE983168 QTZ983168:QUA983168 RDV983168:RDW983168 RNR983168:RNS983168 RXN983168:RXO983168 SHJ983168:SHK983168 SRF983168:SRG983168 TBB983168:TBC983168 TKX983168:TKY983168 TUT983168:TUU983168 UEP983168:UEQ983168 UOL983168:UOM983168 UYH983168:UYI983168 VID983168:VIE983168 VRZ983168:VSA983168 WBV983168:WBW983168 WLR983168:WLS983168 WVN983168:WVO983168" xr:uid="{3224293F-2332-4198-B5DE-9D225266CFC2}">
      <formula1>OR(IX136=0, IX136&gt;50)</formula1>
      <formula2>0</formula2>
    </dataValidation>
    <dataValidation type="custom" operator="greaterThan" showInputMessage="1" showErrorMessage="1" errorTitle="eee" sqref="JB117:JC126 SX117:SY126 ACT117:ACU126 AMP117:AMQ126 AWL117:AWM126 BGH117:BGI126 BQD117:BQE126 BZZ117:CAA126 CJV117:CJW126 CTR117:CTS126 DDN117:DDO126 DNJ117:DNK126 DXF117:DXG126 EHB117:EHC126 EQX117:EQY126 FAT117:FAU126 FKP117:FKQ126 FUL117:FUM126 GEH117:GEI126 GOD117:GOE126 GXZ117:GYA126 HHV117:HHW126 HRR117:HRS126 IBN117:IBO126 ILJ117:ILK126 IVF117:IVG126 JFB117:JFC126 JOX117:JOY126 JYT117:JYU126 KIP117:KIQ126 KSL117:KSM126 LCH117:LCI126 LMD117:LME126 LVZ117:LWA126 MFV117:MFW126 MPR117:MPS126 MZN117:MZO126 NJJ117:NJK126 NTF117:NTG126 ODB117:ODC126 OMX117:OMY126 OWT117:OWU126 PGP117:PGQ126 PQL117:PQM126 QAH117:QAI126 QKD117:QKE126 QTZ117:QUA126 RDV117:RDW126 RNR117:RNS126 RXN117:RXO126 SHJ117:SHK126 SRF117:SRG126 TBB117:TBC126 TKX117:TKY126 TUT117:TUU126 UEP117:UEQ126 UOL117:UOM126 UYH117:UYI126 VID117:VIE126 VRZ117:VSA126 WBV117:WBW126 WLR117:WLS126 WVN117:WVO126 JB65653:JC65662 SX65653:SY65662 ACT65653:ACU65662 AMP65653:AMQ65662 AWL65653:AWM65662 BGH65653:BGI65662 BQD65653:BQE65662 BZZ65653:CAA65662 CJV65653:CJW65662 CTR65653:CTS65662 DDN65653:DDO65662 DNJ65653:DNK65662 DXF65653:DXG65662 EHB65653:EHC65662 EQX65653:EQY65662 FAT65653:FAU65662 FKP65653:FKQ65662 FUL65653:FUM65662 GEH65653:GEI65662 GOD65653:GOE65662 GXZ65653:GYA65662 HHV65653:HHW65662 HRR65653:HRS65662 IBN65653:IBO65662 ILJ65653:ILK65662 IVF65653:IVG65662 JFB65653:JFC65662 JOX65653:JOY65662 JYT65653:JYU65662 KIP65653:KIQ65662 KSL65653:KSM65662 LCH65653:LCI65662 LMD65653:LME65662 LVZ65653:LWA65662 MFV65653:MFW65662 MPR65653:MPS65662 MZN65653:MZO65662 NJJ65653:NJK65662 NTF65653:NTG65662 ODB65653:ODC65662 OMX65653:OMY65662 OWT65653:OWU65662 PGP65653:PGQ65662 PQL65653:PQM65662 QAH65653:QAI65662 QKD65653:QKE65662 QTZ65653:QUA65662 RDV65653:RDW65662 RNR65653:RNS65662 RXN65653:RXO65662 SHJ65653:SHK65662 SRF65653:SRG65662 TBB65653:TBC65662 TKX65653:TKY65662 TUT65653:TUU65662 UEP65653:UEQ65662 UOL65653:UOM65662 UYH65653:UYI65662 VID65653:VIE65662 VRZ65653:VSA65662 WBV65653:WBW65662 WLR65653:WLS65662 WVN65653:WVO65662 JB131189:JC131198 SX131189:SY131198 ACT131189:ACU131198 AMP131189:AMQ131198 AWL131189:AWM131198 BGH131189:BGI131198 BQD131189:BQE131198 BZZ131189:CAA131198 CJV131189:CJW131198 CTR131189:CTS131198 DDN131189:DDO131198 DNJ131189:DNK131198 DXF131189:DXG131198 EHB131189:EHC131198 EQX131189:EQY131198 FAT131189:FAU131198 FKP131189:FKQ131198 FUL131189:FUM131198 GEH131189:GEI131198 GOD131189:GOE131198 GXZ131189:GYA131198 HHV131189:HHW131198 HRR131189:HRS131198 IBN131189:IBO131198 ILJ131189:ILK131198 IVF131189:IVG131198 JFB131189:JFC131198 JOX131189:JOY131198 JYT131189:JYU131198 KIP131189:KIQ131198 KSL131189:KSM131198 LCH131189:LCI131198 LMD131189:LME131198 LVZ131189:LWA131198 MFV131189:MFW131198 MPR131189:MPS131198 MZN131189:MZO131198 NJJ131189:NJK131198 NTF131189:NTG131198 ODB131189:ODC131198 OMX131189:OMY131198 OWT131189:OWU131198 PGP131189:PGQ131198 PQL131189:PQM131198 QAH131189:QAI131198 QKD131189:QKE131198 QTZ131189:QUA131198 RDV131189:RDW131198 RNR131189:RNS131198 RXN131189:RXO131198 SHJ131189:SHK131198 SRF131189:SRG131198 TBB131189:TBC131198 TKX131189:TKY131198 TUT131189:TUU131198 UEP131189:UEQ131198 UOL131189:UOM131198 UYH131189:UYI131198 VID131189:VIE131198 VRZ131189:VSA131198 WBV131189:WBW131198 WLR131189:WLS131198 WVN131189:WVO131198 JB196725:JC196734 SX196725:SY196734 ACT196725:ACU196734 AMP196725:AMQ196734 AWL196725:AWM196734 BGH196725:BGI196734 BQD196725:BQE196734 BZZ196725:CAA196734 CJV196725:CJW196734 CTR196725:CTS196734 DDN196725:DDO196734 DNJ196725:DNK196734 DXF196725:DXG196734 EHB196725:EHC196734 EQX196725:EQY196734 FAT196725:FAU196734 FKP196725:FKQ196734 FUL196725:FUM196734 GEH196725:GEI196734 GOD196725:GOE196734 GXZ196725:GYA196734 HHV196725:HHW196734 HRR196725:HRS196734 IBN196725:IBO196734 ILJ196725:ILK196734 IVF196725:IVG196734 JFB196725:JFC196734 JOX196725:JOY196734 JYT196725:JYU196734 KIP196725:KIQ196734 KSL196725:KSM196734 LCH196725:LCI196734 LMD196725:LME196734 LVZ196725:LWA196734 MFV196725:MFW196734 MPR196725:MPS196734 MZN196725:MZO196734 NJJ196725:NJK196734 NTF196725:NTG196734 ODB196725:ODC196734 OMX196725:OMY196734 OWT196725:OWU196734 PGP196725:PGQ196734 PQL196725:PQM196734 QAH196725:QAI196734 QKD196725:QKE196734 QTZ196725:QUA196734 RDV196725:RDW196734 RNR196725:RNS196734 RXN196725:RXO196734 SHJ196725:SHK196734 SRF196725:SRG196734 TBB196725:TBC196734 TKX196725:TKY196734 TUT196725:TUU196734 UEP196725:UEQ196734 UOL196725:UOM196734 UYH196725:UYI196734 VID196725:VIE196734 VRZ196725:VSA196734 WBV196725:WBW196734 WLR196725:WLS196734 WVN196725:WVO196734 JB262261:JC262270 SX262261:SY262270 ACT262261:ACU262270 AMP262261:AMQ262270 AWL262261:AWM262270 BGH262261:BGI262270 BQD262261:BQE262270 BZZ262261:CAA262270 CJV262261:CJW262270 CTR262261:CTS262270 DDN262261:DDO262270 DNJ262261:DNK262270 DXF262261:DXG262270 EHB262261:EHC262270 EQX262261:EQY262270 FAT262261:FAU262270 FKP262261:FKQ262270 FUL262261:FUM262270 GEH262261:GEI262270 GOD262261:GOE262270 GXZ262261:GYA262270 HHV262261:HHW262270 HRR262261:HRS262270 IBN262261:IBO262270 ILJ262261:ILK262270 IVF262261:IVG262270 JFB262261:JFC262270 JOX262261:JOY262270 JYT262261:JYU262270 KIP262261:KIQ262270 KSL262261:KSM262270 LCH262261:LCI262270 LMD262261:LME262270 LVZ262261:LWA262270 MFV262261:MFW262270 MPR262261:MPS262270 MZN262261:MZO262270 NJJ262261:NJK262270 NTF262261:NTG262270 ODB262261:ODC262270 OMX262261:OMY262270 OWT262261:OWU262270 PGP262261:PGQ262270 PQL262261:PQM262270 QAH262261:QAI262270 QKD262261:QKE262270 QTZ262261:QUA262270 RDV262261:RDW262270 RNR262261:RNS262270 RXN262261:RXO262270 SHJ262261:SHK262270 SRF262261:SRG262270 TBB262261:TBC262270 TKX262261:TKY262270 TUT262261:TUU262270 UEP262261:UEQ262270 UOL262261:UOM262270 UYH262261:UYI262270 VID262261:VIE262270 VRZ262261:VSA262270 WBV262261:WBW262270 WLR262261:WLS262270 WVN262261:WVO262270 JB327797:JC327806 SX327797:SY327806 ACT327797:ACU327806 AMP327797:AMQ327806 AWL327797:AWM327806 BGH327797:BGI327806 BQD327797:BQE327806 BZZ327797:CAA327806 CJV327797:CJW327806 CTR327797:CTS327806 DDN327797:DDO327806 DNJ327797:DNK327806 DXF327797:DXG327806 EHB327797:EHC327806 EQX327797:EQY327806 FAT327797:FAU327806 FKP327797:FKQ327806 FUL327797:FUM327806 GEH327797:GEI327806 GOD327797:GOE327806 GXZ327797:GYA327806 HHV327797:HHW327806 HRR327797:HRS327806 IBN327797:IBO327806 ILJ327797:ILK327806 IVF327797:IVG327806 JFB327797:JFC327806 JOX327797:JOY327806 JYT327797:JYU327806 KIP327797:KIQ327806 KSL327797:KSM327806 LCH327797:LCI327806 LMD327797:LME327806 LVZ327797:LWA327806 MFV327797:MFW327806 MPR327797:MPS327806 MZN327797:MZO327806 NJJ327797:NJK327806 NTF327797:NTG327806 ODB327797:ODC327806 OMX327797:OMY327806 OWT327797:OWU327806 PGP327797:PGQ327806 PQL327797:PQM327806 QAH327797:QAI327806 QKD327797:QKE327806 QTZ327797:QUA327806 RDV327797:RDW327806 RNR327797:RNS327806 RXN327797:RXO327806 SHJ327797:SHK327806 SRF327797:SRG327806 TBB327797:TBC327806 TKX327797:TKY327806 TUT327797:TUU327806 UEP327797:UEQ327806 UOL327797:UOM327806 UYH327797:UYI327806 VID327797:VIE327806 VRZ327797:VSA327806 WBV327797:WBW327806 WLR327797:WLS327806 WVN327797:WVO327806 JB393333:JC393342 SX393333:SY393342 ACT393333:ACU393342 AMP393333:AMQ393342 AWL393333:AWM393342 BGH393333:BGI393342 BQD393333:BQE393342 BZZ393333:CAA393342 CJV393333:CJW393342 CTR393333:CTS393342 DDN393333:DDO393342 DNJ393333:DNK393342 DXF393333:DXG393342 EHB393333:EHC393342 EQX393333:EQY393342 FAT393333:FAU393342 FKP393333:FKQ393342 FUL393333:FUM393342 GEH393333:GEI393342 GOD393333:GOE393342 GXZ393333:GYA393342 HHV393333:HHW393342 HRR393333:HRS393342 IBN393333:IBO393342 ILJ393333:ILK393342 IVF393333:IVG393342 JFB393333:JFC393342 JOX393333:JOY393342 JYT393333:JYU393342 KIP393333:KIQ393342 KSL393333:KSM393342 LCH393333:LCI393342 LMD393333:LME393342 LVZ393333:LWA393342 MFV393333:MFW393342 MPR393333:MPS393342 MZN393333:MZO393342 NJJ393333:NJK393342 NTF393333:NTG393342 ODB393333:ODC393342 OMX393333:OMY393342 OWT393333:OWU393342 PGP393333:PGQ393342 PQL393333:PQM393342 QAH393333:QAI393342 QKD393333:QKE393342 QTZ393333:QUA393342 RDV393333:RDW393342 RNR393333:RNS393342 RXN393333:RXO393342 SHJ393333:SHK393342 SRF393333:SRG393342 TBB393333:TBC393342 TKX393333:TKY393342 TUT393333:TUU393342 UEP393333:UEQ393342 UOL393333:UOM393342 UYH393333:UYI393342 VID393333:VIE393342 VRZ393333:VSA393342 WBV393333:WBW393342 WLR393333:WLS393342 WVN393333:WVO393342 JB458869:JC458878 SX458869:SY458878 ACT458869:ACU458878 AMP458869:AMQ458878 AWL458869:AWM458878 BGH458869:BGI458878 BQD458869:BQE458878 BZZ458869:CAA458878 CJV458869:CJW458878 CTR458869:CTS458878 DDN458869:DDO458878 DNJ458869:DNK458878 DXF458869:DXG458878 EHB458869:EHC458878 EQX458869:EQY458878 FAT458869:FAU458878 FKP458869:FKQ458878 FUL458869:FUM458878 GEH458869:GEI458878 GOD458869:GOE458878 GXZ458869:GYA458878 HHV458869:HHW458878 HRR458869:HRS458878 IBN458869:IBO458878 ILJ458869:ILK458878 IVF458869:IVG458878 JFB458869:JFC458878 JOX458869:JOY458878 JYT458869:JYU458878 KIP458869:KIQ458878 KSL458869:KSM458878 LCH458869:LCI458878 LMD458869:LME458878 LVZ458869:LWA458878 MFV458869:MFW458878 MPR458869:MPS458878 MZN458869:MZO458878 NJJ458869:NJK458878 NTF458869:NTG458878 ODB458869:ODC458878 OMX458869:OMY458878 OWT458869:OWU458878 PGP458869:PGQ458878 PQL458869:PQM458878 QAH458869:QAI458878 QKD458869:QKE458878 QTZ458869:QUA458878 RDV458869:RDW458878 RNR458869:RNS458878 RXN458869:RXO458878 SHJ458869:SHK458878 SRF458869:SRG458878 TBB458869:TBC458878 TKX458869:TKY458878 TUT458869:TUU458878 UEP458869:UEQ458878 UOL458869:UOM458878 UYH458869:UYI458878 VID458869:VIE458878 VRZ458869:VSA458878 WBV458869:WBW458878 WLR458869:WLS458878 WVN458869:WVO458878 JB524405:JC524414 SX524405:SY524414 ACT524405:ACU524414 AMP524405:AMQ524414 AWL524405:AWM524414 BGH524405:BGI524414 BQD524405:BQE524414 BZZ524405:CAA524414 CJV524405:CJW524414 CTR524405:CTS524414 DDN524405:DDO524414 DNJ524405:DNK524414 DXF524405:DXG524414 EHB524405:EHC524414 EQX524405:EQY524414 FAT524405:FAU524414 FKP524405:FKQ524414 FUL524405:FUM524414 GEH524405:GEI524414 GOD524405:GOE524414 GXZ524405:GYA524414 HHV524405:HHW524414 HRR524405:HRS524414 IBN524405:IBO524414 ILJ524405:ILK524414 IVF524405:IVG524414 JFB524405:JFC524414 JOX524405:JOY524414 JYT524405:JYU524414 KIP524405:KIQ524414 KSL524405:KSM524414 LCH524405:LCI524414 LMD524405:LME524414 LVZ524405:LWA524414 MFV524405:MFW524414 MPR524405:MPS524414 MZN524405:MZO524414 NJJ524405:NJK524414 NTF524405:NTG524414 ODB524405:ODC524414 OMX524405:OMY524414 OWT524405:OWU524414 PGP524405:PGQ524414 PQL524405:PQM524414 QAH524405:QAI524414 QKD524405:QKE524414 QTZ524405:QUA524414 RDV524405:RDW524414 RNR524405:RNS524414 RXN524405:RXO524414 SHJ524405:SHK524414 SRF524405:SRG524414 TBB524405:TBC524414 TKX524405:TKY524414 TUT524405:TUU524414 UEP524405:UEQ524414 UOL524405:UOM524414 UYH524405:UYI524414 VID524405:VIE524414 VRZ524405:VSA524414 WBV524405:WBW524414 WLR524405:WLS524414 WVN524405:WVO524414 JB589941:JC589950 SX589941:SY589950 ACT589941:ACU589950 AMP589941:AMQ589950 AWL589941:AWM589950 BGH589941:BGI589950 BQD589941:BQE589950 BZZ589941:CAA589950 CJV589941:CJW589950 CTR589941:CTS589950 DDN589941:DDO589950 DNJ589941:DNK589950 DXF589941:DXG589950 EHB589941:EHC589950 EQX589941:EQY589950 FAT589941:FAU589950 FKP589941:FKQ589950 FUL589941:FUM589950 GEH589941:GEI589950 GOD589941:GOE589950 GXZ589941:GYA589950 HHV589941:HHW589950 HRR589941:HRS589950 IBN589941:IBO589950 ILJ589941:ILK589950 IVF589941:IVG589950 JFB589941:JFC589950 JOX589941:JOY589950 JYT589941:JYU589950 KIP589941:KIQ589950 KSL589941:KSM589950 LCH589941:LCI589950 LMD589941:LME589950 LVZ589941:LWA589950 MFV589941:MFW589950 MPR589941:MPS589950 MZN589941:MZO589950 NJJ589941:NJK589950 NTF589941:NTG589950 ODB589941:ODC589950 OMX589941:OMY589950 OWT589941:OWU589950 PGP589941:PGQ589950 PQL589941:PQM589950 QAH589941:QAI589950 QKD589941:QKE589950 QTZ589941:QUA589950 RDV589941:RDW589950 RNR589941:RNS589950 RXN589941:RXO589950 SHJ589941:SHK589950 SRF589941:SRG589950 TBB589941:TBC589950 TKX589941:TKY589950 TUT589941:TUU589950 UEP589941:UEQ589950 UOL589941:UOM589950 UYH589941:UYI589950 VID589941:VIE589950 VRZ589941:VSA589950 WBV589941:WBW589950 WLR589941:WLS589950 WVN589941:WVO589950 JB655477:JC655486 SX655477:SY655486 ACT655477:ACU655486 AMP655477:AMQ655486 AWL655477:AWM655486 BGH655477:BGI655486 BQD655477:BQE655486 BZZ655477:CAA655486 CJV655477:CJW655486 CTR655477:CTS655486 DDN655477:DDO655486 DNJ655477:DNK655486 DXF655477:DXG655486 EHB655477:EHC655486 EQX655477:EQY655486 FAT655477:FAU655486 FKP655477:FKQ655486 FUL655477:FUM655486 GEH655477:GEI655486 GOD655477:GOE655486 GXZ655477:GYA655486 HHV655477:HHW655486 HRR655477:HRS655486 IBN655477:IBO655486 ILJ655477:ILK655486 IVF655477:IVG655486 JFB655477:JFC655486 JOX655477:JOY655486 JYT655477:JYU655486 KIP655477:KIQ655486 KSL655477:KSM655486 LCH655477:LCI655486 LMD655477:LME655486 LVZ655477:LWA655486 MFV655477:MFW655486 MPR655477:MPS655486 MZN655477:MZO655486 NJJ655477:NJK655486 NTF655477:NTG655486 ODB655477:ODC655486 OMX655477:OMY655486 OWT655477:OWU655486 PGP655477:PGQ655486 PQL655477:PQM655486 QAH655477:QAI655486 QKD655477:QKE655486 QTZ655477:QUA655486 RDV655477:RDW655486 RNR655477:RNS655486 RXN655477:RXO655486 SHJ655477:SHK655486 SRF655477:SRG655486 TBB655477:TBC655486 TKX655477:TKY655486 TUT655477:TUU655486 UEP655477:UEQ655486 UOL655477:UOM655486 UYH655477:UYI655486 VID655477:VIE655486 VRZ655477:VSA655486 WBV655477:WBW655486 WLR655477:WLS655486 WVN655477:WVO655486 JB721013:JC721022 SX721013:SY721022 ACT721013:ACU721022 AMP721013:AMQ721022 AWL721013:AWM721022 BGH721013:BGI721022 BQD721013:BQE721022 BZZ721013:CAA721022 CJV721013:CJW721022 CTR721013:CTS721022 DDN721013:DDO721022 DNJ721013:DNK721022 DXF721013:DXG721022 EHB721013:EHC721022 EQX721013:EQY721022 FAT721013:FAU721022 FKP721013:FKQ721022 FUL721013:FUM721022 GEH721013:GEI721022 GOD721013:GOE721022 GXZ721013:GYA721022 HHV721013:HHW721022 HRR721013:HRS721022 IBN721013:IBO721022 ILJ721013:ILK721022 IVF721013:IVG721022 JFB721013:JFC721022 JOX721013:JOY721022 JYT721013:JYU721022 KIP721013:KIQ721022 KSL721013:KSM721022 LCH721013:LCI721022 LMD721013:LME721022 LVZ721013:LWA721022 MFV721013:MFW721022 MPR721013:MPS721022 MZN721013:MZO721022 NJJ721013:NJK721022 NTF721013:NTG721022 ODB721013:ODC721022 OMX721013:OMY721022 OWT721013:OWU721022 PGP721013:PGQ721022 PQL721013:PQM721022 QAH721013:QAI721022 QKD721013:QKE721022 QTZ721013:QUA721022 RDV721013:RDW721022 RNR721013:RNS721022 RXN721013:RXO721022 SHJ721013:SHK721022 SRF721013:SRG721022 TBB721013:TBC721022 TKX721013:TKY721022 TUT721013:TUU721022 UEP721013:UEQ721022 UOL721013:UOM721022 UYH721013:UYI721022 VID721013:VIE721022 VRZ721013:VSA721022 WBV721013:WBW721022 WLR721013:WLS721022 WVN721013:WVO721022 JB786549:JC786558 SX786549:SY786558 ACT786549:ACU786558 AMP786549:AMQ786558 AWL786549:AWM786558 BGH786549:BGI786558 BQD786549:BQE786558 BZZ786549:CAA786558 CJV786549:CJW786558 CTR786549:CTS786558 DDN786549:DDO786558 DNJ786549:DNK786558 DXF786549:DXG786558 EHB786549:EHC786558 EQX786549:EQY786558 FAT786549:FAU786558 FKP786549:FKQ786558 FUL786549:FUM786558 GEH786549:GEI786558 GOD786549:GOE786558 GXZ786549:GYA786558 HHV786549:HHW786558 HRR786549:HRS786558 IBN786549:IBO786558 ILJ786549:ILK786558 IVF786549:IVG786558 JFB786549:JFC786558 JOX786549:JOY786558 JYT786549:JYU786558 KIP786549:KIQ786558 KSL786549:KSM786558 LCH786549:LCI786558 LMD786549:LME786558 LVZ786549:LWA786558 MFV786549:MFW786558 MPR786549:MPS786558 MZN786549:MZO786558 NJJ786549:NJK786558 NTF786549:NTG786558 ODB786549:ODC786558 OMX786549:OMY786558 OWT786549:OWU786558 PGP786549:PGQ786558 PQL786549:PQM786558 QAH786549:QAI786558 QKD786549:QKE786558 QTZ786549:QUA786558 RDV786549:RDW786558 RNR786549:RNS786558 RXN786549:RXO786558 SHJ786549:SHK786558 SRF786549:SRG786558 TBB786549:TBC786558 TKX786549:TKY786558 TUT786549:TUU786558 UEP786549:UEQ786558 UOL786549:UOM786558 UYH786549:UYI786558 VID786549:VIE786558 VRZ786549:VSA786558 WBV786549:WBW786558 WLR786549:WLS786558 WVN786549:WVO786558 JB852085:JC852094 SX852085:SY852094 ACT852085:ACU852094 AMP852085:AMQ852094 AWL852085:AWM852094 BGH852085:BGI852094 BQD852085:BQE852094 BZZ852085:CAA852094 CJV852085:CJW852094 CTR852085:CTS852094 DDN852085:DDO852094 DNJ852085:DNK852094 DXF852085:DXG852094 EHB852085:EHC852094 EQX852085:EQY852094 FAT852085:FAU852094 FKP852085:FKQ852094 FUL852085:FUM852094 GEH852085:GEI852094 GOD852085:GOE852094 GXZ852085:GYA852094 HHV852085:HHW852094 HRR852085:HRS852094 IBN852085:IBO852094 ILJ852085:ILK852094 IVF852085:IVG852094 JFB852085:JFC852094 JOX852085:JOY852094 JYT852085:JYU852094 KIP852085:KIQ852094 KSL852085:KSM852094 LCH852085:LCI852094 LMD852085:LME852094 LVZ852085:LWA852094 MFV852085:MFW852094 MPR852085:MPS852094 MZN852085:MZO852094 NJJ852085:NJK852094 NTF852085:NTG852094 ODB852085:ODC852094 OMX852085:OMY852094 OWT852085:OWU852094 PGP852085:PGQ852094 PQL852085:PQM852094 QAH852085:QAI852094 QKD852085:QKE852094 QTZ852085:QUA852094 RDV852085:RDW852094 RNR852085:RNS852094 RXN852085:RXO852094 SHJ852085:SHK852094 SRF852085:SRG852094 TBB852085:TBC852094 TKX852085:TKY852094 TUT852085:TUU852094 UEP852085:UEQ852094 UOL852085:UOM852094 UYH852085:UYI852094 VID852085:VIE852094 VRZ852085:VSA852094 WBV852085:WBW852094 WLR852085:WLS852094 WVN852085:WVO852094 JB917621:JC917630 SX917621:SY917630 ACT917621:ACU917630 AMP917621:AMQ917630 AWL917621:AWM917630 BGH917621:BGI917630 BQD917621:BQE917630 BZZ917621:CAA917630 CJV917621:CJW917630 CTR917621:CTS917630 DDN917621:DDO917630 DNJ917621:DNK917630 DXF917621:DXG917630 EHB917621:EHC917630 EQX917621:EQY917630 FAT917621:FAU917630 FKP917621:FKQ917630 FUL917621:FUM917630 GEH917621:GEI917630 GOD917621:GOE917630 GXZ917621:GYA917630 HHV917621:HHW917630 HRR917621:HRS917630 IBN917621:IBO917630 ILJ917621:ILK917630 IVF917621:IVG917630 JFB917621:JFC917630 JOX917621:JOY917630 JYT917621:JYU917630 KIP917621:KIQ917630 KSL917621:KSM917630 LCH917621:LCI917630 LMD917621:LME917630 LVZ917621:LWA917630 MFV917621:MFW917630 MPR917621:MPS917630 MZN917621:MZO917630 NJJ917621:NJK917630 NTF917621:NTG917630 ODB917621:ODC917630 OMX917621:OMY917630 OWT917621:OWU917630 PGP917621:PGQ917630 PQL917621:PQM917630 QAH917621:QAI917630 QKD917621:QKE917630 QTZ917621:QUA917630 RDV917621:RDW917630 RNR917621:RNS917630 RXN917621:RXO917630 SHJ917621:SHK917630 SRF917621:SRG917630 TBB917621:TBC917630 TKX917621:TKY917630 TUT917621:TUU917630 UEP917621:UEQ917630 UOL917621:UOM917630 UYH917621:UYI917630 VID917621:VIE917630 VRZ917621:VSA917630 WBV917621:WBW917630 WLR917621:WLS917630 WVN917621:WVO917630 JB983157:JC983166 SX983157:SY983166 ACT983157:ACU983166 AMP983157:AMQ983166 AWL983157:AWM983166 BGH983157:BGI983166 BQD983157:BQE983166 BZZ983157:CAA983166 CJV983157:CJW983166 CTR983157:CTS983166 DDN983157:DDO983166 DNJ983157:DNK983166 DXF983157:DXG983166 EHB983157:EHC983166 EQX983157:EQY983166 FAT983157:FAU983166 FKP983157:FKQ983166 FUL983157:FUM983166 GEH983157:GEI983166 GOD983157:GOE983166 GXZ983157:GYA983166 HHV983157:HHW983166 HRR983157:HRS983166 IBN983157:IBO983166 ILJ983157:ILK983166 IVF983157:IVG983166 JFB983157:JFC983166 JOX983157:JOY983166 JYT983157:JYU983166 KIP983157:KIQ983166 KSL983157:KSM983166 LCH983157:LCI983166 LMD983157:LME983166 LVZ983157:LWA983166 MFV983157:MFW983166 MPR983157:MPS983166 MZN983157:MZO983166 NJJ983157:NJK983166 NTF983157:NTG983166 ODB983157:ODC983166 OMX983157:OMY983166 OWT983157:OWU983166 PGP983157:PGQ983166 PQL983157:PQM983166 QAH983157:QAI983166 QKD983157:QKE983166 QTZ983157:QUA983166 RDV983157:RDW983166 RNR983157:RNS983166 RXN983157:RXO983166 SHJ983157:SHK983166 SRF983157:SRG983166 TBB983157:TBC983166 TKX983157:TKY983166 TUT983157:TUU983166 UEP983157:UEQ983166 UOL983157:UOM983166 UYH983157:UYI983166 VID983157:VIE983166 VRZ983157:VSA983166 WBV983157:WBW983166 WLR983157:WLS983166 WVN983157:WVO983166" xr:uid="{470B340B-3C9F-46DA-B058-5A4CDE56FE49}">
      <formula1>OR(IX131=0, IX131&gt;50)</formula1>
      <formula2>0</formula2>
    </dataValidation>
    <dataValidation type="custom" operator="greaterThan" showInputMessage="1" showErrorMessage="1" errorTitle="eee" sqref="JB127:JC127 SX127:SY127 ACT127:ACU127 AMP127:AMQ127 AWL127:AWM127 BGH127:BGI127 BQD127:BQE127 BZZ127:CAA127 CJV127:CJW127 CTR127:CTS127 DDN127:DDO127 DNJ127:DNK127 DXF127:DXG127 EHB127:EHC127 EQX127:EQY127 FAT127:FAU127 FKP127:FKQ127 FUL127:FUM127 GEH127:GEI127 GOD127:GOE127 GXZ127:GYA127 HHV127:HHW127 HRR127:HRS127 IBN127:IBO127 ILJ127:ILK127 IVF127:IVG127 JFB127:JFC127 JOX127:JOY127 JYT127:JYU127 KIP127:KIQ127 KSL127:KSM127 LCH127:LCI127 LMD127:LME127 LVZ127:LWA127 MFV127:MFW127 MPR127:MPS127 MZN127:MZO127 NJJ127:NJK127 NTF127:NTG127 ODB127:ODC127 OMX127:OMY127 OWT127:OWU127 PGP127:PGQ127 PQL127:PQM127 QAH127:QAI127 QKD127:QKE127 QTZ127:QUA127 RDV127:RDW127 RNR127:RNS127 RXN127:RXO127 SHJ127:SHK127 SRF127:SRG127 TBB127:TBC127 TKX127:TKY127 TUT127:TUU127 UEP127:UEQ127 UOL127:UOM127 UYH127:UYI127 VID127:VIE127 VRZ127:VSA127 WBV127:WBW127 WLR127:WLS127 WVN127:WVO127 JB65663:JC65663 SX65663:SY65663 ACT65663:ACU65663 AMP65663:AMQ65663 AWL65663:AWM65663 BGH65663:BGI65663 BQD65663:BQE65663 BZZ65663:CAA65663 CJV65663:CJW65663 CTR65663:CTS65663 DDN65663:DDO65663 DNJ65663:DNK65663 DXF65663:DXG65663 EHB65663:EHC65663 EQX65663:EQY65663 FAT65663:FAU65663 FKP65663:FKQ65663 FUL65663:FUM65663 GEH65663:GEI65663 GOD65663:GOE65663 GXZ65663:GYA65663 HHV65663:HHW65663 HRR65663:HRS65663 IBN65663:IBO65663 ILJ65663:ILK65663 IVF65663:IVG65663 JFB65663:JFC65663 JOX65663:JOY65663 JYT65663:JYU65663 KIP65663:KIQ65663 KSL65663:KSM65663 LCH65663:LCI65663 LMD65663:LME65663 LVZ65663:LWA65663 MFV65663:MFW65663 MPR65663:MPS65663 MZN65663:MZO65663 NJJ65663:NJK65663 NTF65663:NTG65663 ODB65663:ODC65663 OMX65663:OMY65663 OWT65663:OWU65663 PGP65663:PGQ65663 PQL65663:PQM65663 QAH65663:QAI65663 QKD65663:QKE65663 QTZ65663:QUA65663 RDV65663:RDW65663 RNR65663:RNS65663 RXN65663:RXO65663 SHJ65663:SHK65663 SRF65663:SRG65663 TBB65663:TBC65663 TKX65663:TKY65663 TUT65663:TUU65663 UEP65663:UEQ65663 UOL65663:UOM65663 UYH65663:UYI65663 VID65663:VIE65663 VRZ65663:VSA65663 WBV65663:WBW65663 WLR65663:WLS65663 WVN65663:WVO65663 JB131199:JC131199 SX131199:SY131199 ACT131199:ACU131199 AMP131199:AMQ131199 AWL131199:AWM131199 BGH131199:BGI131199 BQD131199:BQE131199 BZZ131199:CAA131199 CJV131199:CJW131199 CTR131199:CTS131199 DDN131199:DDO131199 DNJ131199:DNK131199 DXF131199:DXG131199 EHB131199:EHC131199 EQX131199:EQY131199 FAT131199:FAU131199 FKP131199:FKQ131199 FUL131199:FUM131199 GEH131199:GEI131199 GOD131199:GOE131199 GXZ131199:GYA131199 HHV131199:HHW131199 HRR131199:HRS131199 IBN131199:IBO131199 ILJ131199:ILK131199 IVF131199:IVG131199 JFB131199:JFC131199 JOX131199:JOY131199 JYT131199:JYU131199 KIP131199:KIQ131199 KSL131199:KSM131199 LCH131199:LCI131199 LMD131199:LME131199 LVZ131199:LWA131199 MFV131199:MFW131199 MPR131199:MPS131199 MZN131199:MZO131199 NJJ131199:NJK131199 NTF131199:NTG131199 ODB131199:ODC131199 OMX131199:OMY131199 OWT131199:OWU131199 PGP131199:PGQ131199 PQL131199:PQM131199 QAH131199:QAI131199 QKD131199:QKE131199 QTZ131199:QUA131199 RDV131199:RDW131199 RNR131199:RNS131199 RXN131199:RXO131199 SHJ131199:SHK131199 SRF131199:SRG131199 TBB131199:TBC131199 TKX131199:TKY131199 TUT131199:TUU131199 UEP131199:UEQ131199 UOL131199:UOM131199 UYH131199:UYI131199 VID131199:VIE131199 VRZ131199:VSA131199 WBV131199:WBW131199 WLR131199:WLS131199 WVN131199:WVO131199 JB196735:JC196735 SX196735:SY196735 ACT196735:ACU196735 AMP196735:AMQ196735 AWL196735:AWM196735 BGH196735:BGI196735 BQD196735:BQE196735 BZZ196735:CAA196735 CJV196735:CJW196735 CTR196735:CTS196735 DDN196735:DDO196735 DNJ196735:DNK196735 DXF196735:DXG196735 EHB196735:EHC196735 EQX196735:EQY196735 FAT196735:FAU196735 FKP196735:FKQ196735 FUL196735:FUM196735 GEH196735:GEI196735 GOD196735:GOE196735 GXZ196735:GYA196735 HHV196735:HHW196735 HRR196735:HRS196735 IBN196735:IBO196735 ILJ196735:ILK196735 IVF196735:IVG196735 JFB196735:JFC196735 JOX196735:JOY196735 JYT196735:JYU196735 KIP196735:KIQ196735 KSL196735:KSM196735 LCH196735:LCI196735 LMD196735:LME196735 LVZ196735:LWA196735 MFV196735:MFW196735 MPR196735:MPS196735 MZN196735:MZO196735 NJJ196735:NJK196735 NTF196735:NTG196735 ODB196735:ODC196735 OMX196735:OMY196735 OWT196735:OWU196735 PGP196735:PGQ196735 PQL196735:PQM196735 QAH196735:QAI196735 QKD196735:QKE196735 QTZ196735:QUA196735 RDV196735:RDW196735 RNR196735:RNS196735 RXN196735:RXO196735 SHJ196735:SHK196735 SRF196735:SRG196735 TBB196735:TBC196735 TKX196735:TKY196735 TUT196735:TUU196735 UEP196735:UEQ196735 UOL196735:UOM196735 UYH196735:UYI196735 VID196735:VIE196735 VRZ196735:VSA196735 WBV196735:WBW196735 WLR196735:WLS196735 WVN196735:WVO196735 JB262271:JC262271 SX262271:SY262271 ACT262271:ACU262271 AMP262271:AMQ262271 AWL262271:AWM262271 BGH262271:BGI262271 BQD262271:BQE262271 BZZ262271:CAA262271 CJV262271:CJW262271 CTR262271:CTS262271 DDN262271:DDO262271 DNJ262271:DNK262271 DXF262271:DXG262271 EHB262271:EHC262271 EQX262271:EQY262271 FAT262271:FAU262271 FKP262271:FKQ262271 FUL262271:FUM262271 GEH262271:GEI262271 GOD262271:GOE262271 GXZ262271:GYA262271 HHV262271:HHW262271 HRR262271:HRS262271 IBN262271:IBO262271 ILJ262271:ILK262271 IVF262271:IVG262271 JFB262271:JFC262271 JOX262271:JOY262271 JYT262271:JYU262271 KIP262271:KIQ262271 KSL262271:KSM262271 LCH262271:LCI262271 LMD262271:LME262271 LVZ262271:LWA262271 MFV262271:MFW262271 MPR262271:MPS262271 MZN262271:MZO262271 NJJ262271:NJK262271 NTF262271:NTG262271 ODB262271:ODC262271 OMX262271:OMY262271 OWT262271:OWU262271 PGP262271:PGQ262271 PQL262271:PQM262271 QAH262271:QAI262271 QKD262271:QKE262271 QTZ262271:QUA262271 RDV262271:RDW262271 RNR262271:RNS262271 RXN262271:RXO262271 SHJ262271:SHK262271 SRF262271:SRG262271 TBB262271:TBC262271 TKX262271:TKY262271 TUT262271:TUU262271 UEP262271:UEQ262271 UOL262271:UOM262271 UYH262271:UYI262271 VID262271:VIE262271 VRZ262271:VSA262271 WBV262271:WBW262271 WLR262271:WLS262271 WVN262271:WVO262271 JB327807:JC327807 SX327807:SY327807 ACT327807:ACU327807 AMP327807:AMQ327807 AWL327807:AWM327807 BGH327807:BGI327807 BQD327807:BQE327807 BZZ327807:CAA327807 CJV327807:CJW327807 CTR327807:CTS327807 DDN327807:DDO327807 DNJ327807:DNK327807 DXF327807:DXG327807 EHB327807:EHC327807 EQX327807:EQY327807 FAT327807:FAU327807 FKP327807:FKQ327807 FUL327807:FUM327807 GEH327807:GEI327807 GOD327807:GOE327807 GXZ327807:GYA327807 HHV327807:HHW327807 HRR327807:HRS327807 IBN327807:IBO327807 ILJ327807:ILK327807 IVF327807:IVG327807 JFB327807:JFC327807 JOX327807:JOY327807 JYT327807:JYU327807 KIP327807:KIQ327807 KSL327807:KSM327807 LCH327807:LCI327807 LMD327807:LME327807 LVZ327807:LWA327807 MFV327807:MFW327807 MPR327807:MPS327807 MZN327807:MZO327807 NJJ327807:NJK327807 NTF327807:NTG327807 ODB327807:ODC327807 OMX327807:OMY327807 OWT327807:OWU327807 PGP327807:PGQ327807 PQL327807:PQM327807 QAH327807:QAI327807 QKD327807:QKE327807 QTZ327807:QUA327807 RDV327807:RDW327807 RNR327807:RNS327807 RXN327807:RXO327807 SHJ327807:SHK327807 SRF327807:SRG327807 TBB327807:TBC327807 TKX327807:TKY327807 TUT327807:TUU327807 UEP327807:UEQ327807 UOL327807:UOM327807 UYH327807:UYI327807 VID327807:VIE327807 VRZ327807:VSA327807 WBV327807:WBW327807 WLR327807:WLS327807 WVN327807:WVO327807 JB393343:JC393343 SX393343:SY393343 ACT393343:ACU393343 AMP393343:AMQ393343 AWL393343:AWM393343 BGH393343:BGI393343 BQD393343:BQE393343 BZZ393343:CAA393343 CJV393343:CJW393343 CTR393343:CTS393343 DDN393343:DDO393343 DNJ393343:DNK393343 DXF393343:DXG393343 EHB393343:EHC393343 EQX393343:EQY393343 FAT393343:FAU393343 FKP393343:FKQ393343 FUL393343:FUM393343 GEH393343:GEI393343 GOD393343:GOE393343 GXZ393343:GYA393343 HHV393343:HHW393343 HRR393343:HRS393343 IBN393343:IBO393343 ILJ393343:ILK393343 IVF393343:IVG393343 JFB393343:JFC393343 JOX393343:JOY393343 JYT393343:JYU393343 KIP393343:KIQ393343 KSL393343:KSM393343 LCH393343:LCI393343 LMD393343:LME393343 LVZ393343:LWA393343 MFV393343:MFW393343 MPR393343:MPS393343 MZN393343:MZO393343 NJJ393343:NJK393343 NTF393343:NTG393343 ODB393343:ODC393343 OMX393343:OMY393343 OWT393343:OWU393343 PGP393343:PGQ393343 PQL393343:PQM393343 QAH393343:QAI393343 QKD393343:QKE393343 QTZ393343:QUA393343 RDV393343:RDW393343 RNR393343:RNS393343 RXN393343:RXO393343 SHJ393343:SHK393343 SRF393343:SRG393343 TBB393343:TBC393343 TKX393343:TKY393343 TUT393343:TUU393343 UEP393343:UEQ393343 UOL393343:UOM393343 UYH393343:UYI393343 VID393343:VIE393343 VRZ393343:VSA393343 WBV393343:WBW393343 WLR393343:WLS393343 WVN393343:WVO393343 JB458879:JC458879 SX458879:SY458879 ACT458879:ACU458879 AMP458879:AMQ458879 AWL458879:AWM458879 BGH458879:BGI458879 BQD458879:BQE458879 BZZ458879:CAA458879 CJV458879:CJW458879 CTR458879:CTS458879 DDN458879:DDO458879 DNJ458879:DNK458879 DXF458879:DXG458879 EHB458879:EHC458879 EQX458879:EQY458879 FAT458879:FAU458879 FKP458879:FKQ458879 FUL458879:FUM458879 GEH458879:GEI458879 GOD458879:GOE458879 GXZ458879:GYA458879 HHV458879:HHW458879 HRR458879:HRS458879 IBN458879:IBO458879 ILJ458879:ILK458879 IVF458879:IVG458879 JFB458879:JFC458879 JOX458879:JOY458879 JYT458879:JYU458879 KIP458879:KIQ458879 KSL458879:KSM458879 LCH458879:LCI458879 LMD458879:LME458879 LVZ458879:LWA458879 MFV458879:MFW458879 MPR458879:MPS458879 MZN458879:MZO458879 NJJ458879:NJK458879 NTF458879:NTG458879 ODB458879:ODC458879 OMX458879:OMY458879 OWT458879:OWU458879 PGP458879:PGQ458879 PQL458879:PQM458879 QAH458879:QAI458879 QKD458879:QKE458879 QTZ458879:QUA458879 RDV458879:RDW458879 RNR458879:RNS458879 RXN458879:RXO458879 SHJ458879:SHK458879 SRF458879:SRG458879 TBB458879:TBC458879 TKX458879:TKY458879 TUT458879:TUU458879 UEP458879:UEQ458879 UOL458879:UOM458879 UYH458879:UYI458879 VID458879:VIE458879 VRZ458879:VSA458879 WBV458879:WBW458879 WLR458879:WLS458879 WVN458879:WVO458879 JB524415:JC524415 SX524415:SY524415 ACT524415:ACU524415 AMP524415:AMQ524415 AWL524415:AWM524415 BGH524415:BGI524415 BQD524415:BQE524415 BZZ524415:CAA524415 CJV524415:CJW524415 CTR524415:CTS524415 DDN524415:DDO524415 DNJ524415:DNK524415 DXF524415:DXG524415 EHB524415:EHC524415 EQX524415:EQY524415 FAT524415:FAU524415 FKP524415:FKQ524415 FUL524415:FUM524415 GEH524415:GEI524415 GOD524415:GOE524415 GXZ524415:GYA524415 HHV524415:HHW524415 HRR524415:HRS524415 IBN524415:IBO524415 ILJ524415:ILK524415 IVF524415:IVG524415 JFB524415:JFC524415 JOX524415:JOY524415 JYT524415:JYU524415 KIP524415:KIQ524415 KSL524415:KSM524415 LCH524415:LCI524415 LMD524415:LME524415 LVZ524415:LWA524415 MFV524415:MFW524415 MPR524415:MPS524415 MZN524415:MZO524415 NJJ524415:NJK524415 NTF524415:NTG524415 ODB524415:ODC524415 OMX524415:OMY524415 OWT524415:OWU524415 PGP524415:PGQ524415 PQL524415:PQM524415 QAH524415:QAI524415 QKD524415:QKE524415 QTZ524415:QUA524415 RDV524415:RDW524415 RNR524415:RNS524415 RXN524415:RXO524415 SHJ524415:SHK524415 SRF524415:SRG524415 TBB524415:TBC524415 TKX524415:TKY524415 TUT524415:TUU524415 UEP524415:UEQ524415 UOL524415:UOM524415 UYH524415:UYI524415 VID524415:VIE524415 VRZ524415:VSA524415 WBV524415:WBW524415 WLR524415:WLS524415 WVN524415:WVO524415 JB589951:JC589951 SX589951:SY589951 ACT589951:ACU589951 AMP589951:AMQ589951 AWL589951:AWM589951 BGH589951:BGI589951 BQD589951:BQE589951 BZZ589951:CAA589951 CJV589951:CJW589951 CTR589951:CTS589951 DDN589951:DDO589951 DNJ589951:DNK589951 DXF589951:DXG589951 EHB589951:EHC589951 EQX589951:EQY589951 FAT589951:FAU589951 FKP589951:FKQ589951 FUL589951:FUM589951 GEH589951:GEI589951 GOD589951:GOE589951 GXZ589951:GYA589951 HHV589951:HHW589951 HRR589951:HRS589951 IBN589951:IBO589951 ILJ589951:ILK589951 IVF589951:IVG589951 JFB589951:JFC589951 JOX589951:JOY589951 JYT589951:JYU589951 KIP589951:KIQ589951 KSL589951:KSM589951 LCH589951:LCI589951 LMD589951:LME589951 LVZ589951:LWA589951 MFV589951:MFW589951 MPR589951:MPS589951 MZN589951:MZO589951 NJJ589951:NJK589951 NTF589951:NTG589951 ODB589951:ODC589951 OMX589951:OMY589951 OWT589951:OWU589951 PGP589951:PGQ589951 PQL589951:PQM589951 QAH589951:QAI589951 QKD589951:QKE589951 QTZ589951:QUA589951 RDV589951:RDW589951 RNR589951:RNS589951 RXN589951:RXO589951 SHJ589951:SHK589951 SRF589951:SRG589951 TBB589951:TBC589951 TKX589951:TKY589951 TUT589951:TUU589951 UEP589951:UEQ589951 UOL589951:UOM589951 UYH589951:UYI589951 VID589951:VIE589951 VRZ589951:VSA589951 WBV589951:WBW589951 WLR589951:WLS589951 WVN589951:WVO589951 JB655487:JC655487 SX655487:SY655487 ACT655487:ACU655487 AMP655487:AMQ655487 AWL655487:AWM655487 BGH655487:BGI655487 BQD655487:BQE655487 BZZ655487:CAA655487 CJV655487:CJW655487 CTR655487:CTS655487 DDN655487:DDO655487 DNJ655487:DNK655487 DXF655487:DXG655487 EHB655487:EHC655487 EQX655487:EQY655487 FAT655487:FAU655487 FKP655487:FKQ655487 FUL655487:FUM655487 GEH655487:GEI655487 GOD655487:GOE655487 GXZ655487:GYA655487 HHV655487:HHW655487 HRR655487:HRS655487 IBN655487:IBO655487 ILJ655487:ILK655487 IVF655487:IVG655487 JFB655487:JFC655487 JOX655487:JOY655487 JYT655487:JYU655487 KIP655487:KIQ655487 KSL655487:KSM655487 LCH655487:LCI655487 LMD655487:LME655487 LVZ655487:LWA655487 MFV655487:MFW655487 MPR655487:MPS655487 MZN655487:MZO655487 NJJ655487:NJK655487 NTF655487:NTG655487 ODB655487:ODC655487 OMX655487:OMY655487 OWT655487:OWU655487 PGP655487:PGQ655487 PQL655487:PQM655487 QAH655487:QAI655487 QKD655487:QKE655487 QTZ655487:QUA655487 RDV655487:RDW655487 RNR655487:RNS655487 RXN655487:RXO655487 SHJ655487:SHK655487 SRF655487:SRG655487 TBB655487:TBC655487 TKX655487:TKY655487 TUT655487:TUU655487 UEP655487:UEQ655487 UOL655487:UOM655487 UYH655487:UYI655487 VID655487:VIE655487 VRZ655487:VSA655487 WBV655487:WBW655487 WLR655487:WLS655487 WVN655487:WVO655487 JB721023:JC721023 SX721023:SY721023 ACT721023:ACU721023 AMP721023:AMQ721023 AWL721023:AWM721023 BGH721023:BGI721023 BQD721023:BQE721023 BZZ721023:CAA721023 CJV721023:CJW721023 CTR721023:CTS721023 DDN721023:DDO721023 DNJ721023:DNK721023 DXF721023:DXG721023 EHB721023:EHC721023 EQX721023:EQY721023 FAT721023:FAU721023 FKP721023:FKQ721023 FUL721023:FUM721023 GEH721023:GEI721023 GOD721023:GOE721023 GXZ721023:GYA721023 HHV721023:HHW721023 HRR721023:HRS721023 IBN721023:IBO721023 ILJ721023:ILK721023 IVF721023:IVG721023 JFB721023:JFC721023 JOX721023:JOY721023 JYT721023:JYU721023 KIP721023:KIQ721023 KSL721023:KSM721023 LCH721023:LCI721023 LMD721023:LME721023 LVZ721023:LWA721023 MFV721023:MFW721023 MPR721023:MPS721023 MZN721023:MZO721023 NJJ721023:NJK721023 NTF721023:NTG721023 ODB721023:ODC721023 OMX721023:OMY721023 OWT721023:OWU721023 PGP721023:PGQ721023 PQL721023:PQM721023 QAH721023:QAI721023 QKD721023:QKE721023 QTZ721023:QUA721023 RDV721023:RDW721023 RNR721023:RNS721023 RXN721023:RXO721023 SHJ721023:SHK721023 SRF721023:SRG721023 TBB721023:TBC721023 TKX721023:TKY721023 TUT721023:TUU721023 UEP721023:UEQ721023 UOL721023:UOM721023 UYH721023:UYI721023 VID721023:VIE721023 VRZ721023:VSA721023 WBV721023:WBW721023 WLR721023:WLS721023 WVN721023:WVO721023 JB786559:JC786559 SX786559:SY786559 ACT786559:ACU786559 AMP786559:AMQ786559 AWL786559:AWM786559 BGH786559:BGI786559 BQD786559:BQE786559 BZZ786559:CAA786559 CJV786559:CJW786559 CTR786559:CTS786559 DDN786559:DDO786559 DNJ786559:DNK786559 DXF786559:DXG786559 EHB786559:EHC786559 EQX786559:EQY786559 FAT786559:FAU786559 FKP786559:FKQ786559 FUL786559:FUM786559 GEH786559:GEI786559 GOD786559:GOE786559 GXZ786559:GYA786559 HHV786559:HHW786559 HRR786559:HRS786559 IBN786559:IBO786559 ILJ786559:ILK786559 IVF786559:IVG786559 JFB786559:JFC786559 JOX786559:JOY786559 JYT786559:JYU786559 KIP786559:KIQ786559 KSL786559:KSM786559 LCH786559:LCI786559 LMD786559:LME786559 LVZ786559:LWA786559 MFV786559:MFW786559 MPR786559:MPS786559 MZN786559:MZO786559 NJJ786559:NJK786559 NTF786559:NTG786559 ODB786559:ODC786559 OMX786559:OMY786559 OWT786559:OWU786559 PGP786559:PGQ786559 PQL786559:PQM786559 QAH786559:QAI786559 QKD786559:QKE786559 QTZ786559:QUA786559 RDV786559:RDW786559 RNR786559:RNS786559 RXN786559:RXO786559 SHJ786559:SHK786559 SRF786559:SRG786559 TBB786559:TBC786559 TKX786559:TKY786559 TUT786559:TUU786559 UEP786559:UEQ786559 UOL786559:UOM786559 UYH786559:UYI786559 VID786559:VIE786559 VRZ786559:VSA786559 WBV786559:WBW786559 WLR786559:WLS786559 WVN786559:WVO786559 JB852095:JC852095 SX852095:SY852095 ACT852095:ACU852095 AMP852095:AMQ852095 AWL852095:AWM852095 BGH852095:BGI852095 BQD852095:BQE852095 BZZ852095:CAA852095 CJV852095:CJW852095 CTR852095:CTS852095 DDN852095:DDO852095 DNJ852095:DNK852095 DXF852095:DXG852095 EHB852095:EHC852095 EQX852095:EQY852095 FAT852095:FAU852095 FKP852095:FKQ852095 FUL852095:FUM852095 GEH852095:GEI852095 GOD852095:GOE852095 GXZ852095:GYA852095 HHV852095:HHW852095 HRR852095:HRS852095 IBN852095:IBO852095 ILJ852095:ILK852095 IVF852095:IVG852095 JFB852095:JFC852095 JOX852095:JOY852095 JYT852095:JYU852095 KIP852095:KIQ852095 KSL852095:KSM852095 LCH852095:LCI852095 LMD852095:LME852095 LVZ852095:LWA852095 MFV852095:MFW852095 MPR852095:MPS852095 MZN852095:MZO852095 NJJ852095:NJK852095 NTF852095:NTG852095 ODB852095:ODC852095 OMX852095:OMY852095 OWT852095:OWU852095 PGP852095:PGQ852095 PQL852095:PQM852095 QAH852095:QAI852095 QKD852095:QKE852095 QTZ852095:QUA852095 RDV852095:RDW852095 RNR852095:RNS852095 RXN852095:RXO852095 SHJ852095:SHK852095 SRF852095:SRG852095 TBB852095:TBC852095 TKX852095:TKY852095 TUT852095:TUU852095 UEP852095:UEQ852095 UOL852095:UOM852095 UYH852095:UYI852095 VID852095:VIE852095 VRZ852095:VSA852095 WBV852095:WBW852095 WLR852095:WLS852095 WVN852095:WVO852095 JB917631:JC917631 SX917631:SY917631 ACT917631:ACU917631 AMP917631:AMQ917631 AWL917631:AWM917631 BGH917631:BGI917631 BQD917631:BQE917631 BZZ917631:CAA917631 CJV917631:CJW917631 CTR917631:CTS917631 DDN917631:DDO917631 DNJ917631:DNK917631 DXF917631:DXG917631 EHB917631:EHC917631 EQX917631:EQY917631 FAT917631:FAU917631 FKP917631:FKQ917631 FUL917631:FUM917631 GEH917631:GEI917631 GOD917631:GOE917631 GXZ917631:GYA917631 HHV917631:HHW917631 HRR917631:HRS917631 IBN917631:IBO917631 ILJ917631:ILK917631 IVF917631:IVG917631 JFB917631:JFC917631 JOX917631:JOY917631 JYT917631:JYU917631 KIP917631:KIQ917631 KSL917631:KSM917631 LCH917631:LCI917631 LMD917631:LME917631 LVZ917631:LWA917631 MFV917631:MFW917631 MPR917631:MPS917631 MZN917631:MZO917631 NJJ917631:NJK917631 NTF917631:NTG917631 ODB917631:ODC917631 OMX917631:OMY917631 OWT917631:OWU917631 PGP917631:PGQ917631 PQL917631:PQM917631 QAH917631:QAI917631 QKD917631:QKE917631 QTZ917631:QUA917631 RDV917631:RDW917631 RNR917631:RNS917631 RXN917631:RXO917631 SHJ917631:SHK917631 SRF917631:SRG917631 TBB917631:TBC917631 TKX917631:TKY917631 TUT917631:TUU917631 UEP917631:UEQ917631 UOL917631:UOM917631 UYH917631:UYI917631 VID917631:VIE917631 VRZ917631:VSA917631 WBV917631:WBW917631 WLR917631:WLS917631 WVN917631:WVO917631 JB983167:JC983167 SX983167:SY983167 ACT983167:ACU983167 AMP983167:AMQ983167 AWL983167:AWM983167 BGH983167:BGI983167 BQD983167:BQE983167 BZZ983167:CAA983167 CJV983167:CJW983167 CTR983167:CTS983167 DDN983167:DDO983167 DNJ983167:DNK983167 DXF983167:DXG983167 EHB983167:EHC983167 EQX983167:EQY983167 FAT983167:FAU983167 FKP983167:FKQ983167 FUL983167:FUM983167 GEH983167:GEI983167 GOD983167:GOE983167 GXZ983167:GYA983167 HHV983167:HHW983167 HRR983167:HRS983167 IBN983167:IBO983167 ILJ983167:ILK983167 IVF983167:IVG983167 JFB983167:JFC983167 JOX983167:JOY983167 JYT983167:JYU983167 KIP983167:KIQ983167 KSL983167:KSM983167 LCH983167:LCI983167 LMD983167:LME983167 LVZ983167:LWA983167 MFV983167:MFW983167 MPR983167:MPS983167 MZN983167:MZO983167 NJJ983167:NJK983167 NTF983167:NTG983167 ODB983167:ODC983167 OMX983167:OMY983167 OWT983167:OWU983167 PGP983167:PGQ983167 PQL983167:PQM983167 QAH983167:QAI983167 QKD983167:QKE983167 QTZ983167:QUA983167 RDV983167:RDW983167 RNR983167:RNS983167 RXN983167:RXO983167 SHJ983167:SHK983167 SRF983167:SRG983167 TBB983167:TBC983167 TKX983167:TKY983167 TUT983167:TUU983167 UEP983167:UEQ983167 UOL983167:UOM983167 UYH983167:UYI983167 VID983167:VIE983167 VRZ983167:VSA983167 WBV983167:WBW983167 WLR983167:WLS983167 WVN983167:WVO983167" xr:uid="{1699893E-C527-4AB0-9E34-9DF3B6DB6E37}">
      <formula1>OR(IX139=0, IX139&gt;50)</formula1>
      <formula2>0</formula2>
    </dataValidation>
  </dataValidations>
  <pageMargins left="0.7" right="0.7" top="0.75" bottom="0.75" header="0.3" footer="0.3"/>
  <ignoredErrors>
    <ignoredError sqref="D8:G220 I8:XFD220" unlockedFormula="1"/>
  </ignoredErrors>
  <extLst>
    <ext xmlns:x14="http://schemas.microsoft.com/office/spreadsheetml/2009/9/main" uri="{CCE6A557-97BC-4b89-ADB6-D9C93CAAB3DF}">
      <x14:dataValidations xmlns:xm="http://schemas.microsoft.com/office/excel/2006/main" count="3">
        <x14:dataValidation type="custom" operator="greaterThan" showInputMessage="1" showErrorMessage="1" errorTitle="eee" xr:uid="{D501DC5A-2C1C-4FC8-850B-CC06F0B44680}">
          <x14:formula1>
            <xm:f>OR(IX8=0, IX8&gt;50)</xm:f>
          </x14:formula1>
          <xm:sqref>LCD786495:LCE786515 IX49:IY49 ST49:SU49 ACP49:ACQ49 AML49:AMM49 AWH49:AWI49 BGD49:BGE49 BPZ49:BQA49 BZV49:BZW49 CJR49:CJS49 CTN49:CTO49 DDJ49:DDK49 DNF49:DNG49 DXB49:DXC49 EGX49:EGY49 EQT49:EQU49 FAP49:FAQ49 FKL49:FKM49 FUH49:FUI49 GED49:GEE49 GNZ49:GOA49 GXV49:GXW49 HHR49:HHS49 HRN49:HRO49 IBJ49:IBK49 ILF49:ILG49 IVB49:IVC49 JEX49:JEY49 JOT49:JOU49 JYP49:JYQ49 KIL49:KIM49 KSH49:KSI49 LCD49:LCE49 LLZ49:LMA49 LVV49:LVW49 MFR49:MFS49 MPN49:MPO49 MZJ49:MZK49 NJF49:NJG49 NTB49:NTC49 OCX49:OCY49 OMT49:OMU49 OWP49:OWQ49 PGL49:PGM49 PQH49:PQI49 QAD49:QAE49 QJZ49:QKA49 QTV49:QTW49 RDR49:RDS49 RNN49:RNO49 RXJ49:RXK49 SHF49:SHG49 SRB49:SRC49 TAX49:TAY49 TKT49:TKU49 TUP49:TUQ49 UEL49:UEM49 UOH49:UOI49 UYD49:UYE49 VHZ49:VIA49 VRV49:VRW49 WBR49:WBS49 WLN49:WLO49 WVJ49:WVK49 LLZ786495:LMA786515 IX65585:IY65585 ST65585:SU65585 ACP65585:ACQ65585 AML65585:AMM65585 AWH65585:AWI65585 BGD65585:BGE65585 BPZ65585:BQA65585 BZV65585:BZW65585 CJR65585:CJS65585 CTN65585:CTO65585 DDJ65585:DDK65585 DNF65585:DNG65585 DXB65585:DXC65585 EGX65585:EGY65585 EQT65585:EQU65585 FAP65585:FAQ65585 FKL65585:FKM65585 FUH65585:FUI65585 GED65585:GEE65585 GNZ65585:GOA65585 GXV65585:GXW65585 HHR65585:HHS65585 HRN65585:HRO65585 IBJ65585:IBK65585 ILF65585:ILG65585 IVB65585:IVC65585 JEX65585:JEY65585 JOT65585:JOU65585 JYP65585:JYQ65585 KIL65585:KIM65585 KSH65585:KSI65585 LCD65585:LCE65585 LLZ65585:LMA65585 LVV65585:LVW65585 MFR65585:MFS65585 MPN65585:MPO65585 MZJ65585:MZK65585 NJF65585:NJG65585 NTB65585:NTC65585 OCX65585:OCY65585 OMT65585:OMU65585 OWP65585:OWQ65585 PGL65585:PGM65585 PQH65585:PQI65585 QAD65585:QAE65585 QJZ65585:QKA65585 QTV65585:QTW65585 RDR65585:RDS65585 RNN65585:RNO65585 RXJ65585:RXK65585 SHF65585:SHG65585 SRB65585:SRC65585 TAX65585:TAY65585 TKT65585:TKU65585 TUP65585:TUQ65585 UEL65585:UEM65585 UOH65585:UOI65585 UYD65585:UYE65585 VHZ65585:VIA65585 VRV65585:VRW65585 WBR65585:WBS65585 WLN65585:WLO65585 WVJ65585:WVK65585 LVV786495:LVW786515 IX131121:IY131121 ST131121:SU131121 ACP131121:ACQ131121 AML131121:AMM131121 AWH131121:AWI131121 BGD131121:BGE131121 BPZ131121:BQA131121 BZV131121:BZW131121 CJR131121:CJS131121 CTN131121:CTO131121 DDJ131121:DDK131121 DNF131121:DNG131121 DXB131121:DXC131121 EGX131121:EGY131121 EQT131121:EQU131121 FAP131121:FAQ131121 FKL131121:FKM131121 FUH131121:FUI131121 GED131121:GEE131121 GNZ131121:GOA131121 GXV131121:GXW131121 HHR131121:HHS131121 HRN131121:HRO131121 IBJ131121:IBK131121 ILF131121:ILG131121 IVB131121:IVC131121 JEX131121:JEY131121 JOT131121:JOU131121 JYP131121:JYQ131121 KIL131121:KIM131121 KSH131121:KSI131121 LCD131121:LCE131121 LLZ131121:LMA131121 LVV131121:LVW131121 MFR131121:MFS131121 MPN131121:MPO131121 MZJ131121:MZK131121 NJF131121:NJG131121 NTB131121:NTC131121 OCX131121:OCY131121 OMT131121:OMU131121 OWP131121:OWQ131121 PGL131121:PGM131121 PQH131121:PQI131121 QAD131121:QAE131121 QJZ131121:QKA131121 QTV131121:QTW131121 RDR131121:RDS131121 RNN131121:RNO131121 RXJ131121:RXK131121 SHF131121:SHG131121 SRB131121:SRC131121 TAX131121:TAY131121 TKT131121:TKU131121 TUP131121:TUQ131121 UEL131121:UEM131121 UOH131121:UOI131121 UYD131121:UYE131121 VHZ131121:VIA131121 VRV131121:VRW131121 WBR131121:WBS131121 WLN131121:WLO131121 WVJ131121:WVK131121 MFR786495:MFS786515 IX196657:IY196657 ST196657:SU196657 ACP196657:ACQ196657 AML196657:AMM196657 AWH196657:AWI196657 BGD196657:BGE196657 BPZ196657:BQA196657 BZV196657:BZW196657 CJR196657:CJS196657 CTN196657:CTO196657 DDJ196657:DDK196657 DNF196657:DNG196657 DXB196657:DXC196657 EGX196657:EGY196657 EQT196657:EQU196657 FAP196657:FAQ196657 FKL196657:FKM196657 FUH196657:FUI196657 GED196657:GEE196657 GNZ196657:GOA196657 GXV196657:GXW196657 HHR196657:HHS196657 HRN196657:HRO196657 IBJ196657:IBK196657 ILF196657:ILG196657 IVB196657:IVC196657 JEX196657:JEY196657 JOT196657:JOU196657 JYP196657:JYQ196657 KIL196657:KIM196657 KSH196657:KSI196657 LCD196657:LCE196657 LLZ196657:LMA196657 LVV196657:LVW196657 MFR196657:MFS196657 MPN196657:MPO196657 MZJ196657:MZK196657 NJF196657:NJG196657 NTB196657:NTC196657 OCX196657:OCY196657 OMT196657:OMU196657 OWP196657:OWQ196657 PGL196657:PGM196657 PQH196657:PQI196657 QAD196657:QAE196657 QJZ196657:QKA196657 QTV196657:QTW196657 RDR196657:RDS196657 RNN196657:RNO196657 RXJ196657:RXK196657 SHF196657:SHG196657 SRB196657:SRC196657 TAX196657:TAY196657 TKT196657:TKU196657 TUP196657:TUQ196657 UEL196657:UEM196657 UOH196657:UOI196657 UYD196657:UYE196657 VHZ196657:VIA196657 VRV196657:VRW196657 WBR196657:WBS196657 WLN196657:WLO196657 WVJ196657:WVK196657 MPN786495:MPO786515 IX262193:IY262193 ST262193:SU262193 ACP262193:ACQ262193 AML262193:AMM262193 AWH262193:AWI262193 BGD262193:BGE262193 BPZ262193:BQA262193 BZV262193:BZW262193 CJR262193:CJS262193 CTN262193:CTO262193 DDJ262193:DDK262193 DNF262193:DNG262193 DXB262193:DXC262193 EGX262193:EGY262193 EQT262193:EQU262193 FAP262193:FAQ262193 FKL262193:FKM262193 FUH262193:FUI262193 GED262193:GEE262193 GNZ262193:GOA262193 GXV262193:GXW262193 HHR262193:HHS262193 HRN262193:HRO262193 IBJ262193:IBK262193 ILF262193:ILG262193 IVB262193:IVC262193 JEX262193:JEY262193 JOT262193:JOU262193 JYP262193:JYQ262193 KIL262193:KIM262193 KSH262193:KSI262193 LCD262193:LCE262193 LLZ262193:LMA262193 LVV262193:LVW262193 MFR262193:MFS262193 MPN262193:MPO262193 MZJ262193:MZK262193 NJF262193:NJG262193 NTB262193:NTC262193 OCX262193:OCY262193 OMT262193:OMU262193 OWP262193:OWQ262193 PGL262193:PGM262193 PQH262193:PQI262193 QAD262193:QAE262193 QJZ262193:QKA262193 QTV262193:QTW262193 RDR262193:RDS262193 RNN262193:RNO262193 RXJ262193:RXK262193 SHF262193:SHG262193 SRB262193:SRC262193 TAX262193:TAY262193 TKT262193:TKU262193 TUP262193:TUQ262193 UEL262193:UEM262193 UOH262193:UOI262193 UYD262193:UYE262193 VHZ262193:VIA262193 VRV262193:VRW262193 WBR262193:WBS262193 WLN262193:WLO262193 WVJ262193:WVK262193 MZJ786495:MZK786515 IX327729:IY327729 ST327729:SU327729 ACP327729:ACQ327729 AML327729:AMM327729 AWH327729:AWI327729 BGD327729:BGE327729 BPZ327729:BQA327729 BZV327729:BZW327729 CJR327729:CJS327729 CTN327729:CTO327729 DDJ327729:DDK327729 DNF327729:DNG327729 DXB327729:DXC327729 EGX327729:EGY327729 EQT327729:EQU327729 FAP327729:FAQ327729 FKL327729:FKM327729 FUH327729:FUI327729 GED327729:GEE327729 GNZ327729:GOA327729 GXV327729:GXW327729 HHR327729:HHS327729 HRN327729:HRO327729 IBJ327729:IBK327729 ILF327729:ILG327729 IVB327729:IVC327729 JEX327729:JEY327729 JOT327729:JOU327729 JYP327729:JYQ327729 KIL327729:KIM327729 KSH327729:KSI327729 LCD327729:LCE327729 LLZ327729:LMA327729 LVV327729:LVW327729 MFR327729:MFS327729 MPN327729:MPO327729 MZJ327729:MZK327729 NJF327729:NJG327729 NTB327729:NTC327729 OCX327729:OCY327729 OMT327729:OMU327729 OWP327729:OWQ327729 PGL327729:PGM327729 PQH327729:PQI327729 QAD327729:QAE327729 QJZ327729:QKA327729 QTV327729:QTW327729 RDR327729:RDS327729 RNN327729:RNO327729 RXJ327729:RXK327729 SHF327729:SHG327729 SRB327729:SRC327729 TAX327729:TAY327729 TKT327729:TKU327729 TUP327729:TUQ327729 UEL327729:UEM327729 UOH327729:UOI327729 UYD327729:UYE327729 VHZ327729:VIA327729 VRV327729:VRW327729 WBR327729:WBS327729 WLN327729:WLO327729 WVJ327729:WVK327729 NJF786495:NJG786515 IX393265:IY393265 ST393265:SU393265 ACP393265:ACQ393265 AML393265:AMM393265 AWH393265:AWI393265 BGD393265:BGE393265 BPZ393265:BQA393265 BZV393265:BZW393265 CJR393265:CJS393265 CTN393265:CTO393265 DDJ393265:DDK393265 DNF393265:DNG393265 DXB393265:DXC393265 EGX393265:EGY393265 EQT393265:EQU393265 FAP393265:FAQ393265 FKL393265:FKM393265 FUH393265:FUI393265 GED393265:GEE393265 GNZ393265:GOA393265 GXV393265:GXW393265 HHR393265:HHS393265 HRN393265:HRO393265 IBJ393265:IBK393265 ILF393265:ILG393265 IVB393265:IVC393265 JEX393265:JEY393265 JOT393265:JOU393265 JYP393265:JYQ393265 KIL393265:KIM393265 KSH393265:KSI393265 LCD393265:LCE393265 LLZ393265:LMA393265 LVV393265:LVW393265 MFR393265:MFS393265 MPN393265:MPO393265 MZJ393265:MZK393265 NJF393265:NJG393265 NTB393265:NTC393265 OCX393265:OCY393265 OMT393265:OMU393265 OWP393265:OWQ393265 PGL393265:PGM393265 PQH393265:PQI393265 QAD393265:QAE393265 QJZ393265:QKA393265 QTV393265:QTW393265 RDR393265:RDS393265 RNN393265:RNO393265 RXJ393265:RXK393265 SHF393265:SHG393265 SRB393265:SRC393265 TAX393265:TAY393265 TKT393265:TKU393265 TUP393265:TUQ393265 UEL393265:UEM393265 UOH393265:UOI393265 UYD393265:UYE393265 VHZ393265:VIA393265 VRV393265:VRW393265 WBR393265:WBS393265 WLN393265:WLO393265 WVJ393265:WVK393265 NTB786495:NTC786515 IX458801:IY458801 ST458801:SU458801 ACP458801:ACQ458801 AML458801:AMM458801 AWH458801:AWI458801 BGD458801:BGE458801 BPZ458801:BQA458801 BZV458801:BZW458801 CJR458801:CJS458801 CTN458801:CTO458801 DDJ458801:DDK458801 DNF458801:DNG458801 DXB458801:DXC458801 EGX458801:EGY458801 EQT458801:EQU458801 FAP458801:FAQ458801 FKL458801:FKM458801 FUH458801:FUI458801 GED458801:GEE458801 GNZ458801:GOA458801 GXV458801:GXW458801 HHR458801:HHS458801 HRN458801:HRO458801 IBJ458801:IBK458801 ILF458801:ILG458801 IVB458801:IVC458801 JEX458801:JEY458801 JOT458801:JOU458801 JYP458801:JYQ458801 KIL458801:KIM458801 KSH458801:KSI458801 LCD458801:LCE458801 LLZ458801:LMA458801 LVV458801:LVW458801 MFR458801:MFS458801 MPN458801:MPO458801 MZJ458801:MZK458801 NJF458801:NJG458801 NTB458801:NTC458801 OCX458801:OCY458801 OMT458801:OMU458801 OWP458801:OWQ458801 PGL458801:PGM458801 PQH458801:PQI458801 QAD458801:QAE458801 QJZ458801:QKA458801 QTV458801:QTW458801 RDR458801:RDS458801 RNN458801:RNO458801 RXJ458801:RXK458801 SHF458801:SHG458801 SRB458801:SRC458801 TAX458801:TAY458801 TKT458801:TKU458801 TUP458801:TUQ458801 UEL458801:UEM458801 UOH458801:UOI458801 UYD458801:UYE458801 VHZ458801:VIA458801 VRV458801:VRW458801 WBR458801:WBS458801 WLN458801:WLO458801 WVJ458801:WVK458801 OCX786495:OCY786515 IX524337:IY524337 ST524337:SU524337 ACP524337:ACQ524337 AML524337:AMM524337 AWH524337:AWI524337 BGD524337:BGE524337 BPZ524337:BQA524337 BZV524337:BZW524337 CJR524337:CJS524337 CTN524337:CTO524337 DDJ524337:DDK524337 DNF524337:DNG524337 DXB524337:DXC524337 EGX524337:EGY524337 EQT524337:EQU524337 FAP524337:FAQ524337 FKL524337:FKM524337 FUH524337:FUI524337 GED524337:GEE524337 GNZ524337:GOA524337 GXV524337:GXW524337 HHR524337:HHS524337 HRN524337:HRO524337 IBJ524337:IBK524337 ILF524337:ILG524337 IVB524337:IVC524337 JEX524337:JEY524337 JOT524337:JOU524337 JYP524337:JYQ524337 KIL524337:KIM524337 KSH524337:KSI524337 LCD524337:LCE524337 LLZ524337:LMA524337 LVV524337:LVW524337 MFR524337:MFS524337 MPN524337:MPO524337 MZJ524337:MZK524337 NJF524337:NJG524337 NTB524337:NTC524337 OCX524337:OCY524337 OMT524337:OMU524337 OWP524337:OWQ524337 PGL524337:PGM524337 PQH524337:PQI524337 QAD524337:QAE524337 QJZ524337:QKA524337 QTV524337:QTW524337 RDR524337:RDS524337 RNN524337:RNO524337 RXJ524337:RXK524337 SHF524337:SHG524337 SRB524337:SRC524337 TAX524337:TAY524337 TKT524337:TKU524337 TUP524337:TUQ524337 UEL524337:UEM524337 UOH524337:UOI524337 UYD524337:UYE524337 VHZ524337:VIA524337 VRV524337:VRW524337 WBR524337:WBS524337 WLN524337:WLO524337 WVJ524337:WVK524337 OMT786495:OMU786515 IX589873:IY589873 ST589873:SU589873 ACP589873:ACQ589873 AML589873:AMM589873 AWH589873:AWI589873 BGD589873:BGE589873 BPZ589873:BQA589873 BZV589873:BZW589873 CJR589873:CJS589873 CTN589873:CTO589873 DDJ589873:DDK589873 DNF589873:DNG589873 DXB589873:DXC589873 EGX589873:EGY589873 EQT589873:EQU589873 FAP589873:FAQ589873 FKL589873:FKM589873 FUH589873:FUI589873 GED589873:GEE589873 GNZ589873:GOA589873 GXV589873:GXW589873 HHR589873:HHS589873 HRN589873:HRO589873 IBJ589873:IBK589873 ILF589873:ILG589873 IVB589873:IVC589873 JEX589873:JEY589873 JOT589873:JOU589873 JYP589873:JYQ589873 KIL589873:KIM589873 KSH589873:KSI589873 LCD589873:LCE589873 LLZ589873:LMA589873 LVV589873:LVW589873 MFR589873:MFS589873 MPN589873:MPO589873 MZJ589873:MZK589873 NJF589873:NJG589873 NTB589873:NTC589873 OCX589873:OCY589873 OMT589873:OMU589873 OWP589873:OWQ589873 PGL589873:PGM589873 PQH589873:PQI589873 QAD589873:QAE589873 QJZ589873:QKA589873 QTV589873:QTW589873 RDR589873:RDS589873 RNN589873:RNO589873 RXJ589873:RXK589873 SHF589873:SHG589873 SRB589873:SRC589873 TAX589873:TAY589873 TKT589873:TKU589873 TUP589873:TUQ589873 UEL589873:UEM589873 UOH589873:UOI589873 UYD589873:UYE589873 VHZ589873:VIA589873 VRV589873:VRW589873 WBR589873:WBS589873 WLN589873:WLO589873 WVJ589873:WVK589873 OWP786495:OWQ786515 IX655409:IY655409 ST655409:SU655409 ACP655409:ACQ655409 AML655409:AMM655409 AWH655409:AWI655409 BGD655409:BGE655409 BPZ655409:BQA655409 BZV655409:BZW655409 CJR655409:CJS655409 CTN655409:CTO655409 DDJ655409:DDK655409 DNF655409:DNG655409 DXB655409:DXC655409 EGX655409:EGY655409 EQT655409:EQU655409 FAP655409:FAQ655409 FKL655409:FKM655409 FUH655409:FUI655409 GED655409:GEE655409 GNZ655409:GOA655409 GXV655409:GXW655409 HHR655409:HHS655409 HRN655409:HRO655409 IBJ655409:IBK655409 ILF655409:ILG655409 IVB655409:IVC655409 JEX655409:JEY655409 JOT655409:JOU655409 JYP655409:JYQ655409 KIL655409:KIM655409 KSH655409:KSI655409 LCD655409:LCE655409 LLZ655409:LMA655409 LVV655409:LVW655409 MFR655409:MFS655409 MPN655409:MPO655409 MZJ655409:MZK655409 NJF655409:NJG655409 NTB655409:NTC655409 OCX655409:OCY655409 OMT655409:OMU655409 OWP655409:OWQ655409 PGL655409:PGM655409 PQH655409:PQI655409 QAD655409:QAE655409 QJZ655409:QKA655409 QTV655409:QTW655409 RDR655409:RDS655409 RNN655409:RNO655409 RXJ655409:RXK655409 SHF655409:SHG655409 SRB655409:SRC655409 TAX655409:TAY655409 TKT655409:TKU655409 TUP655409:TUQ655409 UEL655409:UEM655409 UOH655409:UOI655409 UYD655409:UYE655409 VHZ655409:VIA655409 VRV655409:VRW655409 WBR655409:WBS655409 WLN655409:WLO655409 WVJ655409:WVK655409 PGL786495:PGM786515 IX720945:IY720945 ST720945:SU720945 ACP720945:ACQ720945 AML720945:AMM720945 AWH720945:AWI720945 BGD720945:BGE720945 BPZ720945:BQA720945 BZV720945:BZW720945 CJR720945:CJS720945 CTN720945:CTO720945 DDJ720945:DDK720945 DNF720945:DNG720945 DXB720945:DXC720945 EGX720945:EGY720945 EQT720945:EQU720945 FAP720945:FAQ720945 FKL720945:FKM720945 FUH720945:FUI720945 GED720945:GEE720945 GNZ720945:GOA720945 GXV720945:GXW720945 HHR720945:HHS720945 HRN720945:HRO720945 IBJ720945:IBK720945 ILF720945:ILG720945 IVB720945:IVC720945 JEX720945:JEY720945 JOT720945:JOU720945 JYP720945:JYQ720945 KIL720945:KIM720945 KSH720945:KSI720945 LCD720945:LCE720945 LLZ720945:LMA720945 LVV720945:LVW720945 MFR720945:MFS720945 MPN720945:MPO720945 MZJ720945:MZK720945 NJF720945:NJG720945 NTB720945:NTC720945 OCX720945:OCY720945 OMT720945:OMU720945 OWP720945:OWQ720945 PGL720945:PGM720945 PQH720945:PQI720945 QAD720945:QAE720945 QJZ720945:QKA720945 QTV720945:QTW720945 RDR720945:RDS720945 RNN720945:RNO720945 RXJ720945:RXK720945 SHF720945:SHG720945 SRB720945:SRC720945 TAX720945:TAY720945 TKT720945:TKU720945 TUP720945:TUQ720945 UEL720945:UEM720945 UOH720945:UOI720945 UYD720945:UYE720945 VHZ720945:VIA720945 VRV720945:VRW720945 WBR720945:WBS720945 WLN720945:WLO720945 WVJ720945:WVK720945 PQH786495:PQI786515 IX786481:IY786481 ST786481:SU786481 ACP786481:ACQ786481 AML786481:AMM786481 AWH786481:AWI786481 BGD786481:BGE786481 BPZ786481:BQA786481 BZV786481:BZW786481 CJR786481:CJS786481 CTN786481:CTO786481 DDJ786481:DDK786481 DNF786481:DNG786481 DXB786481:DXC786481 EGX786481:EGY786481 EQT786481:EQU786481 FAP786481:FAQ786481 FKL786481:FKM786481 FUH786481:FUI786481 GED786481:GEE786481 GNZ786481:GOA786481 GXV786481:GXW786481 HHR786481:HHS786481 HRN786481:HRO786481 IBJ786481:IBK786481 ILF786481:ILG786481 IVB786481:IVC786481 JEX786481:JEY786481 JOT786481:JOU786481 JYP786481:JYQ786481 KIL786481:KIM786481 KSH786481:KSI786481 LCD786481:LCE786481 LLZ786481:LMA786481 LVV786481:LVW786481 MFR786481:MFS786481 MPN786481:MPO786481 MZJ786481:MZK786481 NJF786481:NJG786481 NTB786481:NTC786481 OCX786481:OCY786481 OMT786481:OMU786481 OWP786481:OWQ786481 PGL786481:PGM786481 PQH786481:PQI786481 QAD786481:QAE786481 QJZ786481:QKA786481 QTV786481:QTW786481 RDR786481:RDS786481 RNN786481:RNO786481 RXJ786481:RXK786481 SHF786481:SHG786481 SRB786481:SRC786481 TAX786481:TAY786481 TKT786481:TKU786481 TUP786481:TUQ786481 UEL786481:UEM786481 UOH786481:UOI786481 UYD786481:UYE786481 VHZ786481:VIA786481 VRV786481:VRW786481 WBR786481:WBS786481 WLN786481:WLO786481 WVJ786481:WVK786481 QAD786495:QAE786515 IX852017:IY852017 ST852017:SU852017 ACP852017:ACQ852017 AML852017:AMM852017 AWH852017:AWI852017 BGD852017:BGE852017 BPZ852017:BQA852017 BZV852017:BZW852017 CJR852017:CJS852017 CTN852017:CTO852017 DDJ852017:DDK852017 DNF852017:DNG852017 DXB852017:DXC852017 EGX852017:EGY852017 EQT852017:EQU852017 FAP852017:FAQ852017 FKL852017:FKM852017 FUH852017:FUI852017 GED852017:GEE852017 GNZ852017:GOA852017 GXV852017:GXW852017 HHR852017:HHS852017 HRN852017:HRO852017 IBJ852017:IBK852017 ILF852017:ILG852017 IVB852017:IVC852017 JEX852017:JEY852017 JOT852017:JOU852017 JYP852017:JYQ852017 KIL852017:KIM852017 KSH852017:KSI852017 LCD852017:LCE852017 LLZ852017:LMA852017 LVV852017:LVW852017 MFR852017:MFS852017 MPN852017:MPO852017 MZJ852017:MZK852017 NJF852017:NJG852017 NTB852017:NTC852017 OCX852017:OCY852017 OMT852017:OMU852017 OWP852017:OWQ852017 PGL852017:PGM852017 PQH852017:PQI852017 QAD852017:QAE852017 QJZ852017:QKA852017 QTV852017:QTW852017 RDR852017:RDS852017 RNN852017:RNO852017 RXJ852017:RXK852017 SHF852017:SHG852017 SRB852017:SRC852017 TAX852017:TAY852017 TKT852017:TKU852017 TUP852017:TUQ852017 UEL852017:UEM852017 UOH852017:UOI852017 UYD852017:UYE852017 VHZ852017:VIA852017 VRV852017:VRW852017 WBR852017:WBS852017 WLN852017:WLO852017 WVJ852017:WVK852017 QJZ786495:QKA786515 IX917553:IY917553 ST917553:SU917553 ACP917553:ACQ917553 AML917553:AMM917553 AWH917553:AWI917553 BGD917553:BGE917553 BPZ917553:BQA917553 BZV917553:BZW917553 CJR917553:CJS917553 CTN917553:CTO917553 DDJ917553:DDK917553 DNF917553:DNG917553 DXB917553:DXC917553 EGX917553:EGY917553 EQT917553:EQU917553 FAP917553:FAQ917553 FKL917553:FKM917553 FUH917553:FUI917553 GED917553:GEE917553 GNZ917553:GOA917553 GXV917553:GXW917553 HHR917553:HHS917553 HRN917553:HRO917553 IBJ917553:IBK917553 ILF917553:ILG917553 IVB917553:IVC917553 JEX917553:JEY917553 JOT917553:JOU917553 JYP917553:JYQ917553 KIL917553:KIM917553 KSH917553:KSI917553 LCD917553:LCE917553 LLZ917553:LMA917553 LVV917553:LVW917553 MFR917553:MFS917553 MPN917553:MPO917553 MZJ917553:MZK917553 NJF917553:NJG917553 NTB917553:NTC917553 OCX917553:OCY917553 OMT917553:OMU917553 OWP917553:OWQ917553 PGL917553:PGM917553 PQH917553:PQI917553 QAD917553:QAE917553 QJZ917553:QKA917553 QTV917553:QTW917553 RDR917553:RDS917553 RNN917553:RNO917553 RXJ917553:RXK917553 SHF917553:SHG917553 SRB917553:SRC917553 TAX917553:TAY917553 TKT917553:TKU917553 TUP917553:TUQ917553 UEL917553:UEM917553 UOH917553:UOI917553 UYD917553:UYE917553 VHZ917553:VIA917553 VRV917553:VRW917553 WBR917553:WBS917553 WLN917553:WLO917553 WVJ917553:WVK917553 QTV786495:QTW786515 IX983089:IY983089 ST983089:SU983089 ACP983089:ACQ983089 AML983089:AMM983089 AWH983089:AWI983089 BGD983089:BGE983089 BPZ983089:BQA983089 BZV983089:BZW983089 CJR983089:CJS983089 CTN983089:CTO983089 DDJ983089:DDK983089 DNF983089:DNG983089 DXB983089:DXC983089 EGX983089:EGY983089 EQT983089:EQU983089 FAP983089:FAQ983089 FKL983089:FKM983089 FUH983089:FUI983089 GED983089:GEE983089 GNZ983089:GOA983089 GXV983089:GXW983089 HHR983089:HHS983089 HRN983089:HRO983089 IBJ983089:IBK983089 ILF983089:ILG983089 IVB983089:IVC983089 JEX983089:JEY983089 JOT983089:JOU983089 JYP983089:JYQ983089 KIL983089:KIM983089 KSH983089:KSI983089 LCD983089:LCE983089 LLZ983089:LMA983089 LVV983089:LVW983089 MFR983089:MFS983089 MPN983089:MPO983089 MZJ983089:MZK983089 NJF983089:NJG983089 NTB983089:NTC983089 OCX983089:OCY983089 OMT983089:OMU983089 OWP983089:OWQ983089 PGL983089:PGM983089 PQH983089:PQI983089 QAD983089:QAE983089 QJZ983089:QKA983089 QTV983089:QTW983089 RDR983089:RDS983089 RNN983089:RNO983089 RXJ983089:RXK983089 SHF983089:SHG983089 SRB983089:SRC983089 TAX983089:TAY983089 TKT983089:TKU983089 TUP983089:TUQ983089 UEL983089:UEM983089 UOH983089:UOI983089 UYD983089:UYE983089 VHZ983089:VIA983089 VRV983089:VRW983089 WBR983089:WBS983089 WLN983089:WLO983089 WVJ983089:WVK983089 RDR786495:RDS786515 IX55:IY56 ST55:SU56 ACP55:ACQ56 AML55:AMM56 AWH55:AWI56 BGD55:BGE56 BPZ55:BQA56 BZV55:BZW56 CJR55:CJS56 CTN55:CTO56 DDJ55:DDK56 DNF55:DNG56 DXB55:DXC56 EGX55:EGY56 EQT55:EQU56 FAP55:FAQ56 FKL55:FKM56 FUH55:FUI56 GED55:GEE56 GNZ55:GOA56 GXV55:GXW56 HHR55:HHS56 HRN55:HRO56 IBJ55:IBK56 ILF55:ILG56 IVB55:IVC56 JEX55:JEY56 JOT55:JOU56 JYP55:JYQ56 KIL55:KIM56 KSH55:KSI56 LCD55:LCE56 LLZ55:LMA56 LVV55:LVW56 MFR55:MFS56 MPN55:MPO56 MZJ55:MZK56 NJF55:NJG56 NTB55:NTC56 OCX55:OCY56 OMT55:OMU56 OWP55:OWQ56 PGL55:PGM56 PQH55:PQI56 QAD55:QAE56 QJZ55:QKA56 QTV55:QTW56 RDR55:RDS56 RNN55:RNO56 RXJ55:RXK56 SHF55:SHG56 SRB55:SRC56 TAX55:TAY56 TKT55:TKU56 TUP55:TUQ56 UEL55:UEM56 UOH55:UOI56 UYD55:UYE56 VHZ55:VIA56 VRV55:VRW56 WBR55:WBS56 WLN55:WLO56 WVJ55:WVK56 RNN786495:RNO786515 IX65591:IY65592 ST65591:SU65592 ACP65591:ACQ65592 AML65591:AMM65592 AWH65591:AWI65592 BGD65591:BGE65592 BPZ65591:BQA65592 BZV65591:BZW65592 CJR65591:CJS65592 CTN65591:CTO65592 DDJ65591:DDK65592 DNF65591:DNG65592 DXB65591:DXC65592 EGX65591:EGY65592 EQT65591:EQU65592 FAP65591:FAQ65592 FKL65591:FKM65592 FUH65591:FUI65592 GED65591:GEE65592 GNZ65591:GOA65592 GXV65591:GXW65592 HHR65591:HHS65592 HRN65591:HRO65592 IBJ65591:IBK65592 ILF65591:ILG65592 IVB65591:IVC65592 JEX65591:JEY65592 JOT65591:JOU65592 JYP65591:JYQ65592 KIL65591:KIM65592 KSH65591:KSI65592 LCD65591:LCE65592 LLZ65591:LMA65592 LVV65591:LVW65592 MFR65591:MFS65592 MPN65591:MPO65592 MZJ65591:MZK65592 NJF65591:NJG65592 NTB65591:NTC65592 OCX65591:OCY65592 OMT65591:OMU65592 OWP65591:OWQ65592 PGL65591:PGM65592 PQH65591:PQI65592 QAD65591:QAE65592 QJZ65591:QKA65592 QTV65591:QTW65592 RDR65591:RDS65592 RNN65591:RNO65592 RXJ65591:RXK65592 SHF65591:SHG65592 SRB65591:SRC65592 TAX65591:TAY65592 TKT65591:TKU65592 TUP65591:TUQ65592 UEL65591:UEM65592 UOH65591:UOI65592 UYD65591:UYE65592 VHZ65591:VIA65592 VRV65591:VRW65592 WBR65591:WBS65592 WLN65591:WLO65592 WVJ65591:WVK65592 RXJ786495:RXK786515 IX131127:IY131128 ST131127:SU131128 ACP131127:ACQ131128 AML131127:AMM131128 AWH131127:AWI131128 BGD131127:BGE131128 BPZ131127:BQA131128 BZV131127:BZW131128 CJR131127:CJS131128 CTN131127:CTO131128 DDJ131127:DDK131128 DNF131127:DNG131128 DXB131127:DXC131128 EGX131127:EGY131128 EQT131127:EQU131128 FAP131127:FAQ131128 FKL131127:FKM131128 FUH131127:FUI131128 GED131127:GEE131128 GNZ131127:GOA131128 GXV131127:GXW131128 HHR131127:HHS131128 HRN131127:HRO131128 IBJ131127:IBK131128 ILF131127:ILG131128 IVB131127:IVC131128 JEX131127:JEY131128 JOT131127:JOU131128 JYP131127:JYQ131128 KIL131127:KIM131128 KSH131127:KSI131128 LCD131127:LCE131128 LLZ131127:LMA131128 LVV131127:LVW131128 MFR131127:MFS131128 MPN131127:MPO131128 MZJ131127:MZK131128 NJF131127:NJG131128 NTB131127:NTC131128 OCX131127:OCY131128 OMT131127:OMU131128 OWP131127:OWQ131128 PGL131127:PGM131128 PQH131127:PQI131128 QAD131127:QAE131128 QJZ131127:QKA131128 QTV131127:QTW131128 RDR131127:RDS131128 RNN131127:RNO131128 RXJ131127:RXK131128 SHF131127:SHG131128 SRB131127:SRC131128 TAX131127:TAY131128 TKT131127:TKU131128 TUP131127:TUQ131128 UEL131127:UEM131128 UOH131127:UOI131128 UYD131127:UYE131128 VHZ131127:VIA131128 VRV131127:VRW131128 WBR131127:WBS131128 WLN131127:WLO131128 WVJ131127:WVK131128 SHF786495:SHG786515 IX196663:IY196664 ST196663:SU196664 ACP196663:ACQ196664 AML196663:AMM196664 AWH196663:AWI196664 BGD196663:BGE196664 BPZ196663:BQA196664 BZV196663:BZW196664 CJR196663:CJS196664 CTN196663:CTO196664 DDJ196663:DDK196664 DNF196663:DNG196664 DXB196663:DXC196664 EGX196663:EGY196664 EQT196663:EQU196664 FAP196663:FAQ196664 FKL196663:FKM196664 FUH196663:FUI196664 GED196663:GEE196664 GNZ196663:GOA196664 GXV196663:GXW196664 HHR196663:HHS196664 HRN196663:HRO196664 IBJ196663:IBK196664 ILF196663:ILG196664 IVB196663:IVC196664 JEX196663:JEY196664 JOT196663:JOU196664 JYP196663:JYQ196664 KIL196663:KIM196664 KSH196663:KSI196664 LCD196663:LCE196664 LLZ196663:LMA196664 LVV196663:LVW196664 MFR196663:MFS196664 MPN196663:MPO196664 MZJ196663:MZK196664 NJF196663:NJG196664 NTB196663:NTC196664 OCX196663:OCY196664 OMT196663:OMU196664 OWP196663:OWQ196664 PGL196663:PGM196664 PQH196663:PQI196664 QAD196663:QAE196664 QJZ196663:QKA196664 QTV196663:QTW196664 RDR196663:RDS196664 RNN196663:RNO196664 RXJ196663:RXK196664 SHF196663:SHG196664 SRB196663:SRC196664 TAX196663:TAY196664 TKT196663:TKU196664 TUP196663:TUQ196664 UEL196663:UEM196664 UOH196663:UOI196664 UYD196663:UYE196664 VHZ196663:VIA196664 VRV196663:VRW196664 WBR196663:WBS196664 WLN196663:WLO196664 WVJ196663:WVK196664 SRB786495:SRC786515 IX262199:IY262200 ST262199:SU262200 ACP262199:ACQ262200 AML262199:AMM262200 AWH262199:AWI262200 BGD262199:BGE262200 BPZ262199:BQA262200 BZV262199:BZW262200 CJR262199:CJS262200 CTN262199:CTO262200 DDJ262199:DDK262200 DNF262199:DNG262200 DXB262199:DXC262200 EGX262199:EGY262200 EQT262199:EQU262200 FAP262199:FAQ262200 FKL262199:FKM262200 FUH262199:FUI262200 GED262199:GEE262200 GNZ262199:GOA262200 GXV262199:GXW262200 HHR262199:HHS262200 HRN262199:HRO262200 IBJ262199:IBK262200 ILF262199:ILG262200 IVB262199:IVC262200 JEX262199:JEY262200 JOT262199:JOU262200 JYP262199:JYQ262200 KIL262199:KIM262200 KSH262199:KSI262200 LCD262199:LCE262200 LLZ262199:LMA262200 LVV262199:LVW262200 MFR262199:MFS262200 MPN262199:MPO262200 MZJ262199:MZK262200 NJF262199:NJG262200 NTB262199:NTC262200 OCX262199:OCY262200 OMT262199:OMU262200 OWP262199:OWQ262200 PGL262199:PGM262200 PQH262199:PQI262200 QAD262199:QAE262200 QJZ262199:QKA262200 QTV262199:QTW262200 RDR262199:RDS262200 RNN262199:RNO262200 RXJ262199:RXK262200 SHF262199:SHG262200 SRB262199:SRC262200 TAX262199:TAY262200 TKT262199:TKU262200 TUP262199:TUQ262200 UEL262199:UEM262200 UOH262199:UOI262200 UYD262199:UYE262200 VHZ262199:VIA262200 VRV262199:VRW262200 WBR262199:WBS262200 WLN262199:WLO262200 WVJ262199:WVK262200 TAX786495:TAY786515 IX327735:IY327736 ST327735:SU327736 ACP327735:ACQ327736 AML327735:AMM327736 AWH327735:AWI327736 BGD327735:BGE327736 BPZ327735:BQA327736 BZV327735:BZW327736 CJR327735:CJS327736 CTN327735:CTO327736 DDJ327735:DDK327736 DNF327735:DNG327736 DXB327735:DXC327736 EGX327735:EGY327736 EQT327735:EQU327736 FAP327735:FAQ327736 FKL327735:FKM327736 FUH327735:FUI327736 GED327735:GEE327736 GNZ327735:GOA327736 GXV327735:GXW327736 HHR327735:HHS327736 HRN327735:HRO327736 IBJ327735:IBK327736 ILF327735:ILG327736 IVB327735:IVC327736 JEX327735:JEY327736 JOT327735:JOU327736 JYP327735:JYQ327736 KIL327735:KIM327736 KSH327735:KSI327736 LCD327735:LCE327736 LLZ327735:LMA327736 LVV327735:LVW327736 MFR327735:MFS327736 MPN327735:MPO327736 MZJ327735:MZK327736 NJF327735:NJG327736 NTB327735:NTC327736 OCX327735:OCY327736 OMT327735:OMU327736 OWP327735:OWQ327736 PGL327735:PGM327736 PQH327735:PQI327736 QAD327735:QAE327736 QJZ327735:QKA327736 QTV327735:QTW327736 RDR327735:RDS327736 RNN327735:RNO327736 RXJ327735:RXK327736 SHF327735:SHG327736 SRB327735:SRC327736 TAX327735:TAY327736 TKT327735:TKU327736 TUP327735:TUQ327736 UEL327735:UEM327736 UOH327735:UOI327736 UYD327735:UYE327736 VHZ327735:VIA327736 VRV327735:VRW327736 WBR327735:WBS327736 WLN327735:WLO327736 WVJ327735:WVK327736 TKT786495:TKU786515 IX393271:IY393272 ST393271:SU393272 ACP393271:ACQ393272 AML393271:AMM393272 AWH393271:AWI393272 BGD393271:BGE393272 BPZ393271:BQA393272 BZV393271:BZW393272 CJR393271:CJS393272 CTN393271:CTO393272 DDJ393271:DDK393272 DNF393271:DNG393272 DXB393271:DXC393272 EGX393271:EGY393272 EQT393271:EQU393272 FAP393271:FAQ393272 FKL393271:FKM393272 FUH393271:FUI393272 GED393271:GEE393272 GNZ393271:GOA393272 GXV393271:GXW393272 HHR393271:HHS393272 HRN393271:HRO393272 IBJ393271:IBK393272 ILF393271:ILG393272 IVB393271:IVC393272 JEX393271:JEY393272 JOT393271:JOU393272 JYP393271:JYQ393272 KIL393271:KIM393272 KSH393271:KSI393272 LCD393271:LCE393272 LLZ393271:LMA393272 LVV393271:LVW393272 MFR393271:MFS393272 MPN393271:MPO393272 MZJ393271:MZK393272 NJF393271:NJG393272 NTB393271:NTC393272 OCX393271:OCY393272 OMT393271:OMU393272 OWP393271:OWQ393272 PGL393271:PGM393272 PQH393271:PQI393272 QAD393271:QAE393272 QJZ393271:QKA393272 QTV393271:QTW393272 RDR393271:RDS393272 RNN393271:RNO393272 RXJ393271:RXK393272 SHF393271:SHG393272 SRB393271:SRC393272 TAX393271:TAY393272 TKT393271:TKU393272 TUP393271:TUQ393272 UEL393271:UEM393272 UOH393271:UOI393272 UYD393271:UYE393272 VHZ393271:VIA393272 VRV393271:VRW393272 WBR393271:WBS393272 WLN393271:WLO393272 WVJ393271:WVK393272 TUP786495:TUQ786515 IX458807:IY458808 ST458807:SU458808 ACP458807:ACQ458808 AML458807:AMM458808 AWH458807:AWI458808 BGD458807:BGE458808 BPZ458807:BQA458808 BZV458807:BZW458808 CJR458807:CJS458808 CTN458807:CTO458808 DDJ458807:DDK458808 DNF458807:DNG458808 DXB458807:DXC458808 EGX458807:EGY458808 EQT458807:EQU458808 FAP458807:FAQ458808 FKL458807:FKM458808 FUH458807:FUI458808 GED458807:GEE458808 GNZ458807:GOA458808 GXV458807:GXW458808 HHR458807:HHS458808 HRN458807:HRO458808 IBJ458807:IBK458808 ILF458807:ILG458808 IVB458807:IVC458808 JEX458807:JEY458808 JOT458807:JOU458808 JYP458807:JYQ458808 KIL458807:KIM458808 KSH458807:KSI458808 LCD458807:LCE458808 LLZ458807:LMA458808 LVV458807:LVW458808 MFR458807:MFS458808 MPN458807:MPO458808 MZJ458807:MZK458808 NJF458807:NJG458808 NTB458807:NTC458808 OCX458807:OCY458808 OMT458807:OMU458808 OWP458807:OWQ458808 PGL458807:PGM458808 PQH458807:PQI458808 QAD458807:QAE458808 QJZ458807:QKA458808 QTV458807:QTW458808 RDR458807:RDS458808 RNN458807:RNO458808 RXJ458807:RXK458808 SHF458807:SHG458808 SRB458807:SRC458808 TAX458807:TAY458808 TKT458807:TKU458808 TUP458807:TUQ458808 UEL458807:UEM458808 UOH458807:UOI458808 UYD458807:UYE458808 VHZ458807:VIA458808 VRV458807:VRW458808 WBR458807:WBS458808 WLN458807:WLO458808 WVJ458807:WVK458808 UEL786495:UEM786515 IX524343:IY524344 ST524343:SU524344 ACP524343:ACQ524344 AML524343:AMM524344 AWH524343:AWI524344 BGD524343:BGE524344 BPZ524343:BQA524344 BZV524343:BZW524344 CJR524343:CJS524344 CTN524343:CTO524344 DDJ524343:DDK524344 DNF524343:DNG524344 DXB524343:DXC524344 EGX524343:EGY524344 EQT524343:EQU524344 FAP524343:FAQ524344 FKL524343:FKM524344 FUH524343:FUI524344 GED524343:GEE524344 GNZ524343:GOA524344 GXV524343:GXW524344 HHR524343:HHS524344 HRN524343:HRO524344 IBJ524343:IBK524344 ILF524343:ILG524344 IVB524343:IVC524344 JEX524343:JEY524344 JOT524343:JOU524344 JYP524343:JYQ524344 KIL524343:KIM524344 KSH524343:KSI524344 LCD524343:LCE524344 LLZ524343:LMA524344 LVV524343:LVW524344 MFR524343:MFS524344 MPN524343:MPO524344 MZJ524343:MZK524344 NJF524343:NJG524344 NTB524343:NTC524344 OCX524343:OCY524344 OMT524343:OMU524344 OWP524343:OWQ524344 PGL524343:PGM524344 PQH524343:PQI524344 QAD524343:QAE524344 QJZ524343:QKA524344 QTV524343:QTW524344 RDR524343:RDS524344 RNN524343:RNO524344 RXJ524343:RXK524344 SHF524343:SHG524344 SRB524343:SRC524344 TAX524343:TAY524344 TKT524343:TKU524344 TUP524343:TUQ524344 UEL524343:UEM524344 UOH524343:UOI524344 UYD524343:UYE524344 VHZ524343:VIA524344 VRV524343:VRW524344 WBR524343:WBS524344 WLN524343:WLO524344 WVJ524343:WVK524344 UOH786495:UOI786515 IX589879:IY589880 ST589879:SU589880 ACP589879:ACQ589880 AML589879:AMM589880 AWH589879:AWI589880 BGD589879:BGE589880 BPZ589879:BQA589880 BZV589879:BZW589880 CJR589879:CJS589880 CTN589879:CTO589880 DDJ589879:DDK589880 DNF589879:DNG589880 DXB589879:DXC589880 EGX589879:EGY589880 EQT589879:EQU589880 FAP589879:FAQ589880 FKL589879:FKM589880 FUH589879:FUI589880 GED589879:GEE589880 GNZ589879:GOA589880 GXV589879:GXW589880 HHR589879:HHS589880 HRN589879:HRO589880 IBJ589879:IBK589880 ILF589879:ILG589880 IVB589879:IVC589880 JEX589879:JEY589880 JOT589879:JOU589880 JYP589879:JYQ589880 KIL589879:KIM589880 KSH589879:KSI589880 LCD589879:LCE589880 LLZ589879:LMA589880 LVV589879:LVW589880 MFR589879:MFS589880 MPN589879:MPO589880 MZJ589879:MZK589880 NJF589879:NJG589880 NTB589879:NTC589880 OCX589879:OCY589880 OMT589879:OMU589880 OWP589879:OWQ589880 PGL589879:PGM589880 PQH589879:PQI589880 QAD589879:QAE589880 QJZ589879:QKA589880 QTV589879:QTW589880 RDR589879:RDS589880 RNN589879:RNO589880 RXJ589879:RXK589880 SHF589879:SHG589880 SRB589879:SRC589880 TAX589879:TAY589880 TKT589879:TKU589880 TUP589879:TUQ589880 UEL589879:UEM589880 UOH589879:UOI589880 UYD589879:UYE589880 VHZ589879:VIA589880 VRV589879:VRW589880 WBR589879:WBS589880 WLN589879:WLO589880 WVJ589879:WVK589880 UYD786495:UYE786515 IX655415:IY655416 ST655415:SU655416 ACP655415:ACQ655416 AML655415:AMM655416 AWH655415:AWI655416 BGD655415:BGE655416 BPZ655415:BQA655416 BZV655415:BZW655416 CJR655415:CJS655416 CTN655415:CTO655416 DDJ655415:DDK655416 DNF655415:DNG655416 DXB655415:DXC655416 EGX655415:EGY655416 EQT655415:EQU655416 FAP655415:FAQ655416 FKL655415:FKM655416 FUH655415:FUI655416 GED655415:GEE655416 GNZ655415:GOA655416 GXV655415:GXW655416 HHR655415:HHS655416 HRN655415:HRO655416 IBJ655415:IBK655416 ILF655415:ILG655416 IVB655415:IVC655416 JEX655415:JEY655416 JOT655415:JOU655416 JYP655415:JYQ655416 KIL655415:KIM655416 KSH655415:KSI655416 LCD655415:LCE655416 LLZ655415:LMA655416 LVV655415:LVW655416 MFR655415:MFS655416 MPN655415:MPO655416 MZJ655415:MZK655416 NJF655415:NJG655416 NTB655415:NTC655416 OCX655415:OCY655416 OMT655415:OMU655416 OWP655415:OWQ655416 PGL655415:PGM655416 PQH655415:PQI655416 QAD655415:QAE655416 QJZ655415:QKA655416 QTV655415:QTW655416 RDR655415:RDS655416 RNN655415:RNO655416 RXJ655415:RXK655416 SHF655415:SHG655416 SRB655415:SRC655416 TAX655415:TAY655416 TKT655415:TKU655416 TUP655415:TUQ655416 UEL655415:UEM655416 UOH655415:UOI655416 UYD655415:UYE655416 VHZ655415:VIA655416 VRV655415:VRW655416 WBR655415:WBS655416 WLN655415:WLO655416 WVJ655415:WVK655416 VHZ786495:VIA786515 IX720951:IY720952 ST720951:SU720952 ACP720951:ACQ720952 AML720951:AMM720952 AWH720951:AWI720952 BGD720951:BGE720952 BPZ720951:BQA720952 BZV720951:BZW720952 CJR720951:CJS720952 CTN720951:CTO720952 DDJ720951:DDK720952 DNF720951:DNG720952 DXB720951:DXC720952 EGX720951:EGY720952 EQT720951:EQU720952 FAP720951:FAQ720952 FKL720951:FKM720952 FUH720951:FUI720952 GED720951:GEE720952 GNZ720951:GOA720952 GXV720951:GXW720952 HHR720951:HHS720952 HRN720951:HRO720952 IBJ720951:IBK720952 ILF720951:ILG720952 IVB720951:IVC720952 JEX720951:JEY720952 JOT720951:JOU720952 JYP720951:JYQ720952 KIL720951:KIM720952 KSH720951:KSI720952 LCD720951:LCE720952 LLZ720951:LMA720952 LVV720951:LVW720952 MFR720951:MFS720952 MPN720951:MPO720952 MZJ720951:MZK720952 NJF720951:NJG720952 NTB720951:NTC720952 OCX720951:OCY720952 OMT720951:OMU720952 OWP720951:OWQ720952 PGL720951:PGM720952 PQH720951:PQI720952 QAD720951:QAE720952 QJZ720951:QKA720952 QTV720951:QTW720952 RDR720951:RDS720952 RNN720951:RNO720952 RXJ720951:RXK720952 SHF720951:SHG720952 SRB720951:SRC720952 TAX720951:TAY720952 TKT720951:TKU720952 TUP720951:TUQ720952 UEL720951:UEM720952 UOH720951:UOI720952 UYD720951:UYE720952 VHZ720951:VIA720952 VRV720951:VRW720952 WBR720951:WBS720952 WLN720951:WLO720952 WVJ720951:WVK720952 VRV786495:VRW786515 IX786487:IY786488 ST786487:SU786488 ACP786487:ACQ786488 AML786487:AMM786488 AWH786487:AWI786488 BGD786487:BGE786488 BPZ786487:BQA786488 BZV786487:BZW786488 CJR786487:CJS786488 CTN786487:CTO786488 DDJ786487:DDK786488 DNF786487:DNG786488 DXB786487:DXC786488 EGX786487:EGY786488 EQT786487:EQU786488 FAP786487:FAQ786488 FKL786487:FKM786488 FUH786487:FUI786488 GED786487:GEE786488 GNZ786487:GOA786488 GXV786487:GXW786488 HHR786487:HHS786488 HRN786487:HRO786488 IBJ786487:IBK786488 ILF786487:ILG786488 IVB786487:IVC786488 JEX786487:JEY786488 JOT786487:JOU786488 JYP786487:JYQ786488 KIL786487:KIM786488 KSH786487:KSI786488 LCD786487:LCE786488 LLZ786487:LMA786488 LVV786487:LVW786488 MFR786487:MFS786488 MPN786487:MPO786488 MZJ786487:MZK786488 NJF786487:NJG786488 NTB786487:NTC786488 OCX786487:OCY786488 OMT786487:OMU786488 OWP786487:OWQ786488 PGL786487:PGM786488 PQH786487:PQI786488 QAD786487:QAE786488 QJZ786487:QKA786488 QTV786487:QTW786488 RDR786487:RDS786488 RNN786487:RNO786488 RXJ786487:RXK786488 SHF786487:SHG786488 SRB786487:SRC786488 TAX786487:TAY786488 TKT786487:TKU786488 TUP786487:TUQ786488 UEL786487:UEM786488 UOH786487:UOI786488 UYD786487:UYE786488 VHZ786487:VIA786488 VRV786487:VRW786488 WBR786487:WBS786488 WLN786487:WLO786488 WVJ786487:WVK786488 WBR786495:WBS786515 IX852023:IY852024 ST852023:SU852024 ACP852023:ACQ852024 AML852023:AMM852024 AWH852023:AWI852024 BGD852023:BGE852024 BPZ852023:BQA852024 BZV852023:BZW852024 CJR852023:CJS852024 CTN852023:CTO852024 DDJ852023:DDK852024 DNF852023:DNG852024 DXB852023:DXC852024 EGX852023:EGY852024 EQT852023:EQU852024 FAP852023:FAQ852024 FKL852023:FKM852024 FUH852023:FUI852024 GED852023:GEE852024 GNZ852023:GOA852024 GXV852023:GXW852024 HHR852023:HHS852024 HRN852023:HRO852024 IBJ852023:IBK852024 ILF852023:ILG852024 IVB852023:IVC852024 JEX852023:JEY852024 JOT852023:JOU852024 JYP852023:JYQ852024 KIL852023:KIM852024 KSH852023:KSI852024 LCD852023:LCE852024 LLZ852023:LMA852024 LVV852023:LVW852024 MFR852023:MFS852024 MPN852023:MPO852024 MZJ852023:MZK852024 NJF852023:NJG852024 NTB852023:NTC852024 OCX852023:OCY852024 OMT852023:OMU852024 OWP852023:OWQ852024 PGL852023:PGM852024 PQH852023:PQI852024 QAD852023:QAE852024 QJZ852023:QKA852024 QTV852023:QTW852024 RDR852023:RDS852024 RNN852023:RNO852024 RXJ852023:RXK852024 SHF852023:SHG852024 SRB852023:SRC852024 TAX852023:TAY852024 TKT852023:TKU852024 TUP852023:TUQ852024 UEL852023:UEM852024 UOH852023:UOI852024 UYD852023:UYE852024 VHZ852023:VIA852024 VRV852023:VRW852024 WBR852023:WBS852024 WLN852023:WLO852024 WVJ852023:WVK852024 WLN786495:WLO786515 IX917559:IY917560 ST917559:SU917560 ACP917559:ACQ917560 AML917559:AMM917560 AWH917559:AWI917560 BGD917559:BGE917560 BPZ917559:BQA917560 BZV917559:BZW917560 CJR917559:CJS917560 CTN917559:CTO917560 DDJ917559:DDK917560 DNF917559:DNG917560 DXB917559:DXC917560 EGX917559:EGY917560 EQT917559:EQU917560 FAP917559:FAQ917560 FKL917559:FKM917560 FUH917559:FUI917560 GED917559:GEE917560 GNZ917559:GOA917560 GXV917559:GXW917560 HHR917559:HHS917560 HRN917559:HRO917560 IBJ917559:IBK917560 ILF917559:ILG917560 IVB917559:IVC917560 JEX917559:JEY917560 JOT917559:JOU917560 JYP917559:JYQ917560 KIL917559:KIM917560 KSH917559:KSI917560 LCD917559:LCE917560 LLZ917559:LMA917560 LVV917559:LVW917560 MFR917559:MFS917560 MPN917559:MPO917560 MZJ917559:MZK917560 NJF917559:NJG917560 NTB917559:NTC917560 OCX917559:OCY917560 OMT917559:OMU917560 OWP917559:OWQ917560 PGL917559:PGM917560 PQH917559:PQI917560 QAD917559:QAE917560 QJZ917559:QKA917560 QTV917559:QTW917560 RDR917559:RDS917560 RNN917559:RNO917560 RXJ917559:RXK917560 SHF917559:SHG917560 SRB917559:SRC917560 TAX917559:TAY917560 TKT917559:TKU917560 TUP917559:TUQ917560 UEL917559:UEM917560 UOH917559:UOI917560 UYD917559:UYE917560 VHZ917559:VIA917560 VRV917559:VRW917560 WBR917559:WBS917560 WLN917559:WLO917560 WVJ917559:WVK917560 WVJ786495:WVK786515 IX983095:IY983096 ST983095:SU983096 ACP983095:ACQ983096 AML983095:AMM983096 AWH983095:AWI983096 BGD983095:BGE983096 BPZ983095:BQA983096 BZV983095:BZW983096 CJR983095:CJS983096 CTN983095:CTO983096 DDJ983095:DDK983096 DNF983095:DNG983096 DXB983095:DXC983096 EGX983095:EGY983096 EQT983095:EQU983096 FAP983095:FAQ983096 FKL983095:FKM983096 FUH983095:FUI983096 GED983095:GEE983096 GNZ983095:GOA983096 GXV983095:GXW983096 HHR983095:HHS983096 HRN983095:HRO983096 IBJ983095:IBK983096 ILF983095:ILG983096 IVB983095:IVC983096 JEX983095:JEY983096 JOT983095:JOU983096 JYP983095:JYQ983096 KIL983095:KIM983096 KSH983095:KSI983096 LCD983095:LCE983096 LLZ983095:LMA983096 LVV983095:LVW983096 MFR983095:MFS983096 MPN983095:MPO983096 MZJ983095:MZK983096 NJF983095:NJG983096 NTB983095:NTC983096 OCX983095:OCY983096 OMT983095:OMU983096 OWP983095:OWQ983096 PGL983095:PGM983096 PQH983095:PQI983096 QAD983095:QAE983096 QJZ983095:QKA983096 QTV983095:QTW983096 RDR983095:RDS983096 RNN983095:RNO983096 RXJ983095:RXK983096 SHF983095:SHG983096 SRB983095:SRC983096 TAX983095:TAY983096 TKT983095:TKU983096 TUP983095:TUQ983096 UEL983095:UEM983096 UOH983095:UOI983096 UYD983095:UYE983096 VHZ983095:VIA983096 VRV983095:VRW983096 WBR983095:WBS983096 WLN983095:WLO983096 WVJ983095:WVK983096 RDR720959:RDS720979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RNN720959:RNO720979 JB65676 SX65676 ACT65676 AMP65676 AWL65676 BGH65676 BQD65676 BZZ65676 CJV65676 CTR65676 DDN65676 DNJ65676 DXF65676 EHB65676 EQX65676 FAT65676 FKP65676 FUL65676 GEH65676 GOD65676 GXZ65676 HHV65676 HRR65676 IBN65676 ILJ65676 IVF65676 JFB65676 JOX65676 JYT65676 KIP65676 KSL65676 LCH65676 LMD65676 LVZ65676 MFV65676 MPR65676 MZN65676 NJJ65676 NTF65676 ODB65676 OMX65676 OWT65676 PGP65676 PQL65676 QAH65676 QKD65676 QTZ65676 RDV65676 RNR65676 RXN65676 SHJ65676 SRF65676 TBB65676 TKX65676 TUT65676 UEP65676 UOL65676 UYH65676 VID65676 VRZ65676 WBV65676 WLR65676 WVN65676 RXJ720959:RXK720979 JB131212 SX131212 ACT131212 AMP131212 AWL131212 BGH131212 BQD131212 BZZ131212 CJV131212 CTR131212 DDN131212 DNJ131212 DXF131212 EHB131212 EQX131212 FAT131212 FKP131212 FUL131212 GEH131212 GOD131212 GXZ131212 HHV131212 HRR131212 IBN131212 ILJ131212 IVF131212 JFB131212 JOX131212 JYT131212 KIP131212 KSL131212 LCH131212 LMD131212 LVZ131212 MFV131212 MPR131212 MZN131212 NJJ131212 NTF131212 ODB131212 OMX131212 OWT131212 PGP131212 PQL131212 QAH131212 QKD131212 QTZ131212 RDV131212 RNR131212 RXN131212 SHJ131212 SRF131212 TBB131212 TKX131212 TUT131212 UEP131212 UOL131212 UYH131212 VID131212 VRZ131212 WBV131212 WLR131212 WVN131212 SHF720959:SHG720979 JB196748 SX196748 ACT196748 AMP196748 AWL196748 BGH196748 BQD196748 BZZ196748 CJV196748 CTR196748 DDN196748 DNJ196748 DXF196748 EHB196748 EQX196748 FAT196748 FKP196748 FUL196748 GEH196748 GOD196748 GXZ196748 HHV196748 HRR196748 IBN196748 ILJ196748 IVF196748 JFB196748 JOX196748 JYT196748 KIP196748 KSL196748 LCH196748 LMD196748 LVZ196748 MFV196748 MPR196748 MZN196748 NJJ196748 NTF196748 ODB196748 OMX196748 OWT196748 PGP196748 PQL196748 QAH196748 QKD196748 QTZ196748 RDV196748 RNR196748 RXN196748 SHJ196748 SRF196748 TBB196748 TKX196748 TUT196748 UEP196748 UOL196748 UYH196748 VID196748 VRZ196748 WBV196748 WLR196748 WVN196748 SRB720959:SRC720979 JB262284 SX262284 ACT262284 AMP262284 AWL262284 BGH262284 BQD262284 BZZ262284 CJV262284 CTR262284 DDN262284 DNJ262284 DXF262284 EHB262284 EQX262284 FAT262284 FKP262284 FUL262284 GEH262284 GOD262284 GXZ262284 HHV262284 HRR262284 IBN262284 ILJ262284 IVF262284 JFB262284 JOX262284 JYT262284 KIP262284 KSL262284 LCH262284 LMD262284 LVZ262284 MFV262284 MPR262284 MZN262284 NJJ262284 NTF262284 ODB262284 OMX262284 OWT262284 PGP262284 PQL262284 QAH262284 QKD262284 QTZ262284 RDV262284 RNR262284 RXN262284 SHJ262284 SRF262284 TBB262284 TKX262284 TUT262284 UEP262284 UOL262284 UYH262284 VID262284 VRZ262284 WBV262284 WLR262284 WVN262284 TAX720959:TAY720979 JB327820 SX327820 ACT327820 AMP327820 AWL327820 BGH327820 BQD327820 BZZ327820 CJV327820 CTR327820 DDN327820 DNJ327820 DXF327820 EHB327820 EQX327820 FAT327820 FKP327820 FUL327820 GEH327820 GOD327820 GXZ327820 HHV327820 HRR327820 IBN327820 ILJ327820 IVF327820 JFB327820 JOX327820 JYT327820 KIP327820 KSL327820 LCH327820 LMD327820 LVZ327820 MFV327820 MPR327820 MZN327820 NJJ327820 NTF327820 ODB327820 OMX327820 OWT327820 PGP327820 PQL327820 QAH327820 QKD327820 QTZ327820 RDV327820 RNR327820 RXN327820 SHJ327820 SRF327820 TBB327820 TKX327820 TUT327820 UEP327820 UOL327820 UYH327820 VID327820 VRZ327820 WBV327820 WLR327820 WVN327820 TKT720959:TKU720979 JB393356 SX393356 ACT393356 AMP393356 AWL393356 BGH393356 BQD393356 BZZ393356 CJV393356 CTR393356 DDN393356 DNJ393356 DXF393356 EHB393356 EQX393356 FAT393356 FKP393356 FUL393356 GEH393356 GOD393356 GXZ393356 HHV393356 HRR393356 IBN393356 ILJ393356 IVF393356 JFB393356 JOX393356 JYT393356 KIP393356 KSL393356 LCH393356 LMD393356 LVZ393356 MFV393356 MPR393356 MZN393356 NJJ393356 NTF393356 ODB393356 OMX393356 OWT393356 PGP393356 PQL393356 QAH393356 QKD393356 QTZ393356 RDV393356 RNR393356 RXN393356 SHJ393356 SRF393356 TBB393356 TKX393356 TUT393356 UEP393356 UOL393356 UYH393356 VID393356 VRZ393356 WBV393356 WLR393356 WVN393356 TUP720959:TUQ720979 JB458892 SX458892 ACT458892 AMP458892 AWL458892 BGH458892 BQD458892 BZZ458892 CJV458892 CTR458892 DDN458892 DNJ458892 DXF458892 EHB458892 EQX458892 FAT458892 FKP458892 FUL458892 GEH458892 GOD458892 GXZ458892 HHV458892 HRR458892 IBN458892 ILJ458892 IVF458892 JFB458892 JOX458892 JYT458892 KIP458892 KSL458892 LCH458892 LMD458892 LVZ458892 MFV458892 MPR458892 MZN458892 NJJ458892 NTF458892 ODB458892 OMX458892 OWT458892 PGP458892 PQL458892 QAH458892 QKD458892 QTZ458892 RDV458892 RNR458892 RXN458892 SHJ458892 SRF458892 TBB458892 TKX458892 TUT458892 UEP458892 UOL458892 UYH458892 VID458892 VRZ458892 WBV458892 WLR458892 WVN458892 UEL720959:UEM720979 JB524428 SX524428 ACT524428 AMP524428 AWL524428 BGH524428 BQD524428 BZZ524428 CJV524428 CTR524428 DDN524428 DNJ524428 DXF524428 EHB524428 EQX524428 FAT524428 FKP524428 FUL524428 GEH524428 GOD524428 GXZ524428 HHV524428 HRR524428 IBN524428 ILJ524428 IVF524428 JFB524428 JOX524428 JYT524428 KIP524428 KSL524428 LCH524428 LMD524428 LVZ524428 MFV524428 MPR524428 MZN524428 NJJ524428 NTF524428 ODB524428 OMX524428 OWT524428 PGP524428 PQL524428 QAH524428 QKD524428 QTZ524428 RDV524428 RNR524428 RXN524428 SHJ524428 SRF524428 TBB524428 TKX524428 TUT524428 UEP524428 UOL524428 UYH524428 VID524428 VRZ524428 WBV524428 WLR524428 WVN524428 UOH720959:UOI720979 JB589964 SX589964 ACT589964 AMP589964 AWL589964 BGH589964 BQD589964 BZZ589964 CJV589964 CTR589964 DDN589964 DNJ589964 DXF589964 EHB589964 EQX589964 FAT589964 FKP589964 FUL589964 GEH589964 GOD589964 GXZ589964 HHV589964 HRR589964 IBN589964 ILJ589964 IVF589964 JFB589964 JOX589964 JYT589964 KIP589964 KSL589964 LCH589964 LMD589964 LVZ589964 MFV589964 MPR589964 MZN589964 NJJ589964 NTF589964 ODB589964 OMX589964 OWT589964 PGP589964 PQL589964 QAH589964 QKD589964 QTZ589964 RDV589964 RNR589964 RXN589964 SHJ589964 SRF589964 TBB589964 TKX589964 TUT589964 UEP589964 UOL589964 UYH589964 VID589964 VRZ589964 WBV589964 WLR589964 WVN589964 UYD720959:UYE720979 JB655500 SX655500 ACT655500 AMP655500 AWL655500 BGH655500 BQD655500 BZZ655500 CJV655500 CTR655500 DDN655500 DNJ655500 DXF655500 EHB655500 EQX655500 FAT655500 FKP655500 FUL655500 GEH655500 GOD655500 GXZ655500 HHV655500 HRR655500 IBN655500 ILJ655500 IVF655500 JFB655500 JOX655500 JYT655500 KIP655500 KSL655500 LCH655500 LMD655500 LVZ655500 MFV655500 MPR655500 MZN655500 NJJ655500 NTF655500 ODB655500 OMX655500 OWT655500 PGP655500 PQL655500 QAH655500 QKD655500 QTZ655500 RDV655500 RNR655500 RXN655500 SHJ655500 SRF655500 TBB655500 TKX655500 TUT655500 UEP655500 UOL655500 UYH655500 VID655500 VRZ655500 WBV655500 WLR655500 WVN655500 VHZ720959:VIA720979 JB721036 SX721036 ACT721036 AMP721036 AWL721036 BGH721036 BQD721036 BZZ721036 CJV721036 CTR721036 DDN721036 DNJ721036 DXF721036 EHB721036 EQX721036 FAT721036 FKP721036 FUL721036 GEH721036 GOD721036 GXZ721036 HHV721036 HRR721036 IBN721036 ILJ721036 IVF721036 JFB721036 JOX721036 JYT721036 KIP721036 KSL721036 LCH721036 LMD721036 LVZ721036 MFV721036 MPR721036 MZN721036 NJJ721036 NTF721036 ODB721036 OMX721036 OWT721036 PGP721036 PQL721036 QAH721036 QKD721036 QTZ721036 RDV721036 RNR721036 RXN721036 SHJ721036 SRF721036 TBB721036 TKX721036 TUT721036 UEP721036 UOL721036 UYH721036 VID721036 VRZ721036 WBV721036 WLR721036 WVN721036 VRV720959:VRW720979 JB786572 SX786572 ACT786572 AMP786572 AWL786572 BGH786572 BQD786572 BZZ786572 CJV786572 CTR786572 DDN786572 DNJ786572 DXF786572 EHB786572 EQX786572 FAT786572 FKP786572 FUL786572 GEH786572 GOD786572 GXZ786572 HHV786572 HRR786572 IBN786572 ILJ786572 IVF786572 JFB786572 JOX786572 JYT786572 KIP786572 KSL786572 LCH786572 LMD786572 LVZ786572 MFV786572 MPR786572 MZN786572 NJJ786572 NTF786572 ODB786572 OMX786572 OWT786572 PGP786572 PQL786572 QAH786572 QKD786572 QTZ786572 RDV786572 RNR786572 RXN786572 SHJ786572 SRF786572 TBB786572 TKX786572 TUT786572 UEP786572 UOL786572 UYH786572 VID786572 VRZ786572 WBV786572 WLR786572 WVN786572 WBR720959:WBS720979 JB852108 SX852108 ACT852108 AMP852108 AWL852108 BGH852108 BQD852108 BZZ852108 CJV852108 CTR852108 DDN852108 DNJ852108 DXF852108 EHB852108 EQX852108 FAT852108 FKP852108 FUL852108 GEH852108 GOD852108 GXZ852108 HHV852108 HRR852108 IBN852108 ILJ852108 IVF852108 JFB852108 JOX852108 JYT852108 KIP852108 KSL852108 LCH852108 LMD852108 LVZ852108 MFV852108 MPR852108 MZN852108 NJJ852108 NTF852108 ODB852108 OMX852108 OWT852108 PGP852108 PQL852108 QAH852108 QKD852108 QTZ852108 RDV852108 RNR852108 RXN852108 SHJ852108 SRF852108 TBB852108 TKX852108 TUT852108 UEP852108 UOL852108 UYH852108 VID852108 VRZ852108 WBV852108 WLR852108 WVN852108 WLN720959:WLO720979 JB917644 SX917644 ACT917644 AMP917644 AWL917644 BGH917644 BQD917644 BZZ917644 CJV917644 CTR917644 DDN917644 DNJ917644 DXF917644 EHB917644 EQX917644 FAT917644 FKP917644 FUL917644 GEH917644 GOD917644 GXZ917644 HHV917644 HRR917644 IBN917644 ILJ917644 IVF917644 JFB917644 JOX917644 JYT917644 KIP917644 KSL917644 LCH917644 LMD917644 LVZ917644 MFV917644 MPR917644 MZN917644 NJJ917644 NTF917644 ODB917644 OMX917644 OWT917644 PGP917644 PQL917644 QAH917644 QKD917644 QTZ917644 RDV917644 RNR917644 RXN917644 SHJ917644 SRF917644 TBB917644 TKX917644 TUT917644 UEP917644 UOL917644 UYH917644 VID917644 VRZ917644 WBV917644 WLR917644 WVN917644 WVJ720959:WVK720979 JB983180 SX983180 ACT983180 AMP983180 AWL983180 BGH983180 BQD983180 BZZ983180 CJV983180 CTR983180 DDN983180 DNJ983180 DXF983180 EHB983180 EQX983180 FAT983180 FKP983180 FUL983180 GEH983180 GOD983180 GXZ983180 HHV983180 HRR983180 IBN983180 ILJ983180 IVF983180 JFB983180 JOX983180 JYT983180 KIP983180 KSL983180 LCH983180 LMD983180 LVZ983180 MFV983180 MPR983180 MZN983180 NJJ983180 NTF983180 ODB983180 OMX983180 OWT983180 PGP983180 PQL983180 QAH983180 QKD983180 QTZ983180 RDV983180 RNR983180 RXN983180 SHJ983180 SRF983180 TBB983180 TKX983180 TUT983180 UEP983180 UOL983180 UYH983180 VID983180 VRZ983180 WBV983180 WLR983180 WVN983180 VRV983103:VRW983123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IX786495:IY786515 JB65690 SX65690 ACT65690 AMP65690 AWL65690 BGH65690 BQD65690 BZZ65690 CJV65690 CTR65690 DDN65690 DNJ65690 DXF65690 EHB65690 EQX65690 FAT65690 FKP65690 FUL65690 GEH65690 GOD65690 GXZ65690 HHV65690 HRR65690 IBN65690 ILJ65690 IVF65690 JFB65690 JOX65690 JYT65690 KIP65690 KSL65690 LCH65690 LMD65690 LVZ65690 MFV65690 MPR65690 MZN65690 NJJ65690 NTF65690 ODB65690 OMX65690 OWT65690 PGP65690 PQL65690 QAH65690 QKD65690 QTZ65690 RDV65690 RNR65690 RXN65690 SHJ65690 SRF65690 TBB65690 TKX65690 TUT65690 UEP65690 UOL65690 UYH65690 VID65690 VRZ65690 WBV65690 WLR65690 WVN65690 ST786495:SU786515 JB131226 SX131226 ACT131226 AMP131226 AWL131226 BGH131226 BQD131226 BZZ131226 CJV131226 CTR131226 DDN131226 DNJ131226 DXF131226 EHB131226 EQX131226 FAT131226 FKP131226 FUL131226 GEH131226 GOD131226 GXZ131226 HHV131226 HRR131226 IBN131226 ILJ131226 IVF131226 JFB131226 JOX131226 JYT131226 KIP131226 KSL131226 LCH131226 LMD131226 LVZ131226 MFV131226 MPR131226 MZN131226 NJJ131226 NTF131226 ODB131226 OMX131226 OWT131226 PGP131226 PQL131226 QAH131226 QKD131226 QTZ131226 RDV131226 RNR131226 RXN131226 SHJ131226 SRF131226 TBB131226 TKX131226 TUT131226 UEP131226 UOL131226 UYH131226 VID131226 VRZ131226 WBV131226 WLR131226 WVN131226 ACP786495:ACQ786515 JB196762 SX196762 ACT196762 AMP196762 AWL196762 BGH196762 BQD196762 BZZ196762 CJV196762 CTR196762 DDN196762 DNJ196762 DXF196762 EHB196762 EQX196762 FAT196762 FKP196762 FUL196762 GEH196762 GOD196762 GXZ196762 HHV196762 HRR196762 IBN196762 ILJ196762 IVF196762 JFB196762 JOX196762 JYT196762 KIP196762 KSL196762 LCH196762 LMD196762 LVZ196762 MFV196762 MPR196762 MZN196762 NJJ196762 NTF196762 ODB196762 OMX196762 OWT196762 PGP196762 PQL196762 QAH196762 QKD196762 QTZ196762 RDV196762 RNR196762 RXN196762 SHJ196762 SRF196762 TBB196762 TKX196762 TUT196762 UEP196762 UOL196762 UYH196762 VID196762 VRZ196762 WBV196762 WLR196762 WVN196762 AML786495:AMM786515 JB262298 SX262298 ACT262298 AMP262298 AWL262298 BGH262298 BQD262298 BZZ262298 CJV262298 CTR262298 DDN262298 DNJ262298 DXF262298 EHB262298 EQX262298 FAT262298 FKP262298 FUL262298 GEH262298 GOD262298 GXZ262298 HHV262298 HRR262298 IBN262298 ILJ262298 IVF262298 JFB262298 JOX262298 JYT262298 KIP262298 KSL262298 LCH262298 LMD262298 LVZ262298 MFV262298 MPR262298 MZN262298 NJJ262298 NTF262298 ODB262298 OMX262298 OWT262298 PGP262298 PQL262298 QAH262298 QKD262298 QTZ262298 RDV262298 RNR262298 RXN262298 SHJ262298 SRF262298 TBB262298 TKX262298 TUT262298 UEP262298 UOL262298 UYH262298 VID262298 VRZ262298 WBV262298 WLR262298 WVN262298 AWH786495:AWI786515 JB327834 SX327834 ACT327834 AMP327834 AWL327834 BGH327834 BQD327834 BZZ327834 CJV327834 CTR327834 DDN327834 DNJ327834 DXF327834 EHB327834 EQX327834 FAT327834 FKP327834 FUL327834 GEH327834 GOD327834 GXZ327834 HHV327834 HRR327834 IBN327834 ILJ327834 IVF327834 JFB327834 JOX327834 JYT327834 KIP327834 KSL327834 LCH327834 LMD327834 LVZ327834 MFV327834 MPR327834 MZN327834 NJJ327834 NTF327834 ODB327834 OMX327834 OWT327834 PGP327834 PQL327834 QAH327834 QKD327834 QTZ327834 RDV327834 RNR327834 RXN327834 SHJ327834 SRF327834 TBB327834 TKX327834 TUT327834 UEP327834 UOL327834 UYH327834 VID327834 VRZ327834 WBV327834 WLR327834 WVN327834 BGD786495:BGE786515 JB393370 SX393370 ACT393370 AMP393370 AWL393370 BGH393370 BQD393370 BZZ393370 CJV393370 CTR393370 DDN393370 DNJ393370 DXF393370 EHB393370 EQX393370 FAT393370 FKP393370 FUL393370 GEH393370 GOD393370 GXZ393370 HHV393370 HRR393370 IBN393370 ILJ393370 IVF393370 JFB393370 JOX393370 JYT393370 KIP393370 KSL393370 LCH393370 LMD393370 LVZ393370 MFV393370 MPR393370 MZN393370 NJJ393370 NTF393370 ODB393370 OMX393370 OWT393370 PGP393370 PQL393370 QAH393370 QKD393370 QTZ393370 RDV393370 RNR393370 RXN393370 SHJ393370 SRF393370 TBB393370 TKX393370 TUT393370 UEP393370 UOL393370 UYH393370 VID393370 VRZ393370 WBV393370 WLR393370 WVN393370 BPZ786495:BQA786515 JB458906 SX458906 ACT458906 AMP458906 AWL458906 BGH458906 BQD458906 BZZ458906 CJV458906 CTR458906 DDN458906 DNJ458906 DXF458906 EHB458906 EQX458906 FAT458906 FKP458906 FUL458906 GEH458906 GOD458906 GXZ458906 HHV458906 HRR458906 IBN458906 ILJ458906 IVF458906 JFB458906 JOX458906 JYT458906 KIP458906 KSL458906 LCH458906 LMD458906 LVZ458906 MFV458906 MPR458906 MZN458906 NJJ458906 NTF458906 ODB458906 OMX458906 OWT458906 PGP458906 PQL458906 QAH458906 QKD458906 QTZ458906 RDV458906 RNR458906 RXN458906 SHJ458906 SRF458906 TBB458906 TKX458906 TUT458906 UEP458906 UOL458906 UYH458906 VID458906 VRZ458906 WBV458906 WLR458906 WVN458906 BZV786495:BZW786515 JB524442 SX524442 ACT524442 AMP524442 AWL524442 BGH524442 BQD524442 BZZ524442 CJV524442 CTR524442 DDN524442 DNJ524442 DXF524442 EHB524442 EQX524442 FAT524442 FKP524442 FUL524442 GEH524442 GOD524442 GXZ524442 HHV524442 HRR524442 IBN524442 ILJ524442 IVF524442 JFB524442 JOX524442 JYT524442 KIP524442 KSL524442 LCH524442 LMD524442 LVZ524442 MFV524442 MPR524442 MZN524442 NJJ524442 NTF524442 ODB524442 OMX524442 OWT524442 PGP524442 PQL524442 QAH524442 QKD524442 QTZ524442 RDV524442 RNR524442 RXN524442 SHJ524442 SRF524442 TBB524442 TKX524442 TUT524442 UEP524442 UOL524442 UYH524442 VID524442 VRZ524442 WBV524442 WLR524442 WVN524442 CJR786495:CJS786515 JB589978 SX589978 ACT589978 AMP589978 AWL589978 BGH589978 BQD589978 BZZ589978 CJV589978 CTR589978 DDN589978 DNJ589978 DXF589978 EHB589978 EQX589978 FAT589978 FKP589978 FUL589978 GEH589978 GOD589978 GXZ589978 HHV589978 HRR589978 IBN589978 ILJ589978 IVF589978 JFB589978 JOX589978 JYT589978 KIP589978 KSL589978 LCH589978 LMD589978 LVZ589978 MFV589978 MPR589978 MZN589978 NJJ589978 NTF589978 ODB589978 OMX589978 OWT589978 PGP589978 PQL589978 QAH589978 QKD589978 QTZ589978 RDV589978 RNR589978 RXN589978 SHJ589978 SRF589978 TBB589978 TKX589978 TUT589978 UEP589978 UOL589978 UYH589978 VID589978 VRZ589978 WBV589978 WLR589978 WVN589978 CTN786495:CTO786515 JB655514 SX655514 ACT655514 AMP655514 AWL655514 BGH655514 BQD655514 BZZ655514 CJV655514 CTR655514 DDN655514 DNJ655514 DXF655514 EHB655514 EQX655514 FAT655514 FKP655514 FUL655514 GEH655514 GOD655514 GXZ655514 HHV655514 HRR655514 IBN655514 ILJ655514 IVF655514 JFB655514 JOX655514 JYT655514 KIP655514 KSL655514 LCH655514 LMD655514 LVZ655514 MFV655514 MPR655514 MZN655514 NJJ655514 NTF655514 ODB655514 OMX655514 OWT655514 PGP655514 PQL655514 QAH655514 QKD655514 QTZ655514 RDV655514 RNR655514 RXN655514 SHJ655514 SRF655514 TBB655514 TKX655514 TUT655514 UEP655514 UOL655514 UYH655514 VID655514 VRZ655514 WBV655514 WLR655514 WVN655514 DDJ786495:DDK786515 JB721050 SX721050 ACT721050 AMP721050 AWL721050 BGH721050 BQD721050 BZZ721050 CJV721050 CTR721050 DDN721050 DNJ721050 DXF721050 EHB721050 EQX721050 FAT721050 FKP721050 FUL721050 GEH721050 GOD721050 GXZ721050 HHV721050 HRR721050 IBN721050 ILJ721050 IVF721050 JFB721050 JOX721050 JYT721050 KIP721050 KSL721050 LCH721050 LMD721050 LVZ721050 MFV721050 MPR721050 MZN721050 NJJ721050 NTF721050 ODB721050 OMX721050 OWT721050 PGP721050 PQL721050 QAH721050 QKD721050 QTZ721050 RDV721050 RNR721050 RXN721050 SHJ721050 SRF721050 TBB721050 TKX721050 TUT721050 UEP721050 UOL721050 UYH721050 VID721050 VRZ721050 WBV721050 WLR721050 WVN721050 DNF786495:DNG786515 JB786586 SX786586 ACT786586 AMP786586 AWL786586 BGH786586 BQD786586 BZZ786586 CJV786586 CTR786586 DDN786586 DNJ786586 DXF786586 EHB786586 EQX786586 FAT786586 FKP786586 FUL786586 GEH786586 GOD786586 GXZ786586 HHV786586 HRR786586 IBN786586 ILJ786586 IVF786586 JFB786586 JOX786586 JYT786586 KIP786586 KSL786586 LCH786586 LMD786586 LVZ786586 MFV786586 MPR786586 MZN786586 NJJ786586 NTF786586 ODB786586 OMX786586 OWT786586 PGP786586 PQL786586 QAH786586 QKD786586 QTZ786586 RDV786586 RNR786586 RXN786586 SHJ786586 SRF786586 TBB786586 TKX786586 TUT786586 UEP786586 UOL786586 UYH786586 VID786586 VRZ786586 WBV786586 WLR786586 WVN786586 DXB786495:DXC786515 JB852122 SX852122 ACT852122 AMP852122 AWL852122 BGH852122 BQD852122 BZZ852122 CJV852122 CTR852122 DDN852122 DNJ852122 DXF852122 EHB852122 EQX852122 FAT852122 FKP852122 FUL852122 GEH852122 GOD852122 GXZ852122 HHV852122 HRR852122 IBN852122 ILJ852122 IVF852122 JFB852122 JOX852122 JYT852122 KIP852122 KSL852122 LCH852122 LMD852122 LVZ852122 MFV852122 MPR852122 MZN852122 NJJ852122 NTF852122 ODB852122 OMX852122 OWT852122 PGP852122 PQL852122 QAH852122 QKD852122 QTZ852122 RDV852122 RNR852122 RXN852122 SHJ852122 SRF852122 TBB852122 TKX852122 TUT852122 UEP852122 UOL852122 UYH852122 VID852122 VRZ852122 WBV852122 WLR852122 WVN852122 EGX786495:EGY786515 JB917658 SX917658 ACT917658 AMP917658 AWL917658 BGH917658 BQD917658 BZZ917658 CJV917658 CTR917658 DDN917658 DNJ917658 DXF917658 EHB917658 EQX917658 FAT917658 FKP917658 FUL917658 GEH917658 GOD917658 GXZ917658 HHV917658 HRR917658 IBN917658 ILJ917658 IVF917658 JFB917658 JOX917658 JYT917658 KIP917658 KSL917658 LCH917658 LMD917658 LVZ917658 MFV917658 MPR917658 MZN917658 NJJ917658 NTF917658 ODB917658 OMX917658 OWT917658 PGP917658 PQL917658 QAH917658 QKD917658 QTZ917658 RDV917658 RNR917658 RXN917658 SHJ917658 SRF917658 TBB917658 TKX917658 TUT917658 UEP917658 UOL917658 UYH917658 VID917658 VRZ917658 WBV917658 WLR917658 WVN917658 EQT786495:EQU786515 JB983194 SX983194 ACT983194 AMP983194 AWL983194 BGH983194 BQD983194 BZZ983194 CJV983194 CTR983194 DDN983194 DNJ983194 DXF983194 EHB983194 EQX983194 FAT983194 FKP983194 FUL983194 GEH983194 GOD983194 GXZ983194 HHV983194 HRR983194 IBN983194 ILJ983194 IVF983194 JFB983194 JOX983194 JYT983194 KIP983194 KSL983194 LCH983194 LMD983194 LVZ983194 MFV983194 MPR983194 MZN983194 NJJ983194 NTF983194 ODB983194 OMX983194 OWT983194 PGP983194 PQL983194 QAH983194 QKD983194 QTZ983194 RDV983194 RNR983194 RXN983194 SHJ983194 SRF983194 TBB983194 TKX983194 TUT983194 UEP983194 UOL983194 UYH983194 VID983194 VRZ983194 WBV983194 WLR983194 WVN983194 FAP786495:FAQ786515 JB8:JC108 SX8:SY108 ACT8:ACU108 AMP8:AMQ108 AWL8:AWM108 BGH8:BGI108 BQD8:BQE108 BZZ8:CAA108 CJV8:CJW108 CTR8:CTS108 DDN8:DDO108 DNJ8:DNK108 DXF8:DXG108 EHB8:EHC108 EQX8:EQY108 FAT8:FAU108 FKP8:FKQ108 FUL8:FUM108 GEH8:GEI108 GOD8:GOE108 GXZ8:GYA108 HHV8:HHW108 HRR8:HRS108 IBN8:IBO108 ILJ8:ILK108 IVF8:IVG108 JFB8:JFC108 JOX8:JOY108 JYT8:JYU108 KIP8:KIQ108 KSL8:KSM108 LCH8:LCI108 LMD8:LME108 LVZ8:LWA108 MFV8:MFW108 MPR8:MPS108 MZN8:MZO108 NJJ8:NJK108 NTF8:NTG108 ODB8:ODC108 OMX8:OMY108 OWT8:OWU108 PGP8:PGQ108 PQL8:PQM108 QAH8:QAI108 QKD8:QKE108 QTZ8:QUA108 RDV8:RDW108 RNR8:RNS108 RXN8:RXO108 SHJ8:SHK108 SRF8:SRG108 TBB8:TBC108 TKX8:TKY108 TUT8:TUU108 UEP8:UEQ108 UOL8:UOM108 UYH8:UYI108 VID8:VIE108 VRZ8:VSA108 WBV8:WBW108 WLR8:WLS108 WVN8:WVO108 FKL786495:FKM786515 JB65544:JC65644 SX65544:SY65644 ACT65544:ACU65644 AMP65544:AMQ65644 AWL65544:AWM65644 BGH65544:BGI65644 BQD65544:BQE65644 BZZ65544:CAA65644 CJV65544:CJW65644 CTR65544:CTS65644 DDN65544:DDO65644 DNJ65544:DNK65644 DXF65544:DXG65644 EHB65544:EHC65644 EQX65544:EQY65644 FAT65544:FAU65644 FKP65544:FKQ65644 FUL65544:FUM65644 GEH65544:GEI65644 GOD65544:GOE65644 GXZ65544:GYA65644 HHV65544:HHW65644 HRR65544:HRS65644 IBN65544:IBO65644 ILJ65544:ILK65644 IVF65544:IVG65644 JFB65544:JFC65644 JOX65544:JOY65644 JYT65544:JYU65644 KIP65544:KIQ65644 KSL65544:KSM65644 LCH65544:LCI65644 LMD65544:LME65644 LVZ65544:LWA65644 MFV65544:MFW65644 MPR65544:MPS65644 MZN65544:MZO65644 NJJ65544:NJK65644 NTF65544:NTG65644 ODB65544:ODC65644 OMX65544:OMY65644 OWT65544:OWU65644 PGP65544:PGQ65644 PQL65544:PQM65644 QAH65544:QAI65644 QKD65544:QKE65644 QTZ65544:QUA65644 RDV65544:RDW65644 RNR65544:RNS65644 RXN65544:RXO65644 SHJ65544:SHK65644 SRF65544:SRG65644 TBB65544:TBC65644 TKX65544:TKY65644 TUT65544:TUU65644 UEP65544:UEQ65644 UOL65544:UOM65644 UYH65544:UYI65644 VID65544:VIE65644 VRZ65544:VSA65644 WBV65544:WBW65644 WLR65544:WLS65644 WVN65544:WVO65644 FUH786495:FUI786515 JB131080:JC131180 SX131080:SY131180 ACT131080:ACU131180 AMP131080:AMQ131180 AWL131080:AWM131180 BGH131080:BGI131180 BQD131080:BQE131180 BZZ131080:CAA131180 CJV131080:CJW131180 CTR131080:CTS131180 DDN131080:DDO131180 DNJ131080:DNK131180 DXF131080:DXG131180 EHB131080:EHC131180 EQX131080:EQY131180 FAT131080:FAU131180 FKP131080:FKQ131180 FUL131080:FUM131180 GEH131080:GEI131180 GOD131080:GOE131180 GXZ131080:GYA131180 HHV131080:HHW131180 HRR131080:HRS131180 IBN131080:IBO131180 ILJ131080:ILK131180 IVF131080:IVG131180 JFB131080:JFC131180 JOX131080:JOY131180 JYT131080:JYU131180 KIP131080:KIQ131180 KSL131080:KSM131180 LCH131080:LCI131180 LMD131080:LME131180 LVZ131080:LWA131180 MFV131080:MFW131180 MPR131080:MPS131180 MZN131080:MZO131180 NJJ131080:NJK131180 NTF131080:NTG131180 ODB131080:ODC131180 OMX131080:OMY131180 OWT131080:OWU131180 PGP131080:PGQ131180 PQL131080:PQM131180 QAH131080:QAI131180 QKD131080:QKE131180 QTZ131080:QUA131180 RDV131080:RDW131180 RNR131080:RNS131180 RXN131080:RXO131180 SHJ131080:SHK131180 SRF131080:SRG131180 TBB131080:TBC131180 TKX131080:TKY131180 TUT131080:TUU131180 UEP131080:UEQ131180 UOL131080:UOM131180 UYH131080:UYI131180 VID131080:VIE131180 VRZ131080:VSA131180 WBV131080:WBW131180 WLR131080:WLS131180 WVN131080:WVO131180 GED786495:GEE786515 JB196616:JC196716 SX196616:SY196716 ACT196616:ACU196716 AMP196616:AMQ196716 AWL196616:AWM196716 BGH196616:BGI196716 BQD196616:BQE196716 BZZ196616:CAA196716 CJV196616:CJW196716 CTR196616:CTS196716 DDN196616:DDO196716 DNJ196616:DNK196716 DXF196616:DXG196716 EHB196616:EHC196716 EQX196616:EQY196716 FAT196616:FAU196716 FKP196616:FKQ196716 FUL196616:FUM196716 GEH196616:GEI196716 GOD196616:GOE196716 GXZ196616:GYA196716 HHV196616:HHW196716 HRR196616:HRS196716 IBN196616:IBO196716 ILJ196616:ILK196716 IVF196616:IVG196716 JFB196616:JFC196716 JOX196616:JOY196716 JYT196616:JYU196716 KIP196616:KIQ196716 KSL196616:KSM196716 LCH196616:LCI196716 LMD196616:LME196716 LVZ196616:LWA196716 MFV196616:MFW196716 MPR196616:MPS196716 MZN196616:MZO196716 NJJ196616:NJK196716 NTF196616:NTG196716 ODB196616:ODC196716 OMX196616:OMY196716 OWT196616:OWU196716 PGP196616:PGQ196716 PQL196616:PQM196716 QAH196616:QAI196716 QKD196616:QKE196716 QTZ196616:QUA196716 RDV196616:RDW196716 RNR196616:RNS196716 RXN196616:RXO196716 SHJ196616:SHK196716 SRF196616:SRG196716 TBB196616:TBC196716 TKX196616:TKY196716 TUT196616:TUU196716 UEP196616:UEQ196716 UOL196616:UOM196716 UYH196616:UYI196716 VID196616:VIE196716 VRZ196616:VSA196716 WBV196616:WBW196716 WLR196616:WLS196716 WVN196616:WVO196716 GNZ786495:GOA786515 JB262152:JC262252 SX262152:SY262252 ACT262152:ACU262252 AMP262152:AMQ262252 AWL262152:AWM262252 BGH262152:BGI262252 BQD262152:BQE262252 BZZ262152:CAA262252 CJV262152:CJW262252 CTR262152:CTS262252 DDN262152:DDO262252 DNJ262152:DNK262252 DXF262152:DXG262252 EHB262152:EHC262252 EQX262152:EQY262252 FAT262152:FAU262252 FKP262152:FKQ262252 FUL262152:FUM262252 GEH262152:GEI262252 GOD262152:GOE262252 GXZ262152:GYA262252 HHV262152:HHW262252 HRR262152:HRS262252 IBN262152:IBO262252 ILJ262152:ILK262252 IVF262152:IVG262252 JFB262152:JFC262252 JOX262152:JOY262252 JYT262152:JYU262252 KIP262152:KIQ262252 KSL262152:KSM262252 LCH262152:LCI262252 LMD262152:LME262252 LVZ262152:LWA262252 MFV262152:MFW262252 MPR262152:MPS262252 MZN262152:MZO262252 NJJ262152:NJK262252 NTF262152:NTG262252 ODB262152:ODC262252 OMX262152:OMY262252 OWT262152:OWU262252 PGP262152:PGQ262252 PQL262152:PQM262252 QAH262152:QAI262252 QKD262152:QKE262252 QTZ262152:QUA262252 RDV262152:RDW262252 RNR262152:RNS262252 RXN262152:RXO262252 SHJ262152:SHK262252 SRF262152:SRG262252 TBB262152:TBC262252 TKX262152:TKY262252 TUT262152:TUU262252 UEP262152:UEQ262252 UOL262152:UOM262252 UYH262152:UYI262252 VID262152:VIE262252 VRZ262152:VSA262252 WBV262152:WBW262252 WLR262152:WLS262252 WVN262152:WVO262252 GXV786495:GXW786515 JB327688:JC327788 SX327688:SY327788 ACT327688:ACU327788 AMP327688:AMQ327788 AWL327688:AWM327788 BGH327688:BGI327788 BQD327688:BQE327788 BZZ327688:CAA327788 CJV327688:CJW327788 CTR327688:CTS327788 DDN327688:DDO327788 DNJ327688:DNK327788 DXF327688:DXG327788 EHB327688:EHC327788 EQX327688:EQY327788 FAT327688:FAU327788 FKP327688:FKQ327788 FUL327688:FUM327788 GEH327688:GEI327788 GOD327688:GOE327788 GXZ327688:GYA327788 HHV327688:HHW327788 HRR327688:HRS327788 IBN327688:IBO327788 ILJ327688:ILK327788 IVF327688:IVG327788 JFB327688:JFC327788 JOX327688:JOY327788 JYT327688:JYU327788 KIP327688:KIQ327788 KSL327688:KSM327788 LCH327688:LCI327788 LMD327688:LME327788 LVZ327688:LWA327788 MFV327688:MFW327788 MPR327688:MPS327788 MZN327688:MZO327788 NJJ327688:NJK327788 NTF327688:NTG327788 ODB327688:ODC327788 OMX327688:OMY327788 OWT327688:OWU327788 PGP327688:PGQ327788 PQL327688:PQM327788 QAH327688:QAI327788 QKD327688:QKE327788 QTZ327688:QUA327788 RDV327688:RDW327788 RNR327688:RNS327788 RXN327688:RXO327788 SHJ327688:SHK327788 SRF327688:SRG327788 TBB327688:TBC327788 TKX327688:TKY327788 TUT327688:TUU327788 UEP327688:UEQ327788 UOL327688:UOM327788 UYH327688:UYI327788 VID327688:VIE327788 VRZ327688:VSA327788 WBV327688:WBW327788 WLR327688:WLS327788 WVN327688:WVO327788 HHR786495:HHS786515 JB393224:JC393324 SX393224:SY393324 ACT393224:ACU393324 AMP393224:AMQ393324 AWL393224:AWM393324 BGH393224:BGI393324 BQD393224:BQE393324 BZZ393224:CAA393324 CJV393224:CJW393324 CTR393224:CTS393324 DDN393224:DDO393324 DNJ393224:DNK393324 DXF393224:DXG393324 EHB393224:EHC393324 EQX393224:EQY393324 FAT393224:FAU393324 FKP393224:FKQ393324 FUL393224:FUM393324 GEH393224:GEI393324 GOD393224:GOE393324 GXZ393224:GYA393324 HHV393224:HHW393324 HRR393224:HRS393324 IBN393224:IBO393324 ILJ393224:ILK393324 IVF393224:IVG393324 JFB393224:JFC393324 JOX393224:JOY393324 JYT393224:JYU393324 KIP393224:KIQ393324 KSL393224:KSM393324 LCH393224:LCI393324 LMD393224:LME393324 LVZ393224:LWA393324 MFV393224:MFW393324 MPR393224:MPS393324 MZN393224:MZO393324 NJJ393224:NJK393324 NTF393224:NTG393324 ODB393224:ODC393324 OMX393224:OMY393324 OWT393224:OWU393324 PGP393224:PGQ393324 PQL393224:PQM393324 QAH393224:QAI393324 QKD393224:QKE393324 QTZ393224:QUA393324 RDV393224:RDW393324 RNR393224:RNS393324 RXN393224:RXO393324 SHJ393224:SHK393324 SRF393224:SRG393324 TBB393224:TBC393324 TKX393224:TKY393324 TUT393224:TUU393324 UEP393224:UEQ393324 UOL393224:UOM393324 UYH393224:UYI393324 VID393224:VIE393324 VRZ393224:VSA393324 WBV393224:WBW393324 WLR393224:WLS393324 WVN393224:WVO393324 HRN786495:HRO786515 JB458760:JC458860 SX458760:SY458860 ACT458760:ACU458860 AMP458760:AMQ458860 AWL458760:AWM458860 BGH458760:BGI458860 BQD458760:BQE458860 BZZ458760:CAA458860 CJV458760:CJW458860 CTR458760:CTS458860 DDN458760:DDO458860 DNJ458760:DNK458860 DXF458760:DXG458860 EHB458760:EHC458860 EQX458760:EQY458860 FAT458760:FAU458860 FKP458760:FKQ458860 FUL458760:FUM458860 GEH458760:GEI458860 GOD458760:GOE458860 GXZ458760:GYA458860 HHV458760:HHW458860 HRR458760:HRS458860 IBN458760:IBO458860 ILJ458760:ILK458860 IVF458760:IVG458860 JFB458760:JFC458860 JOX458760:JOY458860 JYT458760:JYU458860 KIP458760:KIQ458860 KSL458760:KSM458860 LCH458760:LCI458860 LMD458760:LME458860 LVZ458760:LWA458860 MFV458760:MFW458860 MPR458760:MPS458860 MZN458760:MZO458860 NJJ458760:NJK458860 NTF458760:NTG458860 ODB458760:ODC458860 OMX458760:OMY458860 OWT458760:OWU458860 PGP458760:PGQ458860 PQL458760:PQM458860 QAH458760:QAI458860 QKD458760:QKE458860 QTZ458760:QUA458860 RDV458760:RDW458860 RNR458760:RNS458860 RXN458760:RXO458860 SHJ458760:SHK458860 SRF458760:SRG458860 TBB458760:TBC458860 TKX458760:TKY458860 TUT458760:TUU458860 UEP458760:UEQ458860 UOL458760:UOM458860 UYH458760:UYI458860 VID458760:VIE458860 VRZ458760:VSA458860 WBV458760:WBW458860 WLR458760:WLS458860 WVN458760:WVO458860 IBJ786495:IBK786515 JB524296:JC524396 SX524296:SY524396 ACT524296:ACU524396 AMP524296:AMQ524396 AWL524296:AWM524396 BGH524296:BGI524396 BQD524296:BQE524396 BZZ524296:CAA524396 CJV524296:CJW524396 CTR524296:CTS524396 DDN524296:DDO524396 DNJ524296:DNK524396 DXF524296:DXG524396 EHB524296:EHC524396 EQX524296:EQY524396 FAT524296:FAU524396 FKP524296:FKQ524396 FUL524296:FUM524396 GEH524296:GEI524396 GOD524296:GOE524396 GXZ524296:GYA524396 HHV524296:HHW524396 HRR524296:HRS524396 IBN524296:IBO524396 ILJ524296:ILK524396 IVF524296:IVG524396 JFB524296:JFC524396 JOX524296:JOY524396 JYT524296:JYU524396 KIP524296:KIQ524396 KSL524296:KSM524396 LCH524296:LCI524396 LMD524296:LME524396 LVZ524296:LWA524396 MFV524296:MFW524396 MPR524296:MPS524396 MZN524296:MZO524396 NJJ524296:NJK524396 NTF524296:NTG524396 ODB524296:ODC524396 OMX524296:OMY524396 OWT524296:OWU524396 PGP524296:PGQ524396 PQL524296:PQM524396 QAH524296:QAI524396 QKD524296:QKE524396 QTZ524296:QUA524396 RDV524296:RDW524396 RNR524296:RNS524396 RXN524296:RXO524396 SHJ524296:SHK524396 SRF524296:SRG524396 TBB524296:TBC524396 TKX524296:TKY524396 TUT524296:TUU524396 UEP524296:UEQ524396 UOL524296:UOM524396 UYH524296:UYI524396 VID524296:VIE524396 VRZ524296:VSA524396 WBV524296:WBW524396 WLR524296:WLS524396 WVN524296:WVO524396 ILF786495:ILG786515 JB589832:JC589932 SX589832:SY589932 ACT589832:ACU589932 AMP589832:AMQ589932 AWL589832:AWM589932 BGH589832:BGI589932 BQD589832:BQE589932 BZZ589832:CAA589932 CJV589832:CJW589932 CTR589832:CTS589932 DDN589832:DDO589932 DNJ589832:DNK589932 DXF589832:DXG589932 EHB589832:EHC589932 EQX589832:EQY589932 FAT589832:FAU589932 FKP589832:FKQ589932 FUL589832:FUM589932 GEH589832:GEI589932 GOD589832:GOE589932 GXZ589832:GYA589932 HHV589832:HHW589932 HRR589832:HRS589932 IBN589832:IBO589932 ILJ589832:ILK589932 IVF589832:IVG589932 JFB589832:JFC589932 JOX589832:JOY589932 JYT589832:JYU589932 KIP589832:KIQ589932 KSL589832:KSM589932 LCH589832:LCI589932 LMD589832:LME589932 LVZ589832:LWA589932 MFV589832:MFW589932 MPR589832:MPS589932 MZN589832:MZO589932 NJJ589832:NJK589932 NTF589832:NTG589932 ODB589832:ODC589932 OMX589832:OMY589932 OWT589832:OWU589932 PGP589832:PGQ589932 PQL589832:PQM589932 QAH589832:QAI589932 QKD589832:QKE589932 QTZ589832:QUA589932 RDV589832:RDW589932 RNR589832:RNS589932 RXN589832:RXO589932 SHJ589832:SHK589932 SRF589832:SRG589932 TBB589832:TBC589932 TKX589832:TKY589932 TUT589832:TUU589932 UEP589832:UEQ589932 UOL589832:UOM589932 UYH589832:UYI589932 VID589832:VIE589932 VRZ589832:VSA589932 WBV589832:WBW589932 WLR589832:WLS589932 WVN589832:WVO589932 IVB786495:IVC786515 JB655368:JC655468 SX655368:SY655468 ACT655368:ACU655468 AMP655368:AMQ655468 AWL655368:AWM655468 BGH655368:BGI655468 BQD655368:BQE655468 BZZ655368:CAA655468 CJV655368:CJW655468 CTR655368:CTS655468 DDN655368:DDO655468 DNJ655368:DNK655468 DXF655368:DXG655468 EHB655368:EHC655468 EQX655368:EQY655468 FAT655368:FAU655468 FKP655368:FKQ655468 FUL655368:FUM655468 GEH655368:GEI655468 GOD655368:GOE655468 GXZ655368:GYA655468 HHV655368:HHW655468 HRR655368:HRS655468 IBN655368:IBO655468 ILJ655368:ILK655468 IVF655368:IVG655468 JFB655368:JFC655468 JOX655368:JOY655468 JYT655368:JYU655468 KIP655368:KIQ655468 KSL655368:KSM655468 LCH655368:LCI655468 LMD655368:LME655468 LVZ655368:LWA655468 MFV655368:MFW655468 MPR655368:MPS655468 MZN655368:MZO655468 NJJ655368:NJK655468 NTF655368:NTG655468 ODB655368:ODC655468 OMX655368:OMY655468 OWT655368:OWU655468 PGP655368:PGQ655468 PQL655368:PQM655468 QAH655368:QAI655468 QKD655368:QKE655468 QTZ655368:QUA655468 RDV655368:RDW655468 RNR655368:RNS655468 RXN655368:RXO655468 SHJ655368:SHK655468 SRF655368:SRG655468 TBB655368:TBC655468 TKX655368:TKY655468 TUT655368:TUU655468 UEP655368:UEQ655468 UOL655368:UOM655468 UYH655368:UYI655468 VID655368:VIE655468 VRZ655368:VSA655468 WBV655368:WBW655468 WLR655368:WLS655468 WVN655368:WVO655468 JEX786495:JEY786515 JB720904:JC721004 SX720904:SY721004 ACT720904:ACU721004 AMP720904:AMQ721004 AWL720904:AWM721004 BGH720904:BGI721004 BQD720904:BQE721004 BZZ720904:CAA721004 CJV720904:CJW721004 CTR720904:CTS721004 DDN720904:DDO721004 DNJ720904:DNK721004 DXF720904:DXG721004 EHB720904:EHC721004 EQX720904:EQY721004 FAT720904:FAU721004 FKP720904:FKQ721004 FUL720904:FUM721004 GEH720904:GEI721004 GOD720904:GOE721004 GXZ720904:GYA721004 HHV720904:HHW721004 HRR720904:HRS721004 IBN720904:IBO721004 ILJ720904:ILK721004 IVF720904:IVG721004 JFB720904:JFC721004 JOX720904:JOY721004 JYT720904:JYU721004 KIP720904:KIQ721004 KSL720904:KSM721004 LCH720904:LCI721004 LMD720904:LME721004 LVZ720904:LWA721004 MFV720904:MFW721004 MPR720904:MPS721004 MZN720904:MZO721004 NJJ720904:NJK721004 NTF720904:NTG721004 ODB720904:ODC721004 OMX720904:OMY721004 OWT720904:OWU721004 PGP720904:PGQ721004 PQL720904:PQM721004 QAH720904:QAI721004 QKD720904:QKE721004 QTZ720904:QUA721004 RDV720904:RDW721004 RNR720904:RNS721004 RXN720904:RXO721004 SHJ720904:SHK721004 SRF720904:SRG721004 TBB720904:TBC721004 TKX720904:TKY721004 TUT720904:TUU721004 UEP720904:UEQ721004 UOL720904:UOM721004 UYH720904:UYI721004 VID720904:VIE721004 VRZ720904:VSA721004 WBV720904:WBW721004 WLR720904:WLS721004 WVN720904:WVO721004 JOT786495:JOU786515 JB786440:JC786540 SX786440:SY786540 ACT786440:ACU786540 AMP786440:AMQ786540 AWL786440:AWM786540 BGH786440:BGI786540 BQD786440:BQE786540 BZZ786440:CAA786540 CJV786440:CJW786540 CTR786440:CTS786540 DDN786440:DDO786540 DNJ786440:DNK786540 DXF786440:DXG786540 EHB786440:EHC786540 EQX786440:EQY786540 FAT786440:FAU786540 FKP786440:FKQ786540 FUL786440:FUM786540 GEH786440:GEI786540 GOD786440:GOE786540 GXZ786440:GYA786540 HHV786440:HHW786540 HRR786440:HRS786540 IBN786440:IBO786540 ILJ786440:ILK786540 IVF786440:IVG786540 JFB786440:JFC786540 JOX786440:JOY786540 JYT786440:JYU786540 KIP786440:KIQ786540 KSL786440:KSM786540 LCH786440:LCI786540 LMD786440:LME786540 LVZ786440:LWA786540 MFV786440:MFW786540 MPR786440:MPS786540 MZN786440:MZO786540 NJJ786440:NJK786540 NTF786440:NTG786540 ODB786440:ODC786540 OMX786440:OMY786540 OWT786440:OWU786540 PGP786440:PGQ786540 PQL786440:PQM786540 QAH786440:QAI786540 QKD786440:QKE786540 QTZ786440:QUA786540 RDV786440:RDW786540 RNR786440:RNS786540 RXN786440:RXO786540 SHJ786440:SHK786540 SRF786440:SRG786540 TBB786440:TBC786540 TKX786440:TKY786540 TUT786440:TUU786540 UEP786440:UEQ786540 UOL786440:UOM786540 UYH786440:UYI786540 VID786440:VIE786540 VRZ786440:VSA786540 WBV786440:WBW786540 WLR786440:WLS786540 WVN786440:WVO786540 JYP786495:JYQ786515 JB851976:JC852076 SX851976:SY852076 ACT851976:ACU852076 AMP851976:AMQ852076 AWL851976:AWM852076 BGH851976:BGI852076 BQD851976:BQE852076 BZZ851976:CAA852076 CJV851976:CJW852076 CTR851976:CTS852076 DDN851976:DDO852076 DNJ851976:DNK852076 DXF851976:DXG852076 EHB851976:EHC852076 EQX851976:EQY852076 FAT851976:FAU852076 FKP851976:FKQ852076 FUL851976:FUM852076 GEH851976:GEI852076 GOD851976:GOE852076 GXZ851976:GYA852076 HHV851976:HHW852076 HRR851976:HRS852076 IBN851976:IBO852076 ILJ851976:ILK852076 IVF851976:IVG852076 JFB851976:JFC852076 JOX851976:JOY852076 JYT851976:JYU852076 KIP851976:KIQ852076 KSL851976:KSM852076 LCH851976:LCI852076 LMD851976:LME852076 LVZ851976:LWA852076 MFV851976:MFW852076 MPR851976:MPS852076 MZN851976:MZO852076 NJJ851976:NJK852076 NTF851976:NTG852076 ODB851976:ODC852076 OMX851976:OMY852076 OWT851976:OWU852076 PGP851976:PGQ852076 PQL851976:PQM852076 QAH851976:QAI852076 QKD851976:QKE852076 QTZ851976:QUA852076 RDV851976:RDW852076 RNR851976:RNS852076 RXN851976:RXO852076 SHJ851976:SHK852076 SRF851976:SRG852076 TBB851976:TBC852076 TKX851976:TKY852076 TUT851976:TUU852076 UEP851976:UEQ852076 UOL851976:UOM852076 UYH851976:UYI852076 VID851976:VIE852076 VRZ851976:VSA852076 WBV851976:WBW852076 WLR851976:WLS852076 WVN851976:WVO852076 KIL786495:KIM786515 JB917512:JC917612 SX917512:SY917612 ACT917512:ACU917612 AMP917512:AMQ917612 AWL917512:AWM917612 BGH917512:BGI917612 BQD917512:BQE917612 BZZ917512:CAA917612 CJV917512:CJW917612 CTR917512:CTS917612 DDN917512:DDO917612 DNJ917512:DNK917612 DXF917512:DXG917612 EHB917512:EHC917612 EQX917512:EQY917612 FAT917512:FAU917612 FKP917512:FKQ917612 FUL917512:FUM917612 GEH917512:GEI917612 GOD917512:GOE917612 GXZ917512:GYA917612 HHV917512:HHW917612 HRR917512:HRS917612 IBN917512:IBO917612 ILJ917512:ILK917612 IVF917512:IVG917612 JFB917512:JFC917612 JOX917512:JOY917612 JYT917512:JYU917612 KIP917512:KIQ917612 KSL917512:KSM917612 LCH917512:LCI917612 LMD917512:LME917612 LVZ917512:LWA917612 MFV917512:MFW917612 MPR917512:MPS917612 MZN917512:MZO917612 NJJ917512:NJK917612 NTF917512:NTG917612 ODB917512:ODC917612 OMX917512:OMY917612 OWT917512:OWU917612 PGP917512:PGQ917612 PQL917512:PQM917612 QAH917512:QAI917612 QKD917512:QKE917612 QTZ917512:QUA917612 RDV917512:RDW917612 RNR917512:RNS917612 RXN917512:RXO917612 SHJ917512:SHK917612 SRF917512:SRG917612 TBB917512:TBC917612 TKX917512:TKY917612 TUT917512:TUU917612 UEP917512:UEQ917612 UOL917512:UOM917612 UYH917512:UYI917612 VID917512:VIE917612 VRZ917512:VSA917612 WBV917512:WBW917612 WLR917512:WLS917612 WVN917512:WVO917612 KSH786495:KSI786515 JB983048:JC983148 SX983048:SY983148 ACT983048:ACU983148 AMP983048:AMQ983148 AWL983048:AWM983148 BGH983048:BGI983148 BQD983048:BQE983148 BZZ983048:CAA983148 CJV983048:CJW983148 CTR983048:CTS983148 DDN983048:DDO983148 DNJ983048:DNK983148 DXF983048:DXG983148 EHB983048:EHC983148 EQX983048:EQY983148 FAT983048:FAU983148 FKP983048:FKQ983148 FUL983048:FUM983148 GEH983048:GEI983148 GOD983048:GOE983148 GXZ983048:GYA983148 HHV983048:HHW983148 HRR983048:HRS983148 IBN983048:IBO983148 ILJ983048:ILK983148 IVF983048:IVG983148 JFB983048:JFC983148 JOX983048:JOY983148 JYT983048:JYU983148 KIP983048:KIQ983148 KSL983048:KSM983148 LCH983048:LCI983148 LMD983048:LME983148 LVZ983048:LWA983148 MFV983048:MFW983148 MPR983048:MPS983148 MZN983048:MZO983148 NJJ983048:NJK983148 NTF983048:NTG983148 ODB983048:ODC983148 OMX983048:OMY983148 OWT983048:OWU983148 PGP983048:PGQ983148 PQL983048:PQM983148 QAH983048:QAI983148 QKD983048:QKE983148 QTZ983048:QUA983148 RDV983048:RDW983148 RNR983048:RNS983148 RXN983048:RXO983148 SHJ983048:SHK983148 SRF983048:SRG983148 TBB983048:TBC983148 TKX983048:TKY983148 TUT983048:TUU983148 UEP983048:UEQ983148 UOL983048:UOM983148 UYH983048:UYI983148 VID983048:VIE983148 VRZ983048:VSA983148 WBV983048:WBW983148 WLR983048:WLS983148 WVN983048:WVO983148 IY14:IY20 SU14:SU20 ACQ14:ACQ20 AMM14:AMM20 AWI14:AWI20 BGE14:BGE20 BQA14:BQA20 BZW14:BZW20 CJS14:CJS20 CTO14:CTO20 DDK14:DDK20 DNG14:DNG20 DXC14:DXC20 EGY14:EGY20 EQU14:EQU20 FAQ14:FAQ20 FKM14:FKM20 FUI14:FUI20 GEE14:GEE20 GOA14:GOA20 GXW14:GXW20 HHS14:HHS20 HRO14:HRO20 IBK14:IBK20 ILG14:ILG20 IVC14:IVC20 JEY14:JEY20 JOU14:JOU20 JYQ14:JYQ20 KIM14:KIM20 KSI14:KSI20 LCE14:LCE20 LMA14:LMA20 LVW14:LVW20 MFS14:MFS20 MPO14:MPO20 MZK14:MZK20 NJG14:NJG20 NTC14:NTC20 OCY14:OCY20 OMU14:OMU20 OWQ14:OWQ20 PGM14:PGM20 PQI14:PQI20 QAE14:QAE20 QKA14:QKA20 QTW14:QTW20 RDS14:RDS20 RNO14:RNO20 RXK14:RXK20 SHG14:SHG20 SRC14:SRC20 TAY14:TAY20 TKU14:TKU20 TUQ14:TUQ20 UEM14:UEM20 UOI14:UOI20 UYE14:UYE20 VIA14:VIA20 VRW14:VRW20 WBS14:WBS20 WLO14:WLO20 WVK14:WVK20 IY65550:IY65556 SU65550:SU65556 ACQ65550:ACQ65556 AMM65550:AMM65556 AWI65550:AWI65556 BGE65550:BGE65556 BQA65550:BQA65556 BZW65550:BZW65556 CJS65550:CJS65556 CTO65550:CTO65556 DDK65550:DDK65556 DNG65550:DNG65556 DXC65550:DXC65556 EGY65550:EGY65556 EQU65550:EQU65556 FAQ65550:FAQ65556 FKM65550:FKM65556 FUI65550:FUI65556 GEE65550:GEE65556 GOA65550:GOA65556 GXW65550:GXW65556 HHS65550:HHS65556 HRO65550:HRO65556 IBK65550:IBK65556 ILG65550:ILG65556 IVC65550:IVC65556 JEY65550:JEY65556 JOU65550:JOU65556 JYQ65550:JYQ65556 KIM65550:KIM65556 KSI65550:KSI65556 LCE65550:LCE65556 LMA65550:LMA65556 LVW65550:LVW65556 MFS65550:MFS65556 MPO65550:MPO65556 MZK65550:MZK65556 NJG65550:NJG65556 NTC65550:NTC65556 OCY65550:OCY65556 OMU65550:OMU65556 OWQ65550:OWQ65556 PGM65550:PGM65556 PQI65550:PQI65556 QAE65550:QAE65556 QKA65550:QKA65556 QTW65550:QTW65556 RDS65550:RDS65556 RNO65550:RNO65556 RXK65550:RXK65556 SHG65550:SHG65556 SRC65550:SRC65556 TAY65550:TAY65556 TKU65550:TKU65556 TUQ65550:TUQ65556 UEM65550:UEM65556 UOI65550:UOI65556 UYE65550:UYE65556 VIA65550:VIA65556 VRW65550:VRW65556 WBS65550:WBS65556 WLO65550:WLO65556 WVK65550:WVK65556 IY131086:IY131092 SU131086:SU131092 ACQ131086:ACQ131092 AMM131086:AMM131092 AWI131086:AWI131092 BGE131086:BGE131092 BQA131086:BQA131092 BZW131086:BZW131092 CJS131086:CJS131092 CTO131086:CTO131092 DDK131086:DDK131092 DNG131086:DNG131092 DXC131086:DXC131092 EGY131086:EGY131092 EQU131086:EQU131092 FAQ131086:FAQ131092 FKM131086:FKM131092 FUI131086:FUI131092 GEE131086:GEE131092 GOA131086:GOA131092 GXW131086:GXW131092 HHS131086:HHS131092 HRO131086:HRO131092 IBK131086:IBK131092 ILG131086:ILG131092 IVC131086:IVC131092 JEY131086:JEY131092 JOU131086:JOU131092 JYQ131086:JYQ131092 KIM131086:KIM131092 KSI131086:KSI131092 LCE131086:LCE131092 LMA131086:LMA131092 LVW131086:LVW131092 MFS131086:MFS131092 MPO131086:MPO131092 MZK131086:MZK131092 NJG131086:NJG131092 NTC131086:NTC131092 OCY131086:OCY131092 OMU131086:OMU131092 OWQ131086:OWQ131092 PGM131086:PGM131092 PQI131086:PQI131092 QAE131086:QAE131092 QKA131086:QKA131092 QTW131086:QTW131092 RDS131086:RDS131092 RNO131086:RNO131092 RXK131086:RXK131092 SHG131086:SHG131092 SRC131086:SRC131092 TAY131086:TAY131092 TKU131086:TKU131092 TUQ131086:TUQ131092 UEM131086:UEM131092 UOI131086:UOI131092 UYE131086:UYE131092 VIA131086:VIA131092 VRW131086:VRW131092 WBS131086:WBS131092 WLO131086:WLO131092 WVK131086:WVK131092 IY196622:IY196628 SU196622:SU196628 ACQ196622:ACQ196628 AMM196622:AMM196628 AWI196622:AWI196628 BGE196622:BGE196628 BQA196622:BQA196628 BZW196622:BZW196628 CJS196622:CJS196628 CTO196622:CTO196628 DDK196622:DDK196628 DNG196622:DNG196628 DXC196622:DXC196628 EGY196622:EGY196628 EQU196622:EQU196628 FAQ196622:FAQ196628 FKM196622:FKM196628 FUI196622:FUI196628 GEE196622:GEE196628 GOA196622:GOA196628 GXW196622:GXW196628 HHS196622:HHS196628 HRO196622:HRO196628 IBK196622:IBK196628 ILG196622:ILG196628 IVC196622:IVC196628 JEY196622:JEY196628 JOU196622:JOU196628 JYQ196622:JYQ196628 KIM196622:KIM196628 KSI196622:KSI196628 LCE196622:LCE196628 LMA196622:LMA196628 LVW196622:LVW196628 MFS196622:MFS196628 MPO196622:MPO196628 MZK196622:MZK196628 NJG196622:NJG196628 NTC196622:NTC196628 OCY196622:OCY196628 OMU196622:OMU196628 OWQ196622:OWQ196628 PGM196622:PGM196628 PQI196622:PQI196628 QAE196622:QAE196628 QKA196622:QKA196628 QTW196622:QTW196628 RDS196622:RDS196628 RNO196622:RNO196628 RXK196622:RXK196628 SHG196622:SHG196628 SRC196622:SRC196628 TAY196622:TAY196628 TKU196622:TKU196628 TUQ196622:TUQ196628 UEM196622:UEM196628 UOI196622:UOI196628 UYE196622:UYE196628 VIA196622:VIA196628 VRW196622:VRW196628 WBS196622:WBS196628 WLO196622:WLO196628 WVK196622:WVK196628 IY262158:IY262164 SU262158:SU262164 ACQ262158:ACQ262164 AMM262158:AMM262164 AWI262158:AWI262164 BGE262158:BGE262164 BQA262158:BQA262164 BZW262158:BZW262164 CJS262158:CJS262164 CTO262158:CTO262164 DDK262158:DDK262164 DNG262158:DNG262164 DXC262158:DXC262164 EGY262158:EGY262164 EQU262158:EQU262164 FAQ262158:FAQ262164 FKM262158:FKM262164 FUI262158:FUI262164 GEE262158:GEE262164 GOA262158:GOA262164 GXW262158:GXW262164 HHS262158:HHS262164 HRO262158:HRO262164 IBK262158:IBK262164 ILG262158:ILG262164 IVC262158:IVC262164 JEY262158:JEY262164 JOU262158:JOU262164 JYQ262158:JYQ262164 KIM262158:KIM262164 KSI262158:KSI262164 LCE262158:LCE262164 LMA262158:LMA262164 LVW262158:LVW262164 MFS262158:MFS262164 MPO262158:MPO262164 MZK262158:MZK262164 NJG262158:NJG262164 NTC262158:NTC262164 OCY262158:OCY262164 OMU262158:OMU262164 OWQ262158:OWQ262164 PGM262158:PGM262164 PQI262158:PQI262164 QAE262158:QAE262164 QKA262158:QKA262164 QTW262158:QTW262164 RDS262158:RDS262164 RNO262158:RNO262164 RXK262158:RXK262164 SHG262158:SHG262164 SRC262158:SRC262164 TAY262158:TAY262164 TKU262158:TKU262164 TUQ262158:TUQ262164 UEM262158:UEM262164 UOI262158:UOI262164 UYE262158:UYE262164 VIA262158:VIA262164 VRW262158:VRW262164 WBS262158:WBS262164 WLO262158:WLO262164 WVK262158:WVK262164 IY327694:IY327700 SU327694:SU327700 ACQ327694:ACQ327700 AMM327694:AMM327700 AWI327694:AWI327700 BGE327694:BGE327700 BQA327694:BQA327700 BZW327694:BZW327700 CJS327694:CJS327700 CTO327694:CTO327700 DDK327694:DDK327700 DNG327694:DNG327700 DXC327694:DXC327700 EGY327694:EGY327700 EQU327694:EQU327700 FAQ327694:FAQ327700 FKM327694:FKM327700 FUI327694:FUI327700 GEE327694:GEE327700 GOA327694:GOA327700 GXW327694:GXW327700 HHS327694:HHS327700 HRO327694:HRO327700 IBK327694:IBK327700 ILG327694:ILG327700 IVC327694:IVC327700 JEY327694:JEY327700 JOU327694:JOU327700 JYQ327694:JYQ327700 KIM327694:KIM327700 KSI327694:KSI327700 LCE327694:LCE327700 LMA327694:LMA327700 LVW327694:LVW327700 MFS327694:MFS327700 MPO327694:MPO327700 MZK327694:MZK327700 NJG327694:NJG327700 NTC327694:NTC327700 OCY327694:OCY327700 OMU327694:OMU327700 OWQ327694:OWQ327700 PGM327694:PGM327700 PQI327694:PQI327700 QAE327694:QAE327700 QKA327694:QKA327700 QTW327694:QTW327700 RDS327694:RDS327700 RNO327694:RNO327700 RXK327694:RXK327700 SHG327694:SHG327700 SRC327694:SRC327700 TAY327694:TAY327700 TKU327694:TKU327700 TUQ327694:TUQ327700 UEM327694:UEM327700 UOI327694:UOI327700 UYE327694:UYE327700 VIA327694:VIA327700 VRW327694:VRW327700 WBS327694:WBS327700 WLO327694:WLO327700 WVK327694:WVK327700 IY393230:IY393236 SU393230:SU393236 ACQ393230:ACQ393236 AMM393230:AMM393236 AWI393230:AWI393236 BGE393230:BGE393236 BQA393230:BQA393236 BZW393230:BZW393236 CJS393230:CJS393236 CTO393230:CTO393236 DDK393230:DDK393236 DNG393230:DNG393236 DXC393230:DXC393236 EGY393230:EGY393236 EQU393230:EQU393236 FAQ393230:FAQ393236 FKM393230:FKM393236 FUI393230:FUI393236 GEE393230:GEE393236 GOA393230:GOA393236 GXW393230:GXW393236 HHS393230:HHS393236 HRO393230:HRO393236 IBK393230:IBK393236 ILG393230:ILG393236 IVC393230:IVC393236 JEY393230:JEY393236 JOU393230:JOU393236 JYQ393230:JYQ393236 KIM393230:KIM393236 KSI393230:KSI393236 LCE393230:LCE393236 LMA393230:LMA393236 LVW393230:LVW393236 MFS393230:MFS393236 MPO393230:MPO393236 MZK393230:MZK393236 NJG393230:NJG393236 NTC393230:NTC393236 OCY393230:OCY393236 OMU393230:OMU393236 OWQ393230:OWQ393236 PGM393230:PGM393236 PQI393230:PQI393236 QAE393230:QAE393236 QKA393230:QKA393236 QTW393230:QTW393236 RDS393230:RDS393236 RNO393230:RNO393236 RXK393230:RXK393236 SHG393230:SHG393236 SRC393230:SRC393236 TAY393230:TAY393236 TKU393230:TKU393236 TUQ393230:TUQ393236 UEM393230:UEM393236 UOI393230:UOI393236 UYE393230:UYE393236 VIA393230:VIA393236 VRW393230:VRW393236 WBS393230:WBS393236 WLO393230:WLO393236 WVK393230:WVK393236 IY458766:IY458772 SU458766:SU458772 ACQ458766:ACQ458772 AMM458766:AMM458772 AWI458766:AWI458772 BGE458766:BGE458772 BQA458766:BQA458772 BZW458766:BZW458772 CJS458766:CJS458772 CTO458766:CTO458772 DDK458766:DDK458772 DNG458766:DNG458772 DXC458766:DXC458772 EGY458766:EGY458772 EQU458766:EQU458772 FAQ458766:FAQ458772 FKM458766:FKM458772 FUI458766:FUI458772 GEE458766:GEE458772 GOA458766:GOA458772 GXW458766:GXW458772 HHS458766:HHS458772 HRO458766:HRO458772 IBK458766:IBK458772 ILG458766:ILG458772 IVC458766:IVC458772 JEY458766:JEY458772 JOU458766:JOU458772 JYQ458766:JYQ458772 KIM458766:KIM458772 KSI458766:KSI458772 LCE458766:LCE458772 LMA458766:LMA458772 LVW458766:LVW458772 MFS458766:MFS458772 MPO458766:MPO458772 MZK458766:MZK458772 NJG458766:NJG458772 NTC458766:NTC458772 OCY458766:OCY458772 OMU458766:OMU458772 OWQ458766:OWQ458772 PGM458766:PGM458772 PQI458766:PQI458772 QAE458766:QAE458772 QKA458766:QKA458772 QTW458766:QTW458772 RDS458766:RDS458772 RNO458766:RNO458772 RXK458766:RXK458772 SHG458766:SHG458772 SRC458766:SRC458772 TAY458766:TAY458772 TKU458766:TKU458772 TUQ458766:TUQ458772 UEM458766:UEM458772 UOI458766:UOI458772 UYE458766:UYE458772 VIA458766:VIA458772 VRW458766:VRW458772 WBS458766:WBS458772 WLO458766:WLO458772 WVK458766:WVK458772 IY524302:IY524308 SU524302:SU524308 ACQ524302:ACQ524308 AMM524302:AMM524308 AWI524302:AWI524308 BGE524302:BGE524308 BQA524302:BQA524308 BZW524302:BZW524308 CJS524302:CJS524308 CTO524302:CTO524308 DDK524302:DDK524308 DNG524302:DNG524308 DXC524302:DXC524308 EGY524302:EGY524308 EQU524302:EQU524308 FAQ524302:FAQ524308 FKM524302:FKM524308 FUI524302:FUI524308 GEE524302:GEE524308 GOA524302:GOA524308 GXW524302:GXW524308 HHS524302:HHS524308 HRO524302:HRO524308 IBK524302:IBK524308 ILG524302:ILG524308 IVC524302:IVC524308 JEY524302:JEY524308 JOU524302:JOU524308 JYQ524302:JYQ524308 KIM524302:KIM524308 KSI524302:KSI524308 LCE524302:LCE524308 LMA524302:LMA524308 LVW524302:LVW524308 MFS524302:MFS524308 MPO524302:MPO524308 MZK524302:MZK524308 NJG524302:NJG524308 NTC524302:NTC524308 OCY524302:OCY524308 OMU524302:OMU524308 OWQ524302:OWQ524308 PGM524302:PGM524308 PQI524302:PQI524308 QAE524302:QAE524308 QKA524302:QKA524308 QTW524302:QTW524308 RDS524302:RDS524308 RNO524302:RNO524308 RXK524302:RXK524308 SHG524302:SHG524308 SRC524302:SRC524308 TAY524302:TAY524308 TKU524302:TKU524308 TUQ524302:TUQ524308 UEM524302:UEM524308 UOI524302:UOI524308 UYE524302:UYE524308 VIA524302:VIA524308 VRW524302:VRW524308 WBS524302:WBS524308 WLO524302:WLO524308 WVK524302:WVK524308 IY589838:IY589844 SU589838:SU589844 ACQ589838:ACQ589844 AMM589838:AMM589844 AWI589838:AWI589844 BGE589838:BGE589844 BQA589838:BQA589844 BZW589838:BZW589844 CJS589838:CJS589844 CTO589838:CTO589844 DDK589838:DDK589844 DNG589838:DNG589844 DXC589838:DXC589844 EGY589838:EGY589844 EQU589838:EQU589844 FAQ589838:FAQ589844 FKM589838:FKM589844 FUI589838:FUI589844 GEE589838:GEE589844 GOA589838:GOA589844 GXW589838:GXW589844 HHS589838:HHS589844 HRO589838:HRO589844 IBK589838:IBK589844 ILG589838:ILG589844 IVC589838:IVC589844 JEY589838:JEY589844 JOU589838:JOU589844 JYQ589838:JYQ589844 KIM589838:KIM589844 KSI589838:KSI589844 LCE589838:LCE589844 LMA589838:LMA589844 LVW589838:LVW589844 MFS589838:MFS589844 MPO589838:MPO589844 MZK589838:MZK589844 NJG589838:NJG589844 NTC589838:NTC589844 OCY589838:OCY589844 OMU589838:OMU589844 OWQ589838:OWQ589844 PGM589838:PGM589844 PQI589838:PQI589844 QAE589838:QAE589844 QKA589838:QKA589844 QTW589838:QTW589844 RDS589838:RDS589844 RNO589838:RNO589844 RXK589838:RXK589844 SHG589838:SHG589844 SRC589838:SRC589844 TAY589838:TAY589844 TKU589838:TKU589844 TUQ589838:TUQ589844 UEM589838:UEM589844 UOI589838:UOI589844 UYE589838:UYE589844 VIA589838:VIA589844 VRW589838:VRW589844 WBS589838:WBS589844 WLO589838:WLO589844 WVK589838:WVK589844 IY655374:IY655380 SU655374:SU655380 ACQ655374:ACQ655380 AMM655374:AMM655380 AWI655374:AWI655380 BGE655374:BGE655380 BQA655374:BQA655380 BZW655374:BZW655380 CJS655374:CJS655380 CTO655374:CTO655380 DDK655374:DDK655380 DNG655374:DNG655380 DXC655374:DXC655380 EGY655374:EGY655380 EQU655374:EQU655380 FAQ655374:FAQ655380 FKM655374:FKM655380 FUI655374:FUI655380 GEE655374:GEE655380 GOA655374:GOA655380 GXW655374:GXW655380 HHS655374:HHS655380 HRO655374:HRO655380 IBK655374:IBK655380 ILG655374:ILG655380 IVC655374:IVC655380 JEY655374:JEY655380 JOU655374:JOU655380 JYQ655374:JYQ655380 KIM655374:KIM655380 KSI655374:KSI655380 LCE655374:LCE655380 LMA655374:LMA655380 LVW655374:LVW655380 MFS655374:MFS655380 MPO655374:MPO655380 MZK655374:MZK655380 NJG655374:NJG655380 NTC655374:NTC655380 OCY655374:OCY655380 OMU655374:OMU655380 OWQ655374:OWQ655380 PGM655374:PGM655380 PQI655374:PQI655380 QAE655374:QAE655380 QKA655374:QKA655380 QTW655374:QTW655380 RDS655374:RDS655380 RNO655374:RNO655380 RXK655374:RXK655380 SHG655374:SHG655380 SRC655374:SRC655380 TAY655374:TAY655380 TKU655374:TKU655380 TUQ655374:TUQ655380 UEM655374:UEM655380 UOI655374:UOI655380 UYE655374:UYE655380 VIA655374:VIA655380 VRW655374:VRW655380 WBS655374:WBS655380 WLO655374:WLO655380 WVK655374:WVK655380 IY720910:IY720916 SU720910:SU720916 ACQ720910:ACQ720916 AMM720910:AMM720916 AWI720910:AWI720916 BGE720910:BGE720916 BQA720910:BQA720916 BZW720910:BZW720916 CJS720910:CJS720916 CTO720910:CTO720916 DDK720910:DDK720916 DNG720910:DNG720916 DXC720910:DXC720916 EGY720910:EGY720916 EQU720910:EQU720916 FAQ720910:FAQ720916 FKM720910:FKM720916 FUI720910:FUI720916 GEE720910:GEE720916 GOA720910:GOA720916 GXW720910:GXW720916 HHS720910:HHS720916 HRO720910:HRO720916 IBK720910:IBK720916 ILG720910:ILG720916 IVC720910:IVC720916 JEY720910:JEY720916 JOU720910:JOU720916 JYQ720910:JYQ720916 KIM720910:KIM720916 KSI720910:KSI720916 LCE720910:LCE720916 LMA720910:LMA720916 LVW720910:LVW720916 MFS720910:MFS720916 MPO720910:MPO720916 MZK720910:MZK720916 NJG720910:NJG720916 NTC720910:NTC720916 OCY720910:OCY720916 OMU720910:OMU720916 OWQ720910:OWQ720916 PGM720910:PGM720916 PQI720910:PQI720916 QAE720910:QAE720916 QKA720910:QKA720916 QTW720910:QTW720916 RDS720910:RDS720916 RNO720910:RNO720916 RXK720910:RXK720916 SHG720910:SHG720916 SRC720910:SRC720916 TAY720910:TAY720916 TKU720910:TKU720916 TUQ720910:TUQ720916 UEM720910:UEM720916 UOI720910:UOI720916 UYE720910:UYE720916 VIA720910:VIA720916 VRW720910:VRW720916 WBS720910:WBS720916 WLO720910:WLO720916 WVK720910:WVK720916 IY786446:IY786452 SU786446:SU786452 ACQ786446:ACQ786452 AMM786446:AMM786452 AWI786446:AWI786452 BGE786446:BGE786452 BQA786446:BQA786452 BZW786446:BZW786452 CJS786446:CJS786452 CTO786446:CTO786452 DDK786446:DDK786452 DNG786446:DNG786452 DXC786446:DXC786452 EGY786446:EGY786452 EQU786446:EQU786452 FAQ786446:FAQ786452 FKM786446:FKM786452 FUI786446:FUI786452 GEE786446:GEE786452 GOA786446:GOA786452 GXW786446:GXW786452 HHS786446:HHS786452 HRO786446:HRO786452 IBK786446:IBK786452 ILG786446:ILG786452 IVC786446:IVC786452 JEY786446:JEY786452 JOU786446:JOU786452 JYQ786446:JYQ786452 KIM786446:KIM786452 KSI786446:KSI786452 LCE786446:LCE786452 LMA786446:LMA786452 LVW786446:LVW786452 MFS786446:MFS786452 MPO786446:MPO786452 MZK786446:MZK786452 NJG786446:NJG786452 NTC786446:NTC786452 OCY786446:OCY786452 OMU786446:OMU786452 OWQ786446:OWQ786452 PGM786446:PGM786452 PQI786446:PQI786452 QAE786446:QAE786452 QKA786446:QKA786452 QTW786446:QTW786452 RDS786446:RDS786452 RNO786446:RNO786452 RXK786446:RXK786452 SHG786446:SHG786452 SRC786446:SRC786452 TAY786446:TAY786452 TKU786446:TKU786452 TUQ786446:TUQ786452 UEM786446:UEM786452 UOI786446:UOI786452 UYE786446:UYE786452 VIA786446:VIA786452 VRW786446:VRW786452 WBS786446:WBS786452 WLO786446:WLO786452 WVK786446:WVK786452 IY851982:IY851988 SU851982:SU851988 ACQ851982:ACQ851988 AMM851982:AMM851988 AWI851982:AWI851988 BGE851982:BGE851988 BQA851982:BQA851988 BZW851982:BZW851988 CJS851982:CJS851988 CTO851982:CTO851988 DDK851982:DDK851988 DNG851982:DNG851988 DXC851982:DXC851988 EGY851982:EGY851988 EQU851982:EQU851988 FAQ851982:FAQ851988 FKM851982:FKM851988 FUI851982:FUI851988 GEE851982:GEE851988 GOA851982:GOA851988 GXW851982:GXW851988 HHS851982:HHS851988 HRO851982:HRO851988 IBK851982:IBK851988 ILG851982:ILG851988 IVC851982:IVC851988 JEY851982:JEY851988 JOU851982:JOU851988 JYQ851982:JYQ851988 KIM851982:KIM851988 KSI851982:KSI851988 LCE851982:LCE851988 LMA851982:LMA851988 LVW851982:LVW851988 MFS851982:MFS851988 MPO851982:MPO851988 MZK851982:MZK851988 NJG851982:NJG851988 NTC851982:NTC851988 OCY851982:OCY851988 OMU851982:OMU851988 OWQ851982:OWQ851988 PGM851982:PGM851988 PQI851982:PQI851988 QAE851982:QAE851988 QKA851982:QKA851988 QTW851982:QTW851988 RDS851982:RDS851988 RNO851982:RNO851988 RXK851982:RXK851988 SHG851982:SHG851988 SRC851982:SRC851988 TAY851982:TAY851988 TKU851982:TKU851988 TUQ851982:TUQ851988 UEM851982:UEM851988 UOI851982:UOI851988 UYE851982:UYE851988 VIA851982:VIA851988 VRW851982:VRW851988 WBS851982:WBS851988 WLO851982:WLO851988 WVK851982:WVK851988 IY917518:IY917524 SU917518:SU917524 ACQ917518:ACQ917524 AMM917518:AMM917524 AWI917518:AWI917524 BGE917518:BGE917524 BQA917518:BQA917524 BZW917518:BZW917524 CJS917518:CJS917524 CTO917518:CTO917524 DDK917518:DDK917524 DNG917518:DNG917524 DXC917518:DXC917524 EGY917518:EGY917524 EQU917518:EQU917524 FAQ917518:FAQ917524 FKM917518:FKM917524 FUI917518:FUI917524 GEE917518:GEE917524 GOA917518:GOA917524 GXW917518:GXW917524 HHS917518:HHS917524 HRO917518:HRO917524 IBK917518:IBK917524 ILG917518:ILG917524 IVC917518:IVC917524 JEY917518:JEY917524 JOU917518:JOU917524 JYQ917518:JYQ917524 KIM917518:KIM917524 KSI917518:KSI917524 LCE917518:LCE917524 LMA917518:LMA917524 LVW917518:LVW917524 MFS917518:MFS917524 MPO917518:MPO917524 MZK917518:MZK917524 NJG917518:NJG917524 NTC917518:NTC917524 OCY917518:OCY917524 OMU917518:OMU917524 OWQ917518:OWQ917524 PGM917518:PGM917524 PQI917518:PQI917524 QAE917518:QAE917524 QKA917518:QKA917524 QTW917518:QTW917524 RDS917518:RDS917524 RNO917518:RNO917524 RXK917518:RXK917524 SHG917518:SHG917524 SRC917518:SRC917524 TAY917518:TAY917524 TKU917518:TKU917524 TUQ917518:TUQ917524 UEM917518:UEM917524 UOI917518:UOI917524 UYE917518:UYE917524 VIA917518:VIA917524 VRW917518:VRW917524 WBS917518:WBS917524 WLO917518:WLO917524 WVK917518:WVK917524 IY983054:IY983060 SU983054:SU983060 ACQ983054:ACQ983060 AMM983054:AMM983060 AWI983054:AWI983060 BGE983054:BGE983060 BQA983054:BQA983060 BZW983054:BZW983060 CJS983054:CJS983060 CTO983054:CTO983060 DDK983054:DDK983060 DNG983054:DNG983060 DXC983054:DXC983060 EGY983054:EGY983060 EQU983054:EQU983060 FAQ983054:FAQ983060 FKM983054:FKM983060 FUI983054:FUI983060 GEE983054:GEE983060 GOA983054:GOA983060 GXW983054:GXW983060 HHS983054:HHS983060 HRO983054:HRO983060 IBK983054:IBK983060 ILG983054:ILG983060 IVC983054:IVC983060 JEY983054:JEY983060 JOU983054:JOU983060 JYQ983054:JYQ983060 KIM983054:KIM983060 KSI983054:KSI983060 LCE983054:LCE983060 LMA983054:LMA983060 LVW983054:LVW983060 MFS983054:MFS983060 MPO983054:MPO983060 MZK983054:MZK983060 NJG983054:NJG983060 NTC983054:NTC983060 OCY983054:OCY983060 OMU983054:OMU983060 OWQ983054:OWQ983060 PGM983054:PGM983060 PQI983054:PQI983060 QAE983054:QAE983060 QKA983054:QKA983060 QTW983054:QTW983060 RDS983054:RDS983060 RNO983054:RNO983060 RXK983054:RXK983060 SHG983054:SHG983060 SRC983054:SRC983060 TAY983054:TAY983060 TKU983054:TKU983060 TUQ983054:TUQ983060 UEM983054:UEM983060 UOI983054:UOI983060 UYE983054:UYE983060 VIA983054:VIA983060 VRW983054:VRW983060 WBS983054:WBS983060 WLO983054:WLO983060 WVK983054:WVK983060 IY23:IY29 SU23:SU29 ACQ23:ACQ29 AMM23:AMM29 AWI23:AWI29 BGE23:BGE29 BQA23:BQA29 BZW23:BZW29 CJS23:CJS29 CTO23:CTO29 DDK23:DDK29 DNG23:DNG29 DXC23:DXC29 EGY23:EGY29 EQU23:EQU29 FAQ23:FAQ29 FKM23:FKM29 FUI23:FUI29 GEE23:GEE29 GOA23:GOA29 GXW23:GXW29 HHS23:HHS29 HRO23:HRO29 IBK23:IBK29 ILG23:ILG29 IVC23:IVC29 JEY23:JEY29 JOU23:JOU29 JYQ23:JYQ29 KIM23:KIM29 KSI23:KSI29 LCE23:LCE29 LMA23:LMA29 LVW23:LVW29 MFS23:MFS29 MPO23:MPO29 MZK23:MZK29 NJG23:NJG29 NTC23:NTC29 OCY23:OCY29 OMU23:OMU29 OWQ23:OWQ29 PGM23:PGM29 PQI23:PQI29 QAE23:QAE29 QKA23:QKA29 QTW23:QTW29 RDS23:RDS29 RNO23:RNO29 RXK23:RXK29 SHG23:SHG29 SRC23:SRC29 TAY23:TAY29 TKU23:TKU29 TUQ23:TUQ29 UEM23:UEM29 UOI23:UOI29 UYE23:UYE29 VIA23:VIA29 VRW23:VRW29 WBS23:WBS29 WLO23:WLO29 WVK23:WVK29 IY65559:IY65565 SU65559:SU65565 ACQ65559:ACQ65565 AMM65559:AMM65565 AWI65559:AWI65565 BGE65559:BGE65565 BQA65559:BQA65565 BZW65559:BZW65565 CJS65559:CJS65565 CTO65559:CTO65565 DDK65559:DDK65565 DNG65559:DNG65565 DXC65559:DXC65565 EGY65559:EGY65565 EQU65559:EQU65565 FAQ65559:FAQ65565 FKM65559:FKM65565 FUI65559:FUI65565 GEE65559:GEE65565 GOA65559:GOA65565 GXW65559:GXW65565 HHS65559:HHS65565 HRO65559:HRO65565 IBK65559:IBK65565 ILG65559:ILG65565 IVC65559:IVC65565 JEY65559:JEY65565 JOU65559:JOU65565 JYQ65559:JYQ65565 KIM65559:KIM65565 KSI65559:KSI65565 LCE65559:LCE65565 LMA65559:LMA65565 LVW65559:LVW65565 MFS65559:MFS65565 MPO65559:MPO65565 MZK65559:MZK65565 NJG65559:NJG65565 NTC65559:NTC65565 OCY65559:OCY65565 OMU65559:OMU65565 OWQ65559:OWQ65565 PGM65559:PGM65565 PQI65559:PQI65565 QAE65559:QAE65565 QKA65559:QKA65565 QTW65559:QTW65565 RDS65559:RDS65565 RNO65559:RNO65565 RXK65559:RXK65565 SHG65559:SHG65565 SRC65559:SRC65565 TAY65559:TAY65565 TKU65559:TKU65565 TUQ65559:TUQ65565 UEM65559:UEM65565 UOI65559:UOI65565 UYE65559:UYE65565 VIA65559:VIA65565 VRW65559:VRW65565 WBS65559:WBS65565 WLO65559:WLO65565 WVK65559:WVK65565 IY131095:IY131101 SU131095:SU131101 ACQ131095:ACQ131101 AMM131095:AMM131101 AWI131095:AWI131101 BGE131095:BGE131101 BQA131095:BQA131101 BZW131095:BZW131101 CJS131095:CJS131101 CTO131095:CTO131101 DDK131095:DDK131101 DNG131095:DNG131101 DXC131095:DXC131101 EGY131095:EGY131101 EQU131095:EQU131101 FAQ131095:FAQ131101 FKM131095:FKM131101 FUI131095:FUI131101 GEE131095:GEE131101 GOA131095:GOA131101 GXW131095:GXW131101 HHS131095:HHS131101 HRO131095:HRO131101 IBK131095:IBK131101 ILG131095:ILG131101 IVC131095:IVC131101 JEY131095:JEY131101 JOU131095:JOU131101 JYQ131095:JYQ131101 KIM131095:KIM131101 KSI131095:KSI131101 LCE131095:LCE131101 LMA131095:LMA131101 LVW131095:LVW131101 MFS131095:MFS131101 MPO131095:MPO131101 MZK131095:MZK131101 NJG131095:NJG131101 NTC131095:NTC131101 OCY131095:OCY131101 OMU131095:OMU131101 OWQ131095:OWQ131101 PGM131095:PGM131101 PQI131095:PQI131101 QAE131095:QAE131101 QKA131095:QKA131101 QTW131095:QTW131101 RDS131095:RDS131101 RNO131095:RNO131101 RXK131095:RXK131101 SHG131095:SHG131101 SRC131095:SRC131101 TAY131095:TAY131101 TKU131095:TKU131101 TUQ131095:TUQ131101 UEM131095:UEM131101 UOI131095:UOI131101 UYE131095:UYE131101 VIA131095:VIA131101 VRW131095:VRW131101 WBS131095:WBS131101 WLO131095:WLO131101 WVK131095:WVK131101 IY196631:IY196637 SU196631:SU196637 ACQ196631:ACQ196637 AMM196631:AMM196637 AWI196631:AWI196637 BGE196631:BGE196637 BQA196631:BQA196637 BZW196631:BZW196637 CJS196631:CJS196637 CTO196631:CTO196637 DDK196631:DDK196637 DNG196631:DNG196637 DXC196631:DXC196637 EGY196631:EGY196637 EQU196631:EQU196637 FAQ196631:FAQ196637 FKM196631:FKM196637 FUI196631:FUI196637 GEE196631:GEE196637 GOA196631:GOA196637 GXW196631:GXW196637 HHS196631:HHS196637 HRO196631:HRO196637 IBK196631:IBK196637 ILG196631:ILG196637 IVC196631:IVC196637 JEY196631:JEY196637 JOU196631:JOU196637 JYQ196631:JYQ196637 KIM196631:KIM196637 KSI196631:KSI196637 LCE196631:LCE196637 LMA196631:LMA196637 LVW196631:LVW196637 MFS196631:MFS196637 MPO196631:MPO196637 MZK196631:MZK196637 NJG196631:NJG196637 NTC196631:NTC196637 OCY196631:OCY196637 OMU196631:OMU196637 OWQ196631:OWQ196637 PGM196631:PGM196637 PQI196631:PQI196637 QAE196631:QAE196637 QKA196631:QKA196637 QTW196631:QTW196637 RDS196631:RDS196637 RNO196631:RNO196637 RXK196631:RXK196637 SHG196631:SHG196637 SRC196631:SRC196637 TAY196631:TAY196637 TKU196631:TKU196637 TUQ196631:TUQ196637 UEM196631:UEM196637 UOI196631:UOI196637 UYE196631:UYE196637 VIA196631:VIA196637 VRW196631:VRW196637 WBS196631:WBS196637 WLO196631:WLO196637 WVK196631:WVK196637 IY262167:IY262173 SU262167:SU262173 ACQ262167:ACQ262173 AMM262167:AMM262173 AWI262167:AWI262173 BGE262167:BGE262173 BQA262167:BQA262173 BZW262167:BZW262173 CJS262167:CJS262173 CTO262167:CTO262173 DDK262167:DDK262173 DNG262167:DNG262173 DXC262167:DXC262173 EGY262167:EGY262173 EQU262167:EQU262173 FAQ262167:FAQ262173 FKM262167:FKM262173 FUI262167:FUI262173 GEE262167:GEE262173 GOA262167:GOA262173 GXW262167:GXW262173 HHS262167:HHS262173 HRO262167:HRO262173 IBK262167:IBK262173 ILG262167:ILG262173 IVC262167:IVC262173 JEY262167:JEY262173 JOU262167:JOU262173 JYQ262167:JYQ262173 KIM262167:KIM262173 KSI262167:KSI262173 LCE262167:LCE262173 LMA262167:LMA262173 LVW262167:LVW262173 MFS262167:MFS262173 MPO262167:MPO262173 MZK262167:MZK262173 NJG262167:NJG262173 NTC262167:NTC262173 OCY262167:OCY262173 OMU262167:OMU262173 OWQ262167:OWQ262173 PGM262167:PGM262173 PQI262167:PQI262173 QAE262167:QAE262173 QKA262167:QKA262173 QTW262167:QTW262173 RDS262167:RDS262173 RNO262167:RNO262173 RXK262167:RXK262173 SHG262167:SHG262173 SRC262167:SRC262173 TAY262167:TAY262173 TKU262167:TKU262173 TUQ262167:TUQ262173 UEM262167:UEM262173 UOI262167:UOI262173 UYE262167:UYE262173 VIA262167:VIA262173 VRW262167:VRW262173 WBS262167:WBS262173 WLO262167:WLO262173 WVK262167:WVK262173 IY327703:IY327709 SU327703:SU327709 ACQ327703:ACQ327709 AMM327703:AMM327709 AWI327703:AWI327709 BGE327703:BGE327709 BQA327703:BQA327709 BZW327703:BZW327709 CJS327703:CJS327709 CTO327703:CTO327709 DDK327703:DDK327709 DNG327703:DNG327709 DXC327703:DXC327709 EGY327703:EGY327709 EQU327703:EQU327709 FAQ327703:FAQ327709 FKM327703:FKM327709 FUI327703:FUI327709 GEE327703:GEE327709 GOA327703:GOA327709 GXW327703:GXW327709 HHS327703:HHS327709 HRO327703:HRO327709 IBK327703:IBK327709 ILG327703:ILG327709 IVC327703:IVC327709 JEY327703:JEY327709 JOU327703:JOU327709 JYQ327703:JYQ327709 KIM327703:KIM327709 KSI327703:KSI327709 LCE327703:LCE327709 LMA327703:LMA327709 LVW327703:LVW327709 MFS327703:MFS327709 MPO327703:MPO327709 MZK327703:MZK327709 NJG327703:NJG327709 NTC327703:NTC327709 OCY327703:OCY327709 OMU327703:OMU327709 OWQ327703:OWQ327709 PGM327703:PGM327709 PQI327703:PQI327709 QAE327703:QAE327709 QKA327703:QKA327709 QTW327703:QTW327709 RDS327703:RDS327709 RNO327703:RNO327709 RXK327703:RXK327709 SHG327703:SHG327709 SRC327703:SRC327709 TAY327703:TAY327709 TKU327703:TKU327709 TUQ327703:TUQ327709 UEM327703:UEM327709 UOI327703:UOI327709 UYE327703:UYE327709 VIA327703:VIA327709 VRW327703:VRW327709 WBS327703:WBS327709 WLO327703:WLO327709 WVK327703:WVK327709 IY393239:IY393245 SU393239:SU393245 ACQ393239:ACQ393245 AMM393239:AMM393245 AWI393239:AWI393245 BGE393239:BGE393245 BQA393239:BQA393245 BZW393239:BZW393245 CJS393239:CJS393245 CTO393239:CTO393245 DDK393239:DDK393245 DNG393239:DNG393245 DXC393239:DXC393245 EGY393239:EGY393245 EQU393239:EQU393245 FAQ393239:FAQ393245 FKM393239:FKM393245 FUI393239:FUI393245 GEE393239:GEE393245 GOA393239:GOA393245 GXW393239:GXW393245 HHS393239:HHS393245 HRO393239:HRO393245 IBK393239:IBK393245 ILG393239:ILG393245 IVC393239:IVC393245 JEY393239:JEY393245 JOU393239:JOU393245 JYQ393239:JYQ393245 KIM393239:KIM393245 KSI393239:KSI393245 LCE393239:LCE393245 LMA393239:LMA393245 LVW393239:LVW393245 MFS393239:MFS393245 MPO393239:MPO393245 MZK393239:MZK393245 NJG393239:NJG393245 NTC393239:NTC393245 OCY393239:OCY393245 OMU393239:OMU393245 OWQ393239:OWQ393245 PGM393239:PGM393245 PQI393239:PQI393245 QAE393239:QAE393245 QKA393239:QKA393245 QTW393239:QTW393245 RDS393239:RDS393245 RNO393239:RNO393245 RXK393239:RXK393245 SHG393239:SHG393245 SRC393239:SRC393245 TAY393239:TAY393245 TKU393239:TKU393245 TUQ393239:TUQ393245 UEM393239:UEM393245 UOI393239:UOI393245 UYE393239:UYE393245 VIA393239:VIA393245 VRW393239:VRW393245 WBS393239:WBS393245 WLO393239:WLO393245 WVK393239:WVK393245 IY458775:IY458781 SU458775:SU458781 ACQ458775:ACQ458781 AMM458775:AMM458781 AWI458775:AWI458781 BGE458775:BGE458781 BQA458775:BQA458781 BZW458775:BZW458781 CJS458775:CJS458781 CTO458775:CTO458781 DDK458775:DDK458781 DNG458775:DNG458781 DXC458775:DXC458781 EGY458775:EGY458781 EQU458775:EQU458781 FAQ458775:FAQ458781 FKM458775:FKM458781 FUI458775:FUI458781 GEE458775:GEE458781 GOA458775:GOA458781 GXW458775:GXW458781 HHS458775:HHS458781 HRO458775:HRO458781 IBK458775:IBK458781 ILG458775:ILG458781 IVC458775:IVC458781 JEY458775:JEY458781 JOU458775:JOU458781 JYQ458775:JYQ458781 KIM458775:KIM458781 KSI458775:KSI458781 LCE458775:LCE458781 LMA458775:LMA458781 LVW458775:LVW458781 MFS458775:MFS458781 MPO458775:MPO458781 MZK458775:MZK458781 NJG458775:NJG458781 NTC458775:NTC458781 OCY458775:OCY458781 OMU458775:OMU458781 OWQ458775:OWQ458781 PGM458775:PGM458781 PQI458775:PQI458781 QAE458775:QAE458781 QKA458775:QKA458781 QTW458775:QTW458781 RDS458775:RDS458781 RNO458775:RNO458781 RXK458775:RXK458781 SHG458775:SHG458781 SRC458775:SRC458781 TAY458775:TAY458781 TKU458775:TKU458781 TUQ458775:TUQ458781 UEM458775:UEM458781 UOI458775:UOI458781 UYE458775:UYE458781 VIA458775:VIA458781 VRW458775:VRW458781 WBS458775:WBS458781 WLO458775:WLO458781 WVK458775:WVK458781 IY524311:IY524317 SU524311:SU524317 ACQ524311:ACQ524317 AMM524311:AMM524317 AWI524311:AWI524317 BGE524311:BGE524317 BQA524311:BQA524317 BZW524311:BZW524317 CJS524311:CJS524317 CTO524311:CTO524317 DDK524311:DDK524317 DNG524311:DNG524317 DXC524311:DXC524317 EGY524311:EGY524317 EQU524311:EQU524317 FAQ524311:FAQ524317 FKM524311:FKM524317 FUI524311:FUI524317 GEE524311:GEE524317 GOA524311:GOA524317 GXW524311:GXW524317 HHS524311:HHS524317 HRO524311:HRO524317 IBK524311:IBK524317 ILG524311:ILG524317 IVC524311:IVC524317 JEY524311:JEY524317 JOU524311:JOU524317 JYQ524311:JYQ524317 KIM524311:KIM524317 KSI524311:KSI524317 LCE524311:LCE524317 LMA524311:LMA524317 LVW524311:LVW524317 MFS524311:MFS524317 MPO524311:MPO524317 MZK524311:MZK524317 NJG524311:NJG524317 NTC524311:NTC524317 OCY524311:OCY524317 OMU524311:OMU524317 OWQ524311:OWQ524317 PGM524311:PGM524317 PQI524311:PQI524317 QAE524311:QAE524317 QKA524311:QKA524317 QTW524311:QTW524317 RDS524311:RDS524317 RNO524311:RNO524317 RXK524311:RXK524317 SHG524311:SHG524317 SRC524311:SRC524317 TAY524311:TAY524317 TKU524311:TKU524317 TUQ524311:TUQ524317 UEM524311:UEM524317 UOI524311:UOI524317 UYE524311:UYE524317 VIA524311:VIA524317 VRW524311:VRW524317 WBS524311:WBS524317 WLO524311:WLO524317 WVK524311:WVK524317 IY589847:IY589853 SU589847:SU589853 ACQ589847:ACQ589853 AMM589847:AMM589853 AWI589847:AWI589853 BGE589847:BGE589853 BQA589847:BQA589853 BZW589847:BZW589853 CJS589847:CJS589853 CTO589847:CTO589853 DDK589847:DDK589853 DNG589847:DNG589853 DXC589847:DXC589853 EGY589847:EGY589853 EQU589847:EQU589853 FAQ589847:FAQ589853 FKM589847:FKM589853 FUI589847:FUI589853 GEE589847:GEE589853 GOA589847:GOA589853 GXW589847:GXW589853 HHS589847:HHS589853 HRO589847:HRO589853 IBK589847:IBK589853 ILG589847:ILG589853 IVC589847:IVC589853 JEY589847:JEY589853 JOU589847:JOU589853 JYQ589847:JYQ589853 KIM589847:KIM589853 KSI589847:KSI589853 LCE589847:LCE589853 LMA589847:LMA589853 LVW589847:LVW589853 MFS589847:MFS589853 MPO589847:MPO589853 MZK589847:MZK589853 NJG589847:NJG589853 NTC589847:NTC589853 OCY589847:OCY589853 OMU589847:OMU589853 OWQ589847:OWQ589853 PGM589847:PGM589853 PQI589847:PQI589853 QAE589847:QAE589853 QKA589847:QKA589853 QTW589847:QTW589853 RDS589847:RDS589853 RNO589847:RNO589853 RXK589847:RXK589853 SHG589847:SHG589853 SRC589847:SRC589853 TAY589847:TAY589853 TKU589847:TKU589853 TUQ589847:TUQ589853 UEM589847:UEM589853 UOI589847:UOI589853 UYE589847:UYE589853 VIA589847:VIA589853 VRW589847:VRW589853 WBS589847:WBS589853 WLO589847:WLO589853 WVK589847:WVK589853 IY655383:IY655389 SU655383:SU655389 ACQ655383:ACQ655389 AMM655383:AMM655389 AWI655383:AWI655389 BGE655383:BGE655389 BQA655383:BQA655389 BZW655383:BZW655389 CJS655383:CJS655389 CTO655383:CTO655389 DDK655383:DDK655389 DNG655383:DNG655389 DXC655383:DXC655389 EGY655383:EGY655389 EQU655383:EQU655389 FAQ655383:FAQ655389 FKM655383:FKM655389 FUI655383:FUI655389 GEE655383:GEE655389 GOA655383:GOA655389 GXW655383:GXW655389 HHS655383:HHS655389 HRO655383:HRO655389 IBK655383:IBK655389 ILG655383:ILG655389 IVC655383:IVC655389 JEY655383:JEY655389 JOU655383:JOU655389 JYQ655383:JYQ655389 KIM655383:KIM655389 KSI655383:KSI655389 LCE655383:LCE655389 LMA655383:LMA655389 LVW655383:LVW655389 MFS655383:MFS655389 MPO655383:MPO655389 MZK655383:MZK655389 NJG655383:NJG655389 NTC655383:NTC655389 OCY655383:OCY655389 OMU655383:OMU655389 OWQ655383:OWQ655389 PGM655383:PGM655389 PQI655383:PQI655389 QAE655383:QAE655389 QKA655383:QKA655389 QTW655383:QTW655389 RDS655383:RDS655389 RNO655383:RNO655389 RXK655383:RXK655389 SHG655383:SHG655389 SRC655383:SRC655389 TAY655383:TAY655389 TKU655383:TKU655389 TUQ655383:TUQ655389 UEM655383:UEM655389 UOI655383:UOI655389 UYE655383:UYE655389 VIA655383:VIA655389 VRW655383:VRW655389 WBS655383:WBS655389 WLO655383:WLO655389 WVK655383:WVK655389 IY720919:IY720925 SU720919:SU720925 ACQ720919:ACQ720925 AMM720919:AMM720925 AWI720919:AWI720925 BGE720919:BGE720925 BQA720919:BQA720925 BZW720919:BZW720925 CJS720919:CJS720925 CTO720919:CTO720925 DDK720919:DDK720925 DNG720919:DNG720925 DXC720919:DXC720925 EGY720919:EGY720925 EQU720919:EQU720925 FAQ720919:FAQ720925 FKM720919:FKM720925 FUI720919:FUI720925 GEE720919:GEE720925 GOA720919:GOA720925 GXW720919:GXW720925 HHS720919:HHS720925 HRO720919:HRO720925 IBK720919:IBK720925 ILG720919:ILG720925 IVC720919:IVC720925 JEY720919:JEY720925 JOU720919:JOU720925 JYQ720919:JYQ720925 KIM720919:KIM720925 KSI720919:KSI720925 LCE720919:LCE720925 LMA720919:LMA720925 LVW720919:LVW720925 MFS720919:MFS720925 MPO720919:MPO720925 MZK720919:MZK720925 NJG720919:NJG720925 NTC720919:NTC720925 OCY720919:OCY720925 OMU720919:OMU720925 OWQ720919:OWQ720925 PGM720919:PGM720925 PQI720919:PQI720925 QAE720919:QAE720925 QKA720919:QKA720925 QTW720919:QTW720925 RDS720919:RDS720925 RNO720919:RNO720925 RXK720919:RXK720925 SHG720919:SHG720925 SRC720919:SRC720925 TAY720919:TAY720925 TKU720919:TKU720925 TUQ720919:TUQ720925 UEM720919:UEM720925 UOI720919:UOI720925 UYE720919:UYE720925 VIA720919:VIA720925 VRW720919:VRW720925 WBS720919:WBS720925 WLO720919:WLO720925 WVK720919:WVK720925 IY786455:IY786461 SU786455:SU786461 ACQ786455:ACQ786461 AMM786455:AMM786461 AWI786455:AWI786461 BGE786455:BGE786461 BQA786455:BQA786461 BZW786455:BZW786461 CJS786455:CJS786461 CTO786455:CTO786461 DDK786455:DDK786461 DNG786455:DNG786461 DXC786455:DXC786461 EGY786455:EGY786461 EQU786455:EQU786461 FAQ786455:FAQ786461 FKM786455:FKM786461 FUI786455:FUI786461 GEE786455:GEE786461 GOA786455:GOA786461 GXW786455:GXW786461 HHS786455:HHS786461 HRO786455:HRO786461 IBK786455:IBK786461 ILG786455:ILG786461 IVC786455:IVC786461 JEY786455:JEY786461 JOU786455:JOU786461 JYQ786455:JYQ786461 KIM786455:KIM786461 KSI786455:KSI786461 LCE786455:LCE786461 LMA786455:LMA786461 LVW786455:LVW786461 MFS786455:MFS786461 MPO786455:MPO786461 MZK786455:MZK786461 NJG786455:NJG786461 NTC786455:NTC786461 OCY786455:OCY786461 OMU786455:OMU786461 OWQ786455:OWQ786461 PGM786455:PGM786461 PQI786455:PQI786461 QAE786455:QAE786461 QKA786455:QKA786461 QTW786455:QTW786461 RDS786455:RDS786461 RNO786455:RNO786461 RXK786455:RXK786461 SHG786455:SHG786461 SRC786455:SRC786461 TAY786455:TAY786461 TKU786455:TKU786461 TUQ786455:TUQ786461 UEM786455:UEM786461 UOI786455:UOI786461 UYE786455:UYE786461 VIA786455:VIA786461 VRW786455:VRW786461 WBS786455:WBS786461 WLO786455:WLO786461 WVK786455:WVK786461 IY851991:IY851997 SU851991:SU851997 ACQ851991:ACQ851997 AMM851991:AMM851997 AWI851991:AWI851997 BGE851991:BGE851997 BQA851991:BQA851997 BZW851991:BZW851997 CJS851991:CJS851997 CTO851991:CTO851997 DDK851991:DDK851997 DNG851991:DNG851997 DXC851991:DXC851997 EGY851991:EGY851997 EQU851991:EQU851997 FAQ851991:FAQ851997 FKM851991:FKM851997 FUI851991:FUI851997 GEE851991:GEE851997 GOA851991:GOA851997 GXW851991:GXW851997 HHS851991:HHS851997 HRO851991:HRO851997 IBK851991:IBK851997 ILG851991:ILG851997 IVC851991:IVC851997 JEY851991:JEY851997 JOU851991:JOU851997 JYQ851991:JYQ851997 KIM851991:KIM851997 KSI851991:KSI851997 LCE851991:LCE851997 LMA851991:LMA851997 LVW851991:LVW851997 MFS851991:MFS851997 MPO851991:MPO851997 MZK851991:MZK851997 NJG851991:NJG851997 NTC851991:NTC851997 OCY851991:OCY851997 OMU851991:OMU851997 OWQ851991:OWQ851997 PGM851991:PGM851997 PQI851991:PQI851997 QAE851991:QAE851997 QKA851991:QKA851997 QTW851991:QTW851997 RDS851991:RDS851997 RNO851991:RNO851997 RXK851991:RXK851997 SHG851991:SHG851997 SRC851991:SRC851997 TAY851991:TAY851997 TKU851991:TKU851997 TUQ851991:TUQ851997 UEM851991:UEM851997 UOI851991:UOI851997 UYE851991:UYE851997 VIA851991:VIA851997 VRW851991:VRW851997 WBS851991:WBS851997 WLO851991:WLO851997 WVK851991:WVK851997 IY917527:IY917533 SU917527:SU917533 ACQ917527:ACQ917533 AMM917527:AMM917533 AWI917527:AWI917533 BGE917527:BGE917533 BQA917527:BQA917533 BZW917527:BZW917533 CJS917527:CJS917533 CTO917527:CTO917533 DDK917527:DDK917533 DNG917527:DNG917533 DXC917527:DXC917533 EGY917527:EGY917533 EQU917527:EQU917533 FAQ917527:FAQ917533 FKM917527:FKM917533 FUI917527:FUI917533 GEE917527:GEE917533 GOA917527:GOA917533 GXW917527:GXW917533 HHS917527:HHS917533 HRO917527:HRO917533 IBK917527:IBK917533 ILG917527:ILG917533 IVC917527:IVC917533 JEY917527:JEY917533 JOU917527:JOU917533 JYQ917527:JYQ917533 KIM917527:KIM917533 KSI917527:KSI917533 LCE917527:LCE917533 LMA917527:LMA917533 LVW917527:LVW917533 MFS917527:MFS917533 MPO917527:MPO917533 MZK917527:MZK917533 NJG917527:NJG917533 NTC917527:NTC917533 OCY917527:OCY917533 OMU917527:OMU917533 OWQ917527:OWQ917533 PGM917527:PGM917533 PQI917527:PQI917533 QAE917527:QAE917533 QKA917527:QKA917533 QTW917527:QTW917533 RDS917527:RDS917533 RNO917527:RNO917533 RXK917527:RXK917533 SHG917527:SHG917533 SRC917527:SRC917533 TAY917527:TAY917533 TKU917527:TKU917533 TUQ917527:TUQ917533 UEM917527:UEM917533 UOI917527:UOI917533 UYE917527:UYE917533 VIA917527:VIA917533 VRW917527:VRW917533 WBS917527:WBS917533 WLO917527:WLO917533 WVK917527:WVK917533 IY983063:IY983069 SU983063:SU983069 ACQ983063:ACQ983069 AMM983063:AMM983069 AWI983063:AWI983069 BGE983063:BGE983069 BQA983063:BQA983069 BZW983063:BZW983069 CJS983063:CJS983069 CTO983063:CTO983069 DDK983063:DDK983069 DNG983063:DNG983069 DXC983063:DXC983069 EGY983063:EGY983069 EQU983063:EQU983069 FAQ983063:FAQ983069 FKM983063:FKM983069 FUI983063:FUI983069 GEE983063:GEE983069 GOA983063:GOA983069 GXW983063:GXW983069 HHS983063:HHS983069 HRO983063:HRO983069 IBK983063:IBK983069 ILG983063:ILG983069 IVC983063:IVC983069 JEY983063:JEY983069 JOU983063:JOU983069 JYQ983063:JYQ983069 KIM983063:KIM983069 KSI983063:KSI983069 LCE983063:LCE983069 LMA983063:LMA983069 LVW983063:LVW983069 MFS983063:MFS983069 MPO983063:MPO983069 MZK983063:MZK983069 NJG983063:NJG983069 NTC983063:NTC983069 OCY983063:OCY983069 OMU983063:OMU983069 OWQ983063:OWQ983069 PGM983063:PGM983069 PQI983063:PQI983069 QAE983063:QAE983069 QKA983063:QKA983069 QTW983063:QTW983069 RDS983063:RDS983069 RNO983063:RNO983069 RXK983063:RXK983069 SHG983063:SHG983069 SRC983063:SRC983069 TAY983063:TAY983069 TKU983063:TKU983069 TUQ983063:TUQ983069 UEM983063:UEM983069 UOI983063:UOI983069 UYE983063:UYE983069 VIA983063:VIA983069 VRW983063:VRW983069 WBS983063:WBS983069 WLO983063:WLO983069 WVK983063:WVK983069 IY31:IY35 SU31:SU35 ACQ31:ACQ35 AMM31:AMM35 AWI31:AWI35 BGE31:BGE35 BQA31:BQA35 BZW31:BZW35 CJS31:CJS35 CTO31:CTO35 DDK31:DDK35 DNG31:DNG35 DXC31:DXC35 EGY31:EGY35 EQU31:EQU35 FAQ31:FAQ35 FKM31:FKM35 FUI31:FUI35 GEE31:GEE35 GOA31:GOA35 GXW31:GXW35 HHS31:HHS35 HRO31:HRO35 IBK31:IBK35 ILG31:ILG35 IVC31:IVC35 JEY31:JEY35 JOU31:JOU35 JYQ31:JYQ35 KIM31:KIM35 KSI31:KSI35 LCE31:LCE35 LMA31:LMA35 LVW31:LVW35 MFS31:MFS35 MPO31:MPO35 MZK31:MZK35 NJG31:NJG35 NTC31:NTC35 OCY31:OCY35 OMU31:OMU35 OWQ31:OWQ35 PGM31:PGM35 PQI31:PQI35 QAE31:QAE35 QKA31:QKA35 QTW31:QTW35 RDS31:RDS35 RNO31:RNO35 RXK31:RXK35 SHG31:SHG35 SRC31:SRC35 TAY31:TAY35 TKU31:TKU35 TUQ31:TUQ35 UEM31:UEM35 UOI31:UOI35 UYE31:UYE35 VIA31:VIA35 VRW31:VRW35 WBS31:WBS35 WLO31:WLO35 WVK31:WVK35 IY65567:IY65571 SU65567:SU65571 ACQ65567:ACQ65571 AMM65567:AMM65571 AWI65567:AWI65571 BGE65567:BGE65571 BQA65567:BQA65571 BZW65567:BZW65571 CJS65567:CJS65571 CTO65567:CTO65571 DDK65567:DDK65571 DNG65567:DNG65571 DXC65567:DXC65571 EGY65567:EGY65571 EQU65567:EQU65571 FAQ65567:FAQ65571 FKM65567:FKM65571 FUI65567:FUI65571 GEE65567:GEE65571 GOA65567:GOA65571 GXW65567:GXW65571 HHS65567:HHS65571 HRO65567:HRO65571 IBK65567:IBK65571 ILG65567:ILG65571 IVC65567:IVC65571 JEY65567:JEY65571 JOU65567:JOU65571 JYQ65567:JYQ65571 KIM65567:KIM65571 KSI65567:KSI65571 LCE65567:LCE65571 LMA65567:LMA65571 LVW65567:LVW65571 MFS65567:MFS65571 MPO65567:MPO65571 MZK65567:MZK65571 NJG65567:NJG65571 NTC65567:NTC65571 OCY65567:OCY65571 OMU65567:OMU65571 OWQ65567:OWQ65571 PGM65567:PGM65571 PQI65567:PQI65571 QAE65567:QAE65571 QKA65567:QKA65571 QTW65567:QTW65571 RDS65567:RDS65571 RNO65567:RNO65571 RXK65567:RXK65571 SHG65567:SHG65571 SRC65567:SRC65571 TAY65567:TAY65571 TKU65567:TKU65571 TUQ65567:TUQ65571 UEM65567:UEM65571 UOI65567:UOI65571 UYE65567:UYE65571 VIA65567:VIA65571 VRW65567:VRW65571 WBS65567:WBS65571 WLO65567:WLO65571 WVK65567:WVK65571 IY131103:IY131107 SU131103:SU131107 ACQ131103:ACQ131107 AMM131103:AMM131107 AWI131103:AWI131107 BGE131103:BGE131107 BQA131103:BQA131107 BZW131103:BZW131107 CJS131103:CJS131107 CTO131103:CTO131107 DDK131103:DDK131107 DNG131103:DNG131107 DXC131103:DXC131107 EGY131103:EGY131107 EQU131103:EQU131107 FAQ131103:FAQ131107 FKM131103:FKM131107 FUI131103:FUI131107 GEE131103:GEE131107 GOA131103:GOA131107 GXW131103:GXW131107 HHS131103:HHS131107 HRO131103:HRO131107 IBK131103:IBK131107 ILG131103:ILG131107 IVC131103:IVC131107 JEY131103:JEY131107 JOU131103:JOU131107 JYQ131103:JYQ131107 KIM131103:KIM131107 KSI131103:KSI131107 LCE131103:LCE131107 LMA131103:LMA131107 LVW131103:LVW131107 MFS131103:MFS131107 MPO131103:MPO131107 MZK131103:MZK131107 NJG131103:NJG131107 NTC131103:NTC131107 OCY131103:OCY131107 OMU131103:OMU131107 OWQ131103:OWQ131107 PGM131103:PGM131107 PQI131103:PQI131107 QAE131103:QAE131107 QKA131103:QKA131107 QTW131103:QTW131107 RDS131103:RDS131107 RNO131103:RNO131107 RXK131103:RXK131107 SHG131103:SHG131107 SRC131103:SRC131107 TAY131103:TAY131107 TKU131103:TKU131107 TUQ131103:TUQ131107 UEM131103:UEM131107 UOI131103:UOI131107 UYE131103:UYE131107 VIA131103:VIA131107 VRW131103:VRW131107 WBS131103:WBS131107 WLO131103:WLO131107 WVK131103:WVK131107 IY196639:IY196643 SU196639:SU196643 ACQ196639:ACQ196643 AMM196639:AMM196643 AWI196639:AWI196643 BGE196639:BGE196643 BQA196639:BQA196643 BZW196639:BZW196643 CJS196639:CJS196643 CTO196639:CTO196643 DDK196639:DDK196643 DNG196639:DNG196643 DXC196639:DXC196643 EGY196639:EGY196643 EQU196639:EQU196643 FAQ196639:FAQ196643 FKM196639:FKM196643 FUI196639:FUI196643 GEE196639:GEE196643 GOA196639:GOA196643 GXW196639:GXW196643 HHS196639:HHS196643 HRO196639:HRO196643 IBK196639:IBK196643 ILG196639:ILG196643 IVC196639:IVC196643 JEY196639:JEY196643 JOU196639:JOU196643 JYQ196639:JYQ196643 KIM196639:KIM196643 KSI196639:KSI196643 LCE196639:LCE196643 LMA196639:LMA196643 LVW196639:LVW196643 MFS196639:MFS196643 MPO196639:MPO196643 MZK196639:MZK196643 NJG196639:NJG196643 NTC196639:NTC196643 OCY196639:OCY196643 OMU196639:OMU196643 OWQ196639:OWQ196643 PGM196639:PGM196643 PQI196639:PQI196643 QAE196639:QAE196643 QKA196639:QKA196643 QTW196639:QTW196643 RDS196639:RDS196643 RNO196639:RNO196643 RXK196639:RXK196643 SHG196639:SHG196643 SRC196639:SRC196643 TAY196639:TAY196643 TKU196639:TKU196643 TUQ196639:TUQ196643 UEM196639:UEM196643 UOI196639:UOI196643 UYE196639:UYE196643 VIA196639:VIA196643 VRW196639:VRW196643 WBS196639:WBS196643 WLO196639:WLO196643 WVK196639:WVK196643 IY262175:IY262179 SU262175:SU262179 ACQ262175:ACQ262179 AMM262175:AMM262179 AWI262175:AWI262179 BGE262175:BGE262179 BQA262175:BQA262179 BZW262175:BZW262179 CJS262175:CJS262179 CTO262175:CTO262179 DDK262175:DDK262179 DNG262175:DNG262179 DXC262175:DXC262179 EGY262175:EGY262179 EQU262175:EQU262179 FAQ262175:FAQ262179 FKM262175:FKM262179 FUI262175:FUI262179 GEE262175:GEE262179 GOA262175:GOA262179 GXW262175:GXW262179 HHS262175:HHS262179 HRO262175:HRO262179 IBK262175:IBK262179 ILG262175:ILG262179 IVC262175:IVC262179 JEY262175:JEY262179 JOU262175:JOU262179 JYQ262175:JYQ262179 KIM262175:KIM262179 KSI262175:KSI262179 LCE262175:LCE262179 LMA262175:LMA262179 LVW262175:LVW262179 MFS262175:MFS262179 MPO262175:MPO262179 MZK262175:MZK262179 NJG262175:NJG262179 NTC262175:NTC262179 OCY262175:OCY262179 OMU262175:OMU262179 OWQ262175:OWQ262179 PGM262175:PGM262179 PQI262175:PQI262179 QAE262175:QAE262179 QKA262175:QKA262179 QTW262175:QTW262179 RDS262175:RDS262179 RNO262175:RNO262179 RXK262175:RXK262179 SHG262175:SHG262179 SRC262175:SRC262179 TAY262175:TAY262179 TKU262175:TKU262179 TUQ262175:TUQ262179 UEM262175:UEM262179 UOI262175:UOI262179 UYE262175:UYE262179 VIA262175:VIA262179 VRW262175:VRW262179 WBS262175:WBS262179 WLO262175:WLO262179 WVK262175:WVK262179 IY327711:IY327715 SU327711:SU327715 ACQ327711:ACQ327715 AMM327711:AMM327715 AWI327711:AWI327715 BGE327711:BGE327715 BQA327711:BQA327715 BZW327711:BZW327715 CJS327711:CJS327715 CTO327711:CTO327715 DDK327711:DDK327715 DNG327711:DNG327715 DXC327711:DXC327715 EGY327711:EGY327715 EQU327711:EQU327715 FAQ327711:FAQ327715 FKM327711:FKM327715 FUI327711:FUI327715 GEE327711:GEE327715 GOA327711:GOA327715 GXW327711:GXW327715 HHS327711:HHS327715 HRO327711:HRO327715 IBK327711:IBK327715 ILG327711:ILG327715 IVC327711:IVC327715 JEY327711:JEY327715 JOU327711:JOU327715 JYQ327711:JYQ327715 KIM327711:KIM327715 KSI327711:KSI327715 LCE327711:LCE327715 LMA327711:LMA327715 LVW327711:LVW327715 MFS327711:MFS327715 MPO327711:MPO327715 MZK327711:MZK327715 NJG327711:NJG327715 NTC327711:NTC327715 OCY327711:OCY327715 OMU327711:OMU327715 OWQ327711:OWQ327715 PGM327711:PGM327715 PQI327711:PQI327715 QAE327711:QAE327715 QKA327711:QKA327715 QTW327711:QTW327715 RDS327711:RDS327715 RNO327711:RNO327715 RXK327711:RXK327715 SHG327711:SHG327715 SRC327711:SRC327715 TAY327711:TAY327715 TKU327711:TKU327715 TUQ327711:TUQ327715 UEM327711:UEM327715 UOI327711:UOI327715 UYE327711:UYE327715 VIA327711:VIA327715 VRW327711:VRW327715 WBS327711:WBS327715 WLO327711:WLO327715 WVK327711:WVK327715 IY393247:IY393251 SU393247:SU393251 ACQ393247:ACQ393251 AMM393247:AMM393251 AWI393247:AWI393251 BGE393247:BGE393251 BQA393247:BQA393251 BZW393247:BZW393251 CJS393247:CJS393251 CTO393247:CTO393251 DDK393247:DDK393251 DNG393247:DNG393251 DXC393247:DXC393251 EGY393247:EGY393251 EQU393247:EQU393251 FAQ393247:FAQ393251 FKM393247:FKM393251 FUI393247:FUI393251 GEE393247:GEE393251 GOA393247:GOA393251 GXW393247:GXW393251 HHS393247:HHS393251 HRO393247:HRO393251 IBK393247:IBK393251 ILG393247:ILG393251 IVC393247:IVC393251 JEY393247:JEY393251 JOU393247:JOU393251 JYQ393247:JYQ393251 KIM393247:KIM393251 KSI393247:KSI393251 LCE393247:LCE393251 LMA393247:LMA393251 LVW393247:LVW393251 MFS393247:MFS393251 MPO393247:MPO393251 MZK393247:MZK393251 NJG393247:NJG393251 NTC393247:NTC393251 OCY393247:OCY393251 OMU393247:OMU393251 OWQ393247:OWQ393251 PGM393247:PGM393251 PQI393247:PQI393251 QAE393247:QAE393251 QKA393247:QKA393251 QTW393247:QTW393251 RDS393247:RDS393251 RNO393247:RNO393251 RXK393247:RXK393251 SHG393247:SHG393251 SRC393247:SRC393251 TAY393247:TAY393251 TKU393247:TKU393251 TUQ393247:TUQ393251 UEM393247:UEM393251 UOI393247:UOI393251 UYE393247:UYE393251 VIA393247:VIA393251 VRW393247:VRW393251 WBS393247:WBS393251 WLO393247:WLO393251 WVK393247:WVK393251 IY458783:IY458787 SU458783:SU458787 ACQ458783:ACQ458787 AMM458783:AMM458787 AWI458783:AWI458787 BGE458783:BGE458787 BQA458783:BQA458787 BZW458783:BZW458787 CJS458783:CJS458787 CTO458783:CTO458787 DDK458783:DDK458787 DNG458783:DNG458787 DXC458783:DXC458787 EGY458783:EGY458787 EQU458783:EQU458787 FAQ458783:FAQ458787 FKM458783:FKM458787 FUI458783:FUI458787 GEE458783:GEE458787 GOA458783:GOA458787 GXW458783:GXW458787 HHS458783:HHS458787 HRO458783:HRO458787 IBK458783:IBK458787 ILG458783:ILG458787 IVC458783:IVC458787 JEY458783:JEY458787 JOU458783:JOU458787 JYQ458783:JYQ458787 KIM458783:KIM458787 KSI458783:KSI458787 LCE458783:LCE458787 LMA458783:LMA458787 LVW458783:LVW458787 MFS458783:MFS458787 MPO458783:MPO458787 MZK458783:MZK458787 NJG458783:NJG458787 NTC458783:NTC458787 OCY458783:OCY458787 OMU458783:OMU458787 OWQ458783:OWQ458787 PGM458783:PGM458787 PQI458783:PQI458787 QAE458783:QAE458787 QKA458783:QKA458787 QTW458783:QTW458787 RDS458783:RDS458787 RNO458783:RNO458787 RXK458783:RXK458787 SHG458783:SHG458787 SRC458783:SRC458787 TAY458783:TAY458787 TKU458783:TKU458787 TUQ458783:TUQ458787 UEM458783:UEM458787 UOI458783:UOI458787 UYE458783:UYE458787 VIA458783:VIA458787 VRW458783:VRW458787 WBS458783:WBS458787 WLO458783:WLO458787 WVK458783:WVK458787 IY524319:IY524323 SU524319:SU524323 ACQ524319:ACQ524323 AMM524319:AMM524323 AWI524319:AWI524323 BGE524319:BGE524323 BQA524319:BQA524323 BZW524319:BZW524323 CJS524319:CJS524323 CTO524319:CTO524323 DDK524319:DDK524323 DNG524319:DNG524323 DXC524319:DXC524323 EGY524319:EGY524323 EQU524319:EQU524323 FAQ524319:FAQ524323 FKM524319:FKM524323 FUI524319:FUI524323 GEE524319:GEE524323 GOA524319:GOA524323 GXW524319:GXW524323 HHS524319:HHS524323 HRO524319:HRO524323 IBK524319:IBK524323 ILG524319:ILG524323 IVC524319:IVC524323 JEY524319:JEY524323 JOU524319:JOU524323 JYQ524319:JYQ524323 KIM524319:KIM524323 KSI524319:KSI524323 LCE524319:LCE524323 LMA524319:LMA524323 LVW524319:LVW524323 MFS524319:MFS524323 MPO524319:MPO524323 MZK524319:MZK524323 NJG524319:NJG524323 NTC524319:NTC524323 OCY524319:OCY524323 OMU524319:OMU524323 OWQ524319:OWQ524323 PGM524319:PGM524323 PQI524319:PQI524323 QAE524319:QAE524323 QKA524319:QKA524323 QTW524319:QTW524323 RDS524319:RDS524323 RNO524319:RNO524323 RXK524319:RXK524323 SHG524319:SHG524323 SRC524319:SRC524323 TAY524319:TAY524323 TKU524319:TKU524323 TUQ524319:TUQ524323 UEM524319:UEM524323 UOI524319:UOI524323 UYE524319:UYE524323 VIA524319:VIA524323 VRW524319:VRW524323 WBS524319:WBS524323 WLO524319:WLO524323 WVK524319:WVK524323 IY589855:IY589859 SU589855:SU589859 ACQ589855:ACQ589859 AMM589855:AMM589859 AWI589855:AWI589859 BGE589855:BGE589859 BQA589855:BQA589859 BZW589855:BZW589859 CJS589855:CJS589859 CTO589855:CTO589859 DDK589855:DDK589859 DNG589855:DNG589859 DXC589855:DXC589859 EGY589855:EGY589859 EQU589855:EQU589859 FAQ589855:FAQ589859 FKM589855:FKM589859 FUI589855:FUI589859 GEE589855:GEE589859 GOA589855:GOA589859 GXW589855:GXW589859 HHS589855:HHS589859 HRO589855:HRO589859 IBK589855:IBK589859 ILG589855:ILG589859 IVC589855:IVC589859 JEY589855:JEY589859 JOU589855:JOU589859 JYQ589855:JYQ589859 KIM589855:KIM589859 KSI589855:KSI589859 LCE589855:LCE589859 LMA589855:LMA589859 LVW589855:LVW589859 MFS589855:MFS589859 MPO589855:MPO589859 MZK589855:MZK589859 NJG589855:NJG589859 NTC589855:NTC589859 OCY589855:OCY589859 OMU589855:OMU589859 OWQ589855:OWQ589859 PGM589855:PGM589859 PQI589855:PQI589859 QAE589855:QAE589859 QKA589855:QKA589859 QTW589855:QTW589859 RDS589855:RDS589859 RNO589855:RNO589859 RXK589855:RXK589859 SHG589855:SHG589859 SRC589855:SRC589859 TAY589855:TAY589859 TKU589855:TKU589859 TUQ589855:TUQ589859 UEM589855:UEM589859 UOI589855:UOI589859 UYE589855:UYE589859 VIA589855:VIA589859 VRW589855:VRW589859 WBS589855:WBS589859 WLO589855:WLO589859 WVK589855:WVK589859 IY655391:IY655395 SU655391:SU655395 ACQ655391:ACQ655395 AMM655391:AMM655395 AWI655391:AWI655395 BGE655391:BGE655395 BQA655391:BQA655395 BZW655391:BZW655395 CJS655391:CJS655395 CTO655391:CTO655395 DDK655391:DDK655395 DNG655391:DNG655395 DXC655391:DXC655395 EGY655391:EGY655395 EQU655391:EQU655395 FAQ655391:FAQ655395 FKM655391:FKM655395 FUI655391:FUI655395 GEE655391:GEE655395 GOA655391:GOA655395 GXW655391:GXW655395 HHS655391:HHS655395 HRO655391:HRO655395 IBK655391:IBK655395 ILG655391:ILG655395 IVC655391:IVC655395 JEY655391:JEY655395 JOU655391:JOU655395 JYQ655391:JYQ655395 KIM655391:KIM655395 KSI655391:KSI655395 LCE655391:LCE655395 LMA655391:LMA655395 LVW655391:LVW655395 MFS655391:MFS655395 MPO655391:MPO655395 MZK655391:MZK655395 NJG655391:NJG655395 NTC655391:NTC655395 OCY655391:OCY655395 OMU655391:OMU655395 OWQ655391:OWQ655395 PGM655391:PGM655395 PQI655391:PQI655395 QAE655391:QAE655395 QKA655391:QKA655395 QTW655391:QTW655395 RDS655391:RDS655395 RNO655391:RNO655395 RXK655391:RXK655395 SHG655391:SHG655395 SRC655391:SRC655395 TAY655391:TAY655395 TKU655391:TKU655395 TUQ655391:TUQ655395 UEM655391:UEM655395 UOI655391:UOI655395 UYE655391:UYE655395 VIA655391:VIA655395 VRW655391:VRW655395 WBS655391:WBS655395 WLO655391:WLO655395 WVK655391:WVK655395 IY720927:IY720931 SU720927:SU720931 ACQ720927:ACQ720931 AMM720927:AMM720931 AWI720927:AWI720931 BGE720927:BGE720931 BQA720927:BQA720931 BZW720927:BZW720931 CJS720927:CJS720931 CTO720927:CTO720931 DDK720927:DDK720931 DNG720927:DNG720931 DXC720927:DXC720931 EGY720927:EGY720931 EQU720927:EQU720931 FAQ720927:FAQ720931 FKM720927:FKM720931 FUI720927:FUI720931 GEE720927:GEE720931 GOA720927:GOA720931 GXW720927:GXW720931 HHS720927:HHS720931 HRO720927:HRO720931 IBK720927:IBK720931 ILG720927:ILG720931 IVC720927:IVC720931 JEY720927:JEY720931 JOU720927:JOU720931 JYQ720927:JYQ720931 KIM720927:KIM720931 KSI720927:KSI720931 LCE720927:LCE720931 LMA720927:LMA720931 LVW720927:LVW720931 MFS720927:MFS720931 MPO720927:MPO720931 MZK720927:MZK720931 NJG720927:NJG720931 NTC720927:NTC720931 OCY720927:OCY720931 OMU720927:OMU720931 OWQ720927:OWQ720931 PGM720927:PGM720931 PQI720927:PQI720931 QAE720927:QAE720931 QKA720927:QKA720931 QTW720927:QTW720931 RDS720927:RDS720931 RNO720927:RNO720931 RXK720927:RXK720931 SHG720927:SHG720931 SRC720927:SRC720931 TAY720927:TAY720931 TKU720927:TKU720931 TUQ720927:TUQ720931 UEM720927:UEM720931 UOI720927:UOI720931 UYE720927:UYE720931 VIA720927:VIA720931 VRW720927:VRW720931 WBS720927:WBS720931 WLO720927:WLO720931 WVK720927:WVK720931 IY786463:IY786467 SU786463:SU786467 ACQ786463:ACQ786467 AMM786463:AMM786467 AWI786463:AWI786467 BGE786463:BGE786467 BQA786463:BQA786467 BZW786463:BZW786467 CJS786463:CJS786467 CTO786463:CTO786467 DDK786463:DDK786467 DNG786463:DNG786467 DXC786463:DXC786467 EGY786463:EGY786467 EQU786463:EQU786467 FAQ786463:FAQ786467 FKM786463:FKM786467 FUI786463:FUI786467 GEE786463:GEE786467 GOA786463:GOA786467 GXW786463:GXW786467 HHS786463:HHS786467 HRO786463:HRO786467 IBK786463:IBK786467 ILG786463:ILG786467 IVC786463:IVC786467 JEY786463:JEY786467 JOU786463:JOU786467 JYQ786463:JYQ786467 KIM786463:KIM786467 KSI786463:KSI786467 LCE786463:LCE786467 LMA786463:LMA786467 LVW786463:LVW786467 MFS786463:MFS786467 MPO786463:MPO786467 MZK786463:MZK786467 NJG786463:NJG786467 NTC786463:NTC786467 OCY786463:OCY786467 OMU786463:OMU786467 OWQ786463:OWQ786467 PGM786463:PGM786467 PQI786463:PQI786467 QAE786463:QAE786467 QKA786463:QKA786467 QTW786463:QTW786467 RDS786463:RDS786467 RNO786463:RNO786467 RXK786463:RXK786467 SHG786463:SHG786467 SRC786463:SRC786467 TAY786463:TAY786467 TKU786463:TKU786467 TUQ786463:TUQ786467 UEM786463:UEM786467 UOI786463:UOI786467 UYE786463:UYE786467 VIA786463:VIA786467 VRW786463:VRW786467 WBS786463:WBS786467 WLO786463:WLO786467 WVK786463:WVK786467 IY851999:IY852003 SU851999:SU852003 ACQ851999:ACQ852003 AMM851999:AMM852003 AWI851999:AWI852003 BGE851999:BGE852003 BQA851999:BQA852003 BZW851999:BZW852003 CJS851999:CJS852003 CTO851999:CTO852003 DDK851999:DDK852003 DNG851999:DNG852003 DXC851999:DXC852003 EGY851999:EGY852003 EQU851999:EQU852003 FAQ851999:FAQ852003 FKM851999:FKM852003 FUI851999:FUI852003 GEE851999:GEE852003 GOA851999:GOA852003 GXW851999:GXW852003 HHS851999:HHS852003 HRO851999:HRO852003 IBK851999:IBK852003 ILG851999:ILG852003 IVC851999:IVC852003 JEY851999:JEY852003 JOU851999:JOU852003 JYQ851999:JYQ852003 KIM851999:KIM852003 KSI851999:KSI852003 LCE851999:LCE852003 LMA851999:LMA852003 LVW851999:LVW852003 MFS851999:MFS852003 MPO851999:MPO852003 MZK851999:MZK852003 NJG851999:NJG852003 NTC851999:NTC852003 OCY851999:OCY852003 OMU851999:OMU852003 OWQ851999:OWQ852003 PGM851999:PGM852003 PQI851999:PQI852003 QAE851999:QAE852003 QKA851999:QKA852003 QTW851999:QTW852003 RDS851999:RDS852003 RNO851999:RNO852003 RXK851999:RXK852003 SHG851999:SHG852003 SRC851999:SRC852003 TAY851999:TAY852003 TKU851999:TKU852003 TUQ851999:TUQ852003 UEM851999:UEM852003 UOI851999:UOI852003 UYE851999:UYE852003 VIA851999:VIA852003 VRW851999:VRW852003 WBS851999:WBS852003 WLO851999:WLO852003 WVK851999:WVK852003 IY917535:IY917539 SU917535:SU917539 ACQ917535:ACQ917539 AMM917535:AMM917539 AWI917535:AWI917539 BGE917535:BGE917539 BQA917535:BQA917539 BZW917535:BZW917539 CJS917535:CJS917539 CTO917535:CTO917539 DDK917535:DDK917539 DNG917535:DNG917539 DXC917535:DXC917539 EGY917535:EGY917539 EQU917535:EQU917539 FAQ917535:FAQ917539 FKM917535:FKM917539 FUI917535:FUI917539 GEE917535:GEE917539 GOA917535:GOA917539 GXW917535:GXW917539 HHS917535:HHS917539 HRO917535:HRO917539 IBK917535:IBK917539 ILG917535:ILG917539 IVC917535:IVC917539 JEY917535:JEY917539 JOU917535:JOU917539 JYQ917535:JYQ917539 KIM917535:KIM917539 KSI917535:KSI917539 LCE917535:LCE917539 LMA917535:LMA917539 LVW917535:LVW917539 MFS917535:MFS917539 MPO917535:MPO917539 MZK917535:MZK917539 NJG917535:NJG917539 NTC917535:NTC917539 OCY917535:OCY917539 OMU917535:OMU917539 OWQ917535:OWQ917539 PGM917535:PGM917539 PQI917535:PQI917539 QAE917535:QAE917539 QKA917535:QKA917539 QTW917535:QTW917539 RDS917535:RDS917539 RNO917535:RNO917539 RXK917535:RXK917539 SHG917535:SHG917539 SRC917535:SRC917539 TAY917535:TAY917539 TKU917535:TKU917539 TUQ917535:TUQ917539 UEM917535:UEM917539 UOI917535:UOI917539 UYE917535:UYE917539 VIA917535:VIA917539 VRW917535:VRW917539 WBS917535:WBS917539 WLO917535:WLO917539 WVK917535:WVK917539 IY983071:IY983075 SU983071:SU983075 ACQ983071:ACQ983075 AMM983071:AMM983075 AWI983071:AWI983075 BGE983071:BGE983075 BQA983071:BQA983075 BZW983071:BZW983075 CJS983071:CJS983075 CTO983071:CTO983075 DDK983071:DDK983075 DNG983071:DNG983075 DXC983071:DXC983075 EGY983071:EGY983075 EQU983071:EQU983075 FAQ983071:FAQ983075 FKM983071:FKM983075 FUI983071:FUI983075 GEE983071:GEE983075 GOA983071:GOA983075 GXW983071:GXW983075 HHS983071:HHS983075 HRO983071:HRO983075 IBK983071:IBK983075 ILG983071:ILG983075 IVC983071:IVC983075 JEY983071:JEY983075 JOU983071:JOU983075 JYQ983071:JYQ983075 KIM983071:KIM983075 KSI983071:KSI983075 LCE983071:LCE983075 LMA983071:LMA983075 LVW983071:LVW983075 MFS983071:MFS983075 MPO983071:MPO983075 MZK983071:MZK983075 NJG983071:NJG983075 NTC983071:NTC983075 OCY983071:OCY983075 OMU983071:OMU983075 OWQ983071:OWQ983075 PGM983071:PGM983075 PQI983071:PQI983075 QAE983071:QAE983075 QKA983071:QKA983075 QTW983071:QTW983075 RDS983071:RDS983075 RNO983071:RNO983075 RXK983071:RXK983075 SHG983071:SHG983075 SRC983071:SRC983075 TAY983071:TAY983075 TKU983071:TKU983075 TUQ983071:TUQ983075 UEM983071:UEM983075 UOI983071:UOI983075 UYE983071:UYE983075 VIA983071:VIA983075 VRW983071:VRW983075 WBS983071:WBS983075 WLO983071:WLO983075 WVK983071:WVK983075 IY37:IY47 SU37:SU47 ACQ37:ACQ47 AMM37:AMM47 AWI37:AWI47 BGE37:BGE47 BQA37:BQA47 BZW37:BZW47 CJS37:CJS47 CTO37:CTO47 DDK37:DDK47 DNG37:DNG47 DXC37:DXC47 EGY37:EGY47 EQU37:EQU47 FAQ37:FAQ47 FKM37:FKM47 FUI37:FUI47 GEE37:GEE47 GOA37:GOA47 GXW37:GXW47 HHS37:HHS47 HRO37:HRO47 IBK37:IBK47 ILG37:ILG47 IVC37:IVC47 JEY37:JEY47 JOU37:JOU47 JYQ37:JYQ47 KIM37:KIM47 KSI37:KSI47 LCE37:LCE47 LMA37:LMA47 LVW37:LVW47 MFS37:MFS47 MPO37:MPO47 MZK37:MZK47 NJG37:NJG47 NTC37:NTC47 OCY37:OCY47 OMU37:OMU47 OWQ37:OWQ47 PGM37:PGM47 PQI37:PQI47 QAE37:QAE47 QKA37:QKA47 QTW37:QTW47 RDS37:RDS47 RNO37:RNO47 RXK37:RXK47 SHG37:SHG47 SRC37:SRC47 TAY37:TAY47 TKU37:TKU47 TUQ37:TUQ47 UEM37:UEM47 UOI37:UOI47 UYE37:UYE47 VIA37:VIA47 VRW37:VRW47 WBS37:WBS47 WLO37:WLO47 WVK37:WVK47 IY65573:IY65583 SU65573:SU65583 ACQ65573:ACQ65583 AMM65573:AMM65583 AWI65573:AWI65583 BGE65573:BGE65583 BQA65573:BQA65583 BZW65573:BZW65583 CJS65573:CJS65583 CTO65573:CTO65583 DDK65573:DDK65583 DNG65573:DNG65583 DXC65573:DXC65583 EGY65573:EGY65583 EQU65573:EQU65583 FAQ65573:FAQ65583 FKM65573:FKM65583 FUI65573:FUI65583 GEE65573:GEE65583 GOA65573:GOA65583 GXW65573:GXW65583 HHS65573:HHS65583 HRO65573:HRO65583 IBK65573:IBK65583 ILG65573:ILG65583 IVC65573:IVC65583 JEY65573:JEY65583 JOU65573:JOU65583 JYQ65573:JYQ65583 KIM65573:KIM65583 KSI65573:KSI65583 LCE65573:LCE65583 LMA65573:LMA65583 LVW65573:LVW65583 MFS65573:MFS65583 MPO65573:MPO65583 MZK65573:MZK65583 NJG65573:NJG65583 NTC65573:NTC65583 OCY65573:OCY65583 OMU65573:OMU65583 OWQ65573:OWQ65583 PGM65573:PGM65583 PQI65573:PQI65583 QAE65573:QAE65583 QKA65573:QKA65583 QTW65573:QTW65583 RDS65573:RDS65583 RNO65573:RNO65583 RXK65573:RXK65583 SHG65573:SHG65583 SRC65573:SRC65583 TAY65573:TAY65583 TKU65573:TKU65583 TUQ65573:TUQ65583 UEM65573:UEM65583 UOI65573:UOI65583 UYE65573:UYE65583 VIA65573:VIA65583 VRW65573:VRW65583 WBS65573:WBS65583 WLO65573:WLO65583 WVK65573:WVK65583 IY131109:IY131119 SU131109:SU131119 ACQ131109:ACQ131119 AMM131109:AMM131119 AWI131109:AWI131119 BGE131109:BGE131119 BQA131109:BQA131119 BZW131109:BZW131119 CJS131109:CJS131119 CTO131109:CTO131119 DDK131109:DDK131119 DNG131109:DNG131119 DXC131109:DXC131119 EGY131109:EGY131119 EQU131109:EQU131119 FAQ131109:FAQ131119 FKM131109:FKM131119 FUI131109:FUI131119 GEE131109:GEE131119 GOA131109:GOA131119 GXW131109:GXW131119 HHS131109:HHS131119 HRO131109:HRO131119 IBK131109:IBK131119 ILG131109:ILG131119 IVC131109:IVC131119 JEY131109:JEY131119 JOU131109:JOU131119 JYQ131109:JYQ131119 KIM131109:KIM131119 KSI131109:KSI131119 LCE131109:LCE131119 LMA131109:LMA131119 LVW131109:LVW131119 MFS131109:MFS131119 MPO131109:MPO131119 MZK131109:MZK131119 NJG131109:NJG131119 NTC131109:NTC131119 OCY131109:OCY131119 OMU131109:OMU131119 OWQ131109:OWQ131119 PGM131109:PGM131119 PQI131109:PQI131119 QAE131109:QAE131119 QKA131109:QKA131119 QTW131109:QTW131119 RDS131109:RDS131119 RNO131109:RNO131119 RXK131109:RXK131119 SHG131109:SHG131119 SRC131109:SRC131119 TAY131109:TAY131119 TKU131109:TKU131119 TUQ131109:TUQ131119 UEM131109:UEM131119 UOI131109:UOI131119 UYE131109:UYE131119 VIA131109:VIA131119 VRW131109:VRW131119 WBS131109:WBS131119 WLO131109:WLO131119 WVK131109:WVK131119 IY196645:IY196655 SU196645:SU196655 ACQ196645:ACQ196655 AMM196645:AMM196655 AWI196645:AWI196655 BGE196645:BGE196655 BQA196645:BQA196655 BZW196645:BZW196655 CJS196645:CJS196655 CTO196645:CTO196655 DDK196645:DDK196655 DNG196645:DNG196655 DXC196645:DXC196655 EGY196645:EGY196655 EQU196645:EQU196655 FAQ196645:FAQ196655 FKM196645:FKM196655 FUI196645:FUI196655 GEE196645:GEE196655 GOA196645:GOA196655 GXW196645:GXW196655 HHS196645:HHS196655 HRO196645:HRO196655 IBK196645:IBK196655 ILG196645:ILG196655 IVC196645:IVC196655 JEY196645:JEY196655 JOU196645:JOU196655 JYQ196645:JYQ196655 KIM196645:KIM196655 KSI196645:KSI196655 LCE196645:LCE196655 LMA196645:LMA196655 LVW196645:LVW196655 MFS196645:MFS196655 MPO196645:MPO196655 MZK196645:MZK196655 NJG196645:NJG196655 NTC196645:NTC196655 OCY196645:OCY196655 OMU196645:OMU196655 OWQ196645:OWQ196655 PGM196645:PGM196655 PQI196645:PQI196655 QAE196645:QAE196655 QKA196645:QKA196655 QTW196645:QTW196655 RDS196645:RDS196655 RNO196645:RNO196655 RXK196645:RXK196655 SHG196645:SHG196655 SRC196645:SRC196655 TAY196645:TAY196655 TKU196645:TKU196655 TUQ196645:TUQ196655 UEM196645:UEM196655 UOI196645:UOI196655 UYE196645:UYE196655 VIA196645:VIA196655 VRW196645:VRW196655 WBS196645:WBS196655 WLO196645:WLO196655 WVK196645:WVK196655 IY262181:IY262191 SU262181:SU262191 ACQ262181:ACQ262191 AMM262181:AMM262191 AWI262181:AWI262191 BGE262181:BGE262191 BQA262181:BQA262191 BZW262181:BZW262191 CJS262181:CJS262191 CTO262181:CTO262191 DDK262181:DDK262191 DNG262181:DNG262191 DXC262181:DXC262191 EGY262181:EGY262191 EQU262181:EQU262191 FAQ262181:FAQ262191 FKM262181:FKM262191 FUI262181:FUI262191 GEE262181:GEE262191 GOA262181:GOA262191 GXW262181:GXW262191 HHS262181:HHS262191 HRO262181:HRO262191 IBK262181:IBK262191 ILG262181:ILG262191 IVC262181:IVC262191 JEY262181:JEY262191 JOU262181:JOU262191 JYQ262181:JYQ262191 KIM262181:KIM262191 KSI262181:KSI262191 LCE262181:LCE262191 LMA262181:LMA262191 LVW262181:LVW262191 MFS262181:MFS262191 MPO262181:MPO262191 MZK262181:MZK262191 NJG262181:NJG262191 NTC262181:NTC262191 OCY262181:OCY262191 OMU262181:OMU262191 OWQ262181:OWQ262191 PGM262181:PGM262191 PQI262181:PQI262191 QAE262181:QAE262191 QKA262181:QKA262191 QTW262181:QTW262191 RDS262181:RDS262191 RNO262181:RNO262191 RXK262181:RXK262191 SHG262181:SHG262191 SRC262181:SRC262191 TAY262181:TAY262191 TKU262181:TKU262191 TUQ262181:TUQ262191 UEM262181:UEM262191 UOI262181:UOI262191 UYE262181:UYE262191 VIA262181:VIA262191 VRW262181:VRW262191 WBS262181:WBS262191 WLO262181:WLO262191 WVK262181:WVK262191 IY327717:IY327727 SU327717:SU327727 ACQ327717:ACQ327727 AMM327717:AMM327727 AWI327717:AWI327727 BGE327717:BGE327727 BQA327717:BQA327727 BZW327717:BZW327727 CJS327717:CJS327727 CTO327717:CTO327727 DDK327717:DDK327727 DNG327717:DNG327727 DXC327717:DXC327727 EGY327717:EGY327727 EQU327717:EQU327727 FAQ327717:FAQ327727 FKM327717:FKM327727 FUI327717:FUI327727 GEE327717:GEE327727 GOA327717:GOA327727 GXW327717:GXW327727 HHS327717:HHS327727 HRO327717:HRO327727 IBK327717:IBK327727 ILG327717:ILG327727 IVC327717:IVC327727 JEY327717:JEY327727 JOU327717:JOU327727 JYQ327717:JYQ327727 KIM327717:KIM327727 KSI327717:KSI327727 LCE327717:LCE327727 LMA327717:LMA327727 LVW327717:LVW327727 MFS327717:MFS327727 MPO327717:MPO327727 MZK327717:MZK327727 NJG327717:NJG327727 NTC327717:NTC327727 OCY327717:OCY327727 OMU327717:OMU327727 OWQ327717:OWQ327727 PGM327717:PGM327727 PQI327717:PQI327727 QAE327717:QAE327727 QKA327717:QKA327727 QTW327717:QTW327727 RDS327717:RDS327727 RNO327717:RNO327727 RXK327717:RXK327727 SHG327717:SHG327727 SRC327717:SRC327727 TAY327717:TAY327727 TKU327717:TKU327727 TUQ327717:TUQ327727 UEM327717:UEM327727 UOI327717:UOI327727 UYE327717:UYE327727 VIA327717:VIA327727 VRW327717:VRW327727 WBS327717:WBS327727 WLO327717:WLO327727 WVK327717:WVK327727 IY393253:IY393263 SU393253:SU393263 ACQ393253:ACQ393263 AMM393253:AMM393263 AWI393253:AWI393263 BGE393253:BGE393263 BQA393253:BQA393263 BZW393253:BZW393263 CJS393253:CJS393263 CTO393253:CTO393263 DDK393253:DDK393263 DNG393253:DNG393263 DXC393253:DXC393263 EGY393253:EGY393263 EQU393253:EQU393263 FAQ393253:FAQ393263 FKM393253:FKM393263 FUI393253:FUI393263 GEE393253:GEE393263 GOA393253:GOA393263 GXW393253:GXW393263 HHS393253:HHS393263 HRO393253:HRO393263 IBK393253:IBK393263 ILG393253:ILG393263 IVC393253:IVC393263 JEY393253:JEY393263 JOU393253:JOU393263 JYQ393253:JYQ393263 KIM393253:KIM393263 KSI393253:KSI393263 LCE393253:LCE393263 LMA393253:LMA393263 LVW393253:LVW393263 MFS393253:MFS393263 MPO393253:MPO393263 MZK393253:MZK393263 NJG393253:NJG393263 NTC393253:NTC393263 OCY393253:OCY393263 OMU393253:OMU393263 OWQ393253:OWQ393263 PGM393253:PGM393263 PQI393253:PQI393263 QAE393253:QAE393263 QKA393253:QKA393263 QTW393253:QTW393263 RDS393253:RDS393263 RNO393253:RNO393263 RXK393253:RXK393263 SHG393253:SHG393263 SRC393253:SRC393263 TAY393253:TAY393263 TKU393253:TKU393263 TUQ393253:TUQ393263 UEM393253:UEM393263 UOI393253:UOI393263 UYE393253:UYE393263 VIA393253:VIA393263 VRW393253:VRW393263 WBS393253:WBS393263 WLO393253:WLO393263 WVK393253:WVK393263 IY458789:IY458799 SU458789:SU458799 ACQ458789:ACQ458799 AMM458789:AMM458799 AWI458789:AWI458799 BGE458789:BGE458799 BQA458789:BQA458799 BZW458789:BZW458799 CJS458789:CJS458799 CTO458789:CTO458799 DDK458789:DDK458799 DNG458789:DNG458799 DXC458789:DXC458799 EGY458789:EGY458799 EQU458789:EQU458799 FAQ458789:FAQ458799 FKM458789:FKM458799 FUI458789:FUI458799 GEE458789:GEE458799 GOA458789:GOA458799 GXW458789:GXW458799 HHS458789:HHS458799 HRO458789:HRO458799 IBK458789:IBK458799 ILG458789:ILG458799 IVC458789:IVC458799 JEY458789:JEY458799 JOU458789:JOU458799 JYQ458789:JYQ458799 KIM458789:KIM458799 KSI458789:KSI458799 LCE458789:LCE458799 LMA458789:LMA458799 LVW458789:LVW458799 MFS458789:MFS458799 MPO458789:MPO458799 MZK458789:MZK458799 NJG458789:NJG458799 NTC458789:NTC458799 OCY458789:OCY458799 OMU458789:OMU458799 OWQ458789:OWQ458799 PGM458789:PGM458799 PQI458789:PQI458799 QAE458789:QAE458799 QKA458789:QKA458799 QTW458789:QTW458799 RDS458789:RDS458799 RNO458789:RNO458799 RXK458789:RXK458799 SHG458789:SHG458799 SRC458789:SRC458799 TAY458789:TAY458799 TKU458789:TKU458799 TUQ458789:TUQ458799 UEM458789:UEM458799 UOI458789:UOI458799 UYE458789:UYE458799 VIA458789:VIA458799 VRW458789:VRW458799 WBS458789:WBS458799 WLO458789:WLO458799 WVK458789:WVK458799 IY524325:IY524335 SU524325:SU524335 ACQ524325:ACQ524335 AMM524325:AMM524335 AWI524325:AWI524335 BGE524325:BGE524335 BQA524325:BQA524335 BZW524325:BZW524335 CJS524325:CJS524335 CTO524325:CTO524335 DDK524325:DDK524335 DNG524325:DNG524335 DXC524325:DXC524335 EGY524325:EGY524335 EQU524325:EQU524335 FAQ524325:FAQ524335 FKM524325:FKM524335 FUI524325:FUI524335 GEE524325:GEE524335 GOA524325:GOA524335 GXW524325:GXW524335 HHS524325:HHS524335 HRO524325:HRO524335 IBK524325:IBK524335 ILG524325:ILG524335 IVC524325:IVC524335 JEY524325:JEY524335 JOU524325:JOU524335 JYQ524325:JYQ524335 KIM524325:KIM524335 KSI524325:KSI524335 LCE524325:LCE524335 LMA524325:LMA524335 LVW524325:LVW524335 MFS524325:MFS524335 MPO524325:MPO524335 MZK524325:MZK524335 NJG524325:NJG524335 NTC524325:NTC524335 OCY524325:OCY524335 OMU524325:OMU524335 OWQ524325:OWQ524335 PGM524325:PGM524335 PQI524325:PQI524335 QAE524325:QAE524335 QKA524325:QKA524335 QTW524325:QTW524335 RDS524325:RDS524335 RNO524325:RNO524335 RXK524325:RXK524335 SHG524325:SHG524335 SRC524325:SRC524335 TAY524325:TAY524335 TKU524325:TKU524335 TUQ524325:TUQ524335 UEM524325:UEM524335 UOI524325:UOI524335 UYE524325:UYE524335 VIA524325:VIA524335 VRW524325:VRW524335 WBS524325:WBS524335 WLO524325:WLO524335 WVK524325:WVK524335 IY589861:IY589871 SU589861:SU589871 ACQ589861:ACQ589871 AMM589861:AMM589871 AWI589861:AWI589871 BGE589861:BGE589871 BQA589861:BQA589871 BZW589861:BZW589871 CJS589861:CJS589871 CTO589861:CTO589871 DDK589861:DDK589871 DNG589861:DNG589871 DXC589861:DXC589871 EGY589861:EGY589871 EQU589861:EQU589871 FAQ589861:FAQ589871 FKM589861:FKM589871 FUI589861:FUI589871 GEE589861:GEE589871 GOA589861:GOA589871 GXW589861:GXW589871 HHS589861:HHS589871 HRO589861:HRO589871 IBK589861:IBK589871 ILG589861:ILG589871 IVC589861:IVC589871 JEY589861:JEY589871 JOU589861:JOU589871 JYQ589861:JYQ589871 KIM589861:KIM589871 KSI589861:KSI589871 LCE589861:LCE589871 LMA589861:LMA589871 LVW589861:LVW589871 MFS589861:MFS589871 MPO589861:MPO589871 MZK589861:MZK589871 NJG589861:NJG589871 NTC589861:NTC589871 OCY589861:OCY589871 OMU589861:OMU589871 OWQ589861:OWQ589871 PGM589861:PGM589871 PQI589861:PQI589871 QAE589861:QAE589871 QKA589861:QKA589871 QTW589861:QTW589871 RDS589861:RDS589871 RNO589861:RNO589871 RXK589861:RXK589871 SHG589861:SHG589871 SRC589861:SRC589871 TAY589861:TAY589871 TKU589861:TKU589871 TUQ589861:TUQ589871 UEM589861:UEM589871 UOI589861:UOI589871 UYE589861:UYE589871 VIA589861:VIA589871 VRW589861:VRW589871 WBS589861:WBS589871 WLO589861:WLO589871 WVK589861:WVK589871 IY655397:IY655407 SU655397:SU655407 ACQ655397:ACQ655407 AMM655397:AMM655407 AWI655397:AWI655407 BGE655397:BGE655407 BQA655397:BQA655407 BZW655397:BZW655407 CJS655397:CJS655407 CTO655397:CTO655407 DDK655397:DDK655407 DNG655397:DNG655407 DXC655397:DXC655407 EGY655397:EGY655407 EQU655397:EQU655407 FAQ655397:FAQ655407 FKM655397:FKM655407 FUI655397:FUI655407 GEE655397:GEE655407 GOA655397:GOA655407 GXW655397:GXW655407 HHS655397:HHS655407 HRO655397:HRO655407 IBK655397:IBK655407 ILG655397:ILG655407 IVC655397:IVC655407 JEY655397:JEY655407 JOU655397:JOU655407 JYQ655397:JYQ655407 KIM655397:KIM655407 KSI655397:KSI655407 LCE655397:LCE655407 LMA655397:LMA655407 LVW655397:LVW655407 MFS655397:MFS655407 MPO655397:MPO655407 MZK655397:MZK655407 NJG655397:NJG655407 NTC655397:NTC655407 OCY655397:OCY655407 OMU655397:OMU655407 OWQ655397:OWQ655407 PGM655397:PGM655407 PQI655397:PQI655407 QAE655397:QAE655407 QKA655397:QKA655407 QTW655397:QTW655407 RDS655397:RDS655407 RNO655397:RNO655407 RXK655397:RXK655407 SHG655397:SHG655407 SRC655397:SRC655407 TAY655397:TAY655407 TKU655397:TKU655407 TUQ655397:TUQ655407 UEM655397:UEM655407 UOI655397:UOI655407 UYE655397:UYE655407 VIA655397:VIA655407 VRW655397:VRW655407 WBS655397:WBS655407 WLO655397:WLO655407 WVK655397:WVK655407 IY720933:IY720943 SU720933:SU720943 ACQ720933:ACQ720943 AMM720933:AMM720943 AWI720933:AWI720943 BGE720933:BGE720943 BQA720933:BQA720943 BZW720933:BZW720943 CJS720933:CJS720943 CTO720933:CTO720943 DDK720933:DDK720943 DNG720933:DNG720943 DXC720933:DXC720943 EGY720933:EGY720943 EQU720933:EQU720943 FAQ720933:FAQ720943 FKM720933:FKM720943 FUI720933:FUI720943 GEE720933:GEE720943 GOA720933:GOA720943 GXW720933:GXW720943 HHS720933:HHS720943 HRO720933:HRO720943 IBK720933:IBK720943 ILG720933:ILG720943 IVC720933:IVC720943 JEY720933:JEY720943 JOU720933:JOU720943 JYQ720933:JYQ720943 KIM720933:KIM720943 KSI720933:KSI720943 LCE720933:LCE720943 LMA720933:LMA720943 LVW720933:LVW720943 MFS720933:MFS720943 MPO720933:MPO720943 MZK720933:MZK720943 NJG720933:NJG720943 NTC720933:NTC720943 OCY720933:OCY720943 OMU720933:OMU720943 OWQ720933:OWQ720943 PGM720933:PGM720943 PQI720933:PQI720943 QAE720933:QAE720943 QKA720933:QKA720943 QTW720933:QTW720943 RDS720933:RDS720943 RNO720933:RNO720943 RXK720933:RXK720943 SHG720933:SHG720943 SRC720933:SRC720943 TAY720933:TAY720943 TKU720933:TKU720943 TUQ720933:TUQ720943 UEM720933:UEM720943 UOI720933:UOI720943 UYE720933:UYE720943 VIA720933:VIA720943 VRW720933:VRW720943 WBS720933:WBS720943 WLO720933:WLO720943 WVK720933:WVK720943 IY786469:IY786479 SU786469:SU786479 ACQ786469:ACQ786479 AMM786469:AMM786479 AWI786469:AWI786479 BGE786469:BGE786479 BQA786469:BQA786479 BZW786469:BZW786479 CJS786469:CJS786479 CTO786469:CTO786479 DDK786469:DDK786479 DNG786469:DNG786479 DXC786469:DXC786479 EGY786469:EGY786479 EQU786469:EQU786479 FAQ786469:FAQ786479 FKM786469:FKM786479 FUI786469:FUI786479 GEE786469:GEE786479 GOA786469:GOA786479 GXW786469:GXW786479 HHS786469:HHS786479 HRO786469:HRO786479 IBK786469:IBK786479 ILG786469:ILG786479 IVC786469:IVC786479 JEY786469:JEY786479 JOU786469:JOU786479 JYQ786469:JYQ786479 KIM786469:KIM786479 KSI786469:KSI786479 LCE786469:LCE786479 LMA786469:LMA786479 LVW786469:LVW786479 MFS786469:MFS786479 MPO786469:MPO786479 MZK786469:MZK786479 NJG786469:NJG786479 NTC786469:NTC786479 OCY786469:OCY786479 OMU786469:OMU786479 OWQ786469:OWQ786479 PGM786469:PGM786479 PQI786469:PQI786479 QAE786469:QAE786479 QKA786469:QKA786479 QTW786469:QTW786479 RDS786469:RDS786479 RNO786469:RNO786479 RXK786469:RXK786479 SHG786469:SHG786479 SRC786469:SRC786479 TAY786469:TAY786479 TKU786469:TKU786479 TUQ786469:TUQ786479 UEM786469:UEM786479 UOI786469:UOI786479 UYE786469:UYE786479 VIA786469:VIA786479 VRW786469:VRW786479 WBS786469:WBS786479 WLO786469:WLO786479 WVK786469:WVK786479 IY852005:IY852015 SU852005:SU852015 ACQ852005:ACQ852015 AMM852005:AMM852015 AWI852005:AWI852015 BGE852005:BGE852015 BQA852005:BQA852015 BZW852005:BZW852015 CJS852005:CJS852015 CTO852005:CTO852015 DDK852005:DDK852015 DNG852005:DNG852015 DXC852005:DXC852015 EGY852005:EGY852015 EQU852005:EQU852015 FAQ852005:FAQ852015 FKM852005:FKM852015 FUI852005:FUI852015 GEE852005:GEE852015 GOA852005:GOA852015 GXW852005:GXW852015 HHS852005:HHS852015 HRO852005:HRO852015 IBK852005:IBK852015 ILG852005:ILG852015 IVC852005:IVC852015 JEY852005:JEY852015 JOU852005:JOU852015 JYQ852005:JYQ852015 KIM852005:KIM852015 KSI852005:KSI852015 LCE852005:LCE852015 LMA852005:LMA852015 LVW852005:LVW852015 MFS852005:MFS852015 MPO852005:MPO852015 MZK852005:MZK852015 NJG852005:NJG852015 NTC852005:NTC852015 OCY852005:OCY852015 OMU852005:OMU852015 OWQ852005:OWQ852015 PGM852005:PGM852015 PQI852005:PQI852015 QAE852005:QAE852015 QKA852005:QKA852015 QTW852005:QTW852015 RDS852005:RDS852015 RNO852005:RNO852015 RXK852005:RXK852015 SHG852005:SHG852015 SRC852005:SRC852015 TAY852005:TAY852015 TKU852005:TKU852015 TUQ852005:TUQ852015 UEM852005:UEM852015 UOI852005:UOI852015 UYE852005:UYE852015 VIA852005:VIA852015 VRW852005:VRW852015 WBS852005:WBS852015 WLO852005:WLO852015 WVK852005:WVK852015 IY917541:IY917551 SU917541:SU917551 ACQ917541:ACQ917551 AMM917541:AMM917551 AWI917541:AWI917551 BGE917541:BGE917551 BQA917541:BQA917551 BZW917541:BZW917551 CJS917541:CJS917551 CTO917541:CTO917551 DDK917541:DDK917551 DNG917541:DNG917551 DXC917541:DXC917551 EGY917541:EGY917551 EQU917541:EQU917551 FAQ917541:FAQ917551 FKM917541:FKM917551 FUI917541:FUI917551 GEE917541:GEE917551 GOA917541:GOA917551 GXW917541:GXW917551 HHS917541:HHS917551 HRO917541:HRO917551 IBK917541:IBK917551 ILG917541:ILG917551 IVC917541:IVC917551 JEY917541:JEY917551 JOU917541:JOU917551 JYQ917541:JYQ917551 KIM917541:KIM917551 KSI917541:KSI917551 LCE917541:LCE917551 LMA917541:LMA917551 LVW917541:LVW917551 MFS917541:MFS917551 MPO917541:MPO917551 MZK917541:MZK917551 NJG917541:NJG917551 NTC917541:NTC917551 OCY917541:OCY917551 OMU917541:OMU917551 OWQ917541:OWQ917551 PGM917541:PGM917551 PQI917541:PQI917551 QAE917541:QAE917551 QKA917541:QKA917551 QTW917541:QTW917551 RDS917541:RDS917551 RNO917541:RNO917551 RXK917541:RXK917551 SHG917541:SHG917551 SRC917541:SRC917551 TAY917541:TAY917551 TKU917541:TKU917551 TUQ917541:TUQ917551 UEM917541:UEM917551 UOI917541:UOI917551 UYE917541:UYE917551 VIA917541:VIA917551 VRW917541:VRW917551 WBS917541:WBS917551 WLO917541:WLO917551 WVK917541:WVK917551 IY983077:IY983087 SU983077:SU983087 ACQ983077:ACQ983087 AMM983077:AMM983087 AWI983077:AWI983087 BGE983077:BGE983087 BQA983077:BQA983087 BZW983077:BZW983087 CJS983077:CJS983087 CTO983077:CTO983087 DDK983077:DDK983087 DNG983077:DNG983087 DXC983077:DXC983087 EGY983077:EGY983087 EQU983077:EQU983087 FAQ983077:FAQ983087 FKM983077:FKM983087 FUI983077:FUI983087 GEE983077:GEE983087 GOA983077:GOA983087 GXW983077:GXW983087 HHS983077:HHS983087 HRO983077:HRO983087 IBK983077:IBK983087 ILG983077:ILG983087 IVC983077:IVC983087 JEY983077:JEY983087 JOU983077:JOU983087 JYQ983077:JYQ983087 KIM983077:KIM983087 KSI983077:KSI983087 LCE983077:LCE983087 LMA983077:LMA983087 LVW983077:LVW983087 MFS983077:MFS983087 MPO983077:MPO983087 MZK983077:MZK983087 NJG983077:NJG983087 NTC983077:NTC983087 OCY983077:OCY983087 OMU983077:OMU983087 OWQ983077:OWQ983087 PGM983077:PGM983087 PQI983077:PQI983087 QAE983077:QAE983087 QKA983077:QKA983087 QTW983077:QTW983087 RDS983077:RDS983087 RNO983077:RNO983087 RXK983077:RXK983087 SHG983077:SHG983087 SRC983077:SRC983087 TAY983077:TAY983087 TKU983077:TKU983087 TUQ983077:TUQ983087 UEM983077:UEM983087 UOI983077:UOI983087 UYE983077:UYE983087 VIA983077:VIA983087 VRW983077:VRW983087 WBS983077:WBS983087 WLO983077:WLO983087 WVK983077:WVK983087 WBR983103:WBS983123 IX114 ST114 ACP114 AML114 AWH114 BGD114 BPZ114 BZV114 CJR114 CTN114 DDJ114 DNF114 DXB114 EGX114 EQT114 FAP114 FKL114 FUH114 GED114 GNZ114 GXV114 HHR114 HRN114 IBJ114 ILF114 IVB114 JEX114 JOT114 JYP114 KIL114 KSH114 LCD114 LLZ114 LVV114 MFR114 MPN114 MZJ114 NJF114 NTB114 OCX114 OMT114 OWP114 PGL114 PQH114 QAD114 QJZ114 QTV114 RDR114 RNN114 RXJ114 SHF114 SRB114 TAX114 TKT114 TUP114 UEL114 UOH114 UYD114 VHZ114 VRV114 WBR114 WLN114 WVJ114 IX852031:IY852051 IX65650 ST65650 ACP65650 AML65650 AWH65650 BGD65650 BPZ65650 BZV65650 CJR65650 CTN65650 DDJ65650 DNF65650 DXB65650 EGX65650 EQT65650 FAP65650 FKL65650 FUH65650 GED65650 GNZ65650 GXV65650 HHR65650 HRN65650 IBJ65650 ILF65650 IVB65650 JEX65650 JOT65650 JYP65650 KIL65650 KSH65650 LCD65650 LLZ65650 LVV65650 MFR65650 MPN65650 MZJ65650 NJF65650 NTB65650 OCX65650 OMT65650 OWP65650 PGL65650 PQH65650 QAD65650 QJZ65650 QTV65650 RDR65650 RNN65650 RXJ65650 SHF65650 SRB65650 TAX65650 TKT65650 TUP65650 UEL65650 UOH65650 UYD65650 VHZ65650 VRV65650 WBR65650 WLN65650 WVJ65650 ST852031:SU852051 IX131186 ST131186 ACP131186 AML131186 AWH131186 BGD131186 BPZ131186 BZV131186 CJR131186 CTN131186 DDJ131186 DNF131186 DXB131186 EGX131186 EQT131186 FAP131186 FKL131186 FUH131186 GED131186 GNZ131186 GXV131186 HHR131186 HRN131186 IBJ131186 ILF131186 IVB131186 JEX131186 JOT131186 JYP131186 KIL131186 KSH131186 LCD131186 LLZ131186 LVV131186 MFR131186 MPN131186 MZJ131186 NJF131186 NTB131186 OCX131186 OMT131186 OWP131186 PGL131186 PQH131186 QAD131186 QJZ131186 QTV131186 RDR131186 RNN131186 RXJ131186 SHF131186 SRB131186 TAX131186 TKT131186 TUP131186 UEL131186 UOH131186 UYD131186 VHZ131186 VRV131186 WBR131186 WLN131186 WVJ131186 ACP852031:ACQ852051 IX196722 ST196722 ACP196722 AML196722 AWH196722 BGD196722 BPZ196722 BZV196722 CJR196722 CTN196722 DDJ196722 DNF196722 DXB196722 EGX196722 EQT196722 FAP196722 FKL196722 FUH196722 GED196722 GNZ196722 GXV196722 HHR196722 HRN196722 IBJ196722 ILF196722 IVB196722 JEX196722 JOT196722 JYP196722 KIL196722 KSH196722 LCD196722 LLZ196722 LVV196722 MFR196722 MPN196722 MZJ196722 NJF196722 NTB196722 OCX196722 OMT196722 OWP196722 PGL196722 PQH196722 QAD196722 QJZ196722 QTV196722 RDR196722 RNN196722 RXJ196722 SHF196722 SRB196722 TAX196722 TKT196722 TUP196722 UEL196722 UOH196722 UYD196722 VHZ196722 VRV196722 WBR196722 WLN196722 WVJ196722 AML852031:AMM852051 IX262258 ST262258 ACP262258 AML262258 AWH262258 BGD262258 BPZ262258 BZV262258 CJR262258 CTN262258 DDJ262258 DNF262258 DXB262258 EGX262258 EQT262258 FAP262258 FKL262258 FUH262258 GED262258 GNZ262258 GXV262258 HHR262258 HRN262258 IBJ262258 ILF262258 IVB262258 JEX262258 JOT262258 JYP262258 KIL262258 KSH262258 LCD262258 LLZ262258 LVV262258 MFR262258 MPN262258 MZJ262258 NJF262258 NTB262258 OCX262258 OMT262258 OWP262258 PGL262258 PQH262258 QAD262258 QJZ262258 QTV262258 RDR262258 RNN262258 RXJ262258 SHF262258 SRB262258 TAX262258 TKT262258 TUP262258 UEL262258 UOH262258 UYD262258 VHZ262258 VRV262258 WBR262258 WLN262258 WVJ262258 AWH852031:AWI852051 IX327794 ST327794 ACP327794 AML327794 AWH327794 BGD327794 BPZ327794 BZV327794 CJR327794 CTN327794 DDJ327794 DNF327794 DXB327794 EGX327794 EQT327794 FAP327794 FKL327794 FUH327794 GED327794 GNZ327794 GXV327794 HHR327794 HRN327794 IBJ327794 ILF327794 IVB327794 JEX327794 JOT327794 JYP327794 KIL327794 KSH327794 LCD327794 LLZ327794 LVV327794 MFR327794 MPN327794 MZJ327794 NJF327794 NTB327794 OCX327794 OMT327794 OWP327794 PGL327794 PQH327794 QAD327794 QJZ327794 QTV327794 RDR327794 RNN327794 RXJ327794 SHF327794 SRB327794 TAX327794 TKT327794 TUP327794 UEL327794 UOH327794 UYD327794 VHZ327794 VRV327794 WBR327794 WLN327794 WVJ327794 BGD852031:BGE852051 IX393330 ST393330 ACP393330 AML393330 AWH393330 BGD393330 BPZ393330 BZV393330 CJR393330 CTN393330 DDJ393330 DNF393330 DXB393330 EGX393330 EQT393330 FAP393330 FKL393330 FUH393330 GED393330 GNZ393330 GXV393330 HHR393330 HRN393330 IBJ393330 ILF393330 IVB393330 JEX393330 JOT393330 JYP393330 KIL393330 KSH393330 LCD393330 LLZ393330 LVV393330 MFR393330 MPN393330 MZJ393330 NJF393330 NTB393330 OCX393330 OMT393330 OWP393330 PGL393330 PQH393330 QAD393330 QJZ393330 QTV393330 RDR393330 RNN393330 RXJ393330 SHF393330 SRB393330 TAX393330 TKT393330 TUP393330 UEL393330 UOH393330 UYD393330 VHZ393330 VRV393330 WBR393330 WLN393330 WVJ393330 BPZ852031:BQA852051 IX458866 ST458866 ACP458866 AML458866 AWH458866 BGD458866 BPZ458866 BZV458866 CJR458866 CTN458866 DDJ458866 DNF458866 DXB458866 EGX458866 EQT458866 FAP458866 FKL458866 FUH458866 GED458866 GNZ458866 GXV458866 HHR458866 HRN458866 IBJ458866 ILF458866 IVB458866 JEX458866 JOT458866 JYP458866 KIL458866 KSH458866 LCD458866 LLZ458866 LVV458866 MFR458866 MPN458866 MZJ458866 NJF458866 NTB458866 OCX458866 OMT458866 OWP458866 PGL458866 PQH458866 QAD458866 QJZ458866 QTV458866 RDR458866 RNN458866 RXJ458866 SHF458866 SRB458866 TAX458866 TKT458866 TUP458866 UEL458866 UOH458866 UYD458866 VHZ458866 VRV458866 WBR458866 WLN458866 WVJ458866 BZV852031:BZW852051 IX524402 ST524402 ACP524402 AML524402 AWH524402 BGD524402 BPZ524402 BZV524402 CJR524402 CTN524402 DDJ524402 DNF524402 DXB524402 EGX524402 EQT524402 FAP524402 FKL524402 FUH524402 GED524402 GNZ524402 GXV524402 HHR524402 HRN524402 IBJ524402 ILF524402 IVB524402 JEX524402 JOT524402 JYP524402 KIL524402 KSH524402 LCD524402 LLZ524402 LVV524402 MFR524402 MPN524402 MZJ524402 NJF524402 NTB524402 OCX524402 OMT524402 OWP524402 PGL524402 PQH524402 QAD524402 QJZ524402 QTV524402 RDR524402 RNN524402 RXJ524402 SHF524402 SRB524402 TAX524402 TKT524402 TUP524402 UEL524402 UOH524402 UYD524402 VHZ524402 VRV524402 WBR524402 WLN524402 WVJ524402 CJR852031:CJS852051 IX589938 ST589938 ACP589938 AML589938 AWH589938 BGD589938 BPZ589938 BZV589938 CJR589938 CTN589938 DDJ589938 DNF589938 DXB589938 EGX589938 EQT589938 FAP589938 FKL589938 FUH589938 GED589938 GNZ589938 GXV589938 HHR589938 HRN589938 IBJ589938 ILF589938 IVB589938 JEX589938 JOT589938 JYP589938 KIL589938 KSH589938 LCD589938 LLZ589938 LVV589938 MFR589938 MPN589938 MZJ589938 NJF589938 NTB589938 OCX589938 OMT589938 OWP589938 PGL589938 PQH589938 QAD589938 QJZ589938 QTV589938 RDR589938 RNN589938 RXJ589938 SHF589938 SRB589938 TAX589938 TKT589938 TUP589938 UEL589938 UOH589938 UYD589938 VHZ589938 VRV589938 WBR589938 WLN589938 WVJ589938 CTN852031:CTO852051 IX655474 ST655474 ACP655474 AML655474 AWH655474 BGD655474 BPZ655474 BZV655474 CJR655474 CTN655474 DDJ655474 DNF655474 DXB655474 EGX655474 EQT655474 FAP655474 FKL655474 FUH655474 GED655474 GNZ655474 GXV655474 HHR655474 HRN655474 IBJ655474 ILF655474 IVB655474 JEX655474 JOT655474 JYP655474 KIL655474 KSH655474 LCD655474 LLZ655474 LVV655474 MFR655474 MPN655474 MZJ655474 NJF655474 NTB655474 OCX655474 OMT655474 OWP655474 PGL655474 PQH655474 QAD655474 QJZ655474 QTV655474 RDR655474 RNN655474 RXJ655474 SHF655474 SRB655474 TAX655474 TKT655474 TUP655474 UEL655474 UOH655474 UYD655474 VHZ655474 VRV655474 WBR655474 WLN655474 WVJ655474 DDJ852031:DDK852051 IX721010 ST721010 ACP721010 AML721010 AWH721010 BGD721010 BPZ721010 BZV721010 CJR721010 CTN721010 DDJ721010 DNF721010 DXB721010 EGX721010 EQT721010 FAP721010 FKL721010 FUH721010 GED721010 GNZ721010 GXV721010 HHR721010 HRN721010 IBJ721010 ILF721010 IVB721010 JEX721010 JOT721010 JYP721010 KIL721010 KSH721010 LCD721010 LLZ721010 LVV721010 MFR721010 MPN721010 MZJ721010 NJF721010 NTB721010 OCX721010 OMT721010 OWP721010 PGL721010 PQH721010 QAD721010 QJZ721010 QTV721010 RDR721010 RNN721010 RXJ721010 SHF721010 SRB721010 TAX721010 TKT721010 TUP721010 UEL721010 UOH721010 UYD721010 VHZ721010 VRV721010 WBR721010 WLN721010 WVJ721010 DNF852031:DNG852051 IX786546 ST786546 ACP786546 AML786546 AWH786546 BGD786546 BPZ786546 BZV786546 CJR786546 CTN786546 DDJ786546 DNF786546 DXB786546 EGX786546 EQT786546 FAP786546 FKL786546 FUH786546 GED786546 GNZ786546 GXV786546 HHR786546 HRN786546 IBJ786546 ILF786546 IVB786546 JEX786546 JOT786546 JYP786546 KIL786546 KSH786546 LCD786546 LLZ786546 LVV786546 MFR786546 MPN786546 MZJ786546 NJF786546 NTB786546 OCX786546 OMT786546 OWP786546 PGL786546 PQH786546 QAD786546 QJZ786546 QTV786546 RDR786546 RNN786546 RXJ786546 SHF786546 SRB786546 TAX786546 TKT786546 TUP786546 UEL786546 UOH786546 UYD786546 VHZ786546 VRV786546 WBR786546 WLN786546 WVJ786546 DXB852031:DXC852051 IX852082 ST852082 ACP852082 AML852082 AWH852082 BGD852082 BPZ852082 BZV852082 CJR852082 CTN852082 DDJ852082 DNF852082 DXB852082 EGX852082 EQT852082 FAP852082 FKL852082 FUH852082 GED852082 GNZ852082 GXV852082 HHR852082 HRN852082 IBJ852082 ILF852082 IVB852082 JEX852082 JOT852082 JYP852082 KIL852082 KSH852082 LCD852082 LLZ852082 LVV852082 MFR852082 MPN852082 MZJ852082 NJF852082 NTB852082 OCX852082 OMT852082 OWP852082 PGL852082 PQH852082 QAD852082 QJZ852082 QTV852082 RDR852082 RNN852082 RXJ852082 SHF852082 SRB852082 TAX852082 TKT852082 TUP852082 UEL852082 UOH852082 UYD852082 VHZ852082 VRV852082 WBR852082 WLN852082 WVJ852082 EGX852031:EGY852051 IX917618 ST917618 ACP917618 AML917618 AWH917618 BGD917618 BPZ917618 BZV917618 CJR917618 CTN917618 DDJ917618 DNF917618 DXB917618 EGX917618 EQT917618 FAP917618 FKL917618 FUH917618 GED917618 GNZ917618 GXV917618 HHR917618 HRN917618 IBJ917618 ILF917618 IVB917618 JEX917618 JOT917618 JYP917618 KIL917618 KSH917618 LCD917618 LLZ917618 LVV917618 MFR917618 MPN917618 MZJ917618 NJF917618 NTB917618 OCX917618 OMT917618 OWP917618 PGL917618 PQH917618 QAD917618 QJZ917618 QTV917618 RDR917618 RNN917618 RXJ917618 SHF917618 SRB917618 TAX917618 TKT917618 TUP917618 UEL917618 UOH917618 UYD917618 VHZ917618 VRV917618 WBR917618 WLN917618 WVJ917618 EQT852031:EQU852051 IX983154 ST983154 ACP983154 AML983154 AWH983154 BGD983154 BPZ983154 BZV983154 CJR983154 CTN983154 DDJ983154 DNF983154 DXB983154 EGX983154 EQT983154 FAP983154 FKL983154 FUH983154 GED983154 GNZ983154 GXV983154 HHR983154 HRN983154 IBJ983154 ILF983154 IVB983154 JEX983154 JOT983154 JYP983154 KIL983154 KSH983154 LCD983154 LLZ983154 LVV983154 MFR983154 MPN983154 MZJ983154 NJF983154 NTB983154 OCX983154 OMT983154 OWP983154 PGL983154 PQH983154 QAD983154 QJZ983154 QTV983154 RDR983154 RNN983154 RXJ983154 SHF983154 SRB983154 TAX983154 TKT983154 TUP983154 UEL983154 UOH983154 UYD983154 VHZ983154 VRV983154 WBR983154 WLN983154 WVJ983154 FAP852031:FAQ852051 IX124 ST124 ACP124 AML124 AWH124 BGD124 BPZ124 BZV124 CJR124 CTN124 DDJ124 DNF124 DXB124 EGX124 EQT124 FAP124 FKL124 FUH124 GED124 GNZ124 GXV124 HHR124 HRN124 IBJ124 ILF124 IVB124 JEX124 JOT124 JYP124 KIL124 KSH124 LCD124 LLZ124 LVV124 MFR124 MPN124 MZJ124 NJF124 NTB124 OCX124 OMT124 OWP124 PGL124 PQH124 QAD124 QJZ124 QTV124 RDR124 RNN124 RXJ124 SHF124 SRB124 TAX124 TKT124 TUP124 UEL124 UOH124 UYD124 VHZ124 VRV124 WBR124 WLN124 WVJ124 FKL852031:FKM852051 IX65660 ST65660 ACP65660 AML65660 AWH65660 BGD65660 BPZ65660 BZV65660 CJR65660 CTN65660 DDJ65660 DNF65660 DXB65660 EGX65660 EQT65660 FAP65660 FKL65660 FUH65660 GED65660 GNZ65660 GXV65660 HHR65660 HRN65660 IBJ65660 ILF65660 IVB65660 JEX65660 JOT65660 JYP65660 KIL65660 KSH65660 LCD65660 LLZ65660 LVV65660 MFR65660 MPN65660 MZJ65660 NJF65660 NTB65660 OCX65660 OMT65660 OWP65660 PGL65660 PQH65660 QAD65660 QJZ65660 QTV65660 RDR65660 RNN65660 RXJ65660 SHF65660 SRB65660 TAX65660 TKT65660 TUP65660 UEL65660 UOH65660 UYD65660 VHZ65660 VRV65660 WBR65660 WLN65660 WVJ65660 FUH852031:FUI852051 IX131196 ST131196 ACP131196 AML131196 AWH131196 BGD131196 BPZ131196 BZV131196 CJR131196 CTN131196 DDJ131196 DNF131196 DXB131196 EGX131196 EQT131196 FAP131196 FKL131196 FUH131196 GED131196 GNZ131196 GXV131196 HHR131196 HRN131196 IBJ131196 ILF131196 IVB131196 JEX131196 JOT131196 JYP131196 KIL131196 KSH131196 LCD131196 LLZ131196 LVV131196 MFR131196 MPN131196 MZJ131196 NJF131196 NTB131196 OCX131196 OMT131196 OWP131196 PGL131196 PQH131196 QAD131196 QJZ131196 QTV131196 RDR131196 RNN131196 RXJ131196 SHF131196 SRB131196 TAX131196 TKT131196 TUP131196 UEL131196 UOH131196 UYD131196 VHZ131196 VRV131196 WBR131196 WLN131196 WVJ131196 GED852031:GEE852051 IX196732 ST196732 ACP196732 AML196732 AWH196732 BGD196732 BPZ196732 BZV196732 CJR196732 CTN196732 DDJ196732 DNF196732 DXB196732 EGX196732 EQT196732 FAP196732 FKL196732 FUH196732 GED196732 GNZ196732 GXV196732 HHR196732 HRN196732 IBJ196732 ILF196732 IVB196732 JEX196732 JOT196732 JYP196732 KIL196732 KSH196732 LCD196732 LLZ196732 LVV196732 MFR196732 MPN196732 MZJ196732 NJF196732 NTB196732 OCX196732 OMT196732 OWP196732 PGL196732 PQH196732 QAD196732 QJZ196732 QTV196732 RDR196732 RNN196732 RXJ196732 SHF196732 SRB196732 TAX196732 TKT196732 TUP196732 UEL196732 UOH196732 UYD196732 VHZ196732 VRV196732 WBR196732 WLN196732 WVJ196732 GNZ852031:GOA852051 IX262268 ST262268 ACP262268 AML262268 AWH262268 BGD262268 BPZ262268 BZV262268 CJR262268 CTN262268 DDJ262268 DNF262268 DXB262268 EGX262268 EQT262268 FAP262268 FKL262268 FUH262268 GED262268 GNZ262268 GXV262268 HHR262268 HRN262268 IBJ262268 ILF262268 IVB262268 JEX262268 JOT262268 JYP262268 KIL262268 KSH262268 LCD262268 LLZ262268 LVV262268 MFR262268 MPN262268 MZJ262268 NJF262268 NTB262268 OCX262268 OMT262268 OWP262268 PGL262268 PQH262268 QAD262268 QJZ262268 QTV262268 RDR262268 RNN262268 RXJ262268 SHF262268 SRB262268 TAX262268 TKT262268 TUP262268 UEL262268 UOH262268 UYD262268 VHZ262268 VRV262268 WBR262268 WLN262268 WVJ262268 GXV852031:GXW852051 IX327804 ST327804 ACP327804 AML327804 AWH327804 BGD327804 BPZ327804 BZV327804 CJR327804 CTN327804 DDJ327804 DNF327804 DXB327804 EGX327804 EQT327804 FAP327804 FKL327804 FUH327804 GED327804 GNZ327804 GXV327804 HHR327804 HRN327804 IBJ327804 ILF327804 IVB327804 JEX327804 JOT327804 JYP327804 KIL327804 KSH327804 LCD327804 LLZ327804 LVV327804 MFR327804 MPN327804 MZJ327804 NJF327804 NTB327804 OCX327804 OMT327804 OWP327804 PGL327804 PQH327804 QAD327804 QJZ327804 QTV327804 RDR327804 RNN327804 RXJ327804 SHF327804 SRB327804 TAX327804 TKT327804 TUP327804 UEL327804 UOH327804 UYD327804 VHZ327804 VRV327804 WBR327804 WLN327804 WVJ327804 HHR852031:HHS852051 IX393340 ST393340 ACP393340 AML393340 AWH393340 BGD393340 BPZ393340 BZV393340 CJR393340 CTN393340 DDJ393340 DNF393340 DXB393340 EGX393340 EQT393340 FAP393340 FKL393340 FUH393340 GED393340 GNZ393340 GXV393340 HHR393340 HRN393340 IBJ393340 ILF393340 IVB393340 JEX393340 JOT393340 JYP393340 KIL393340 KSH393340 LCD393340 LLZ393340 LVV393340 MFR393340 MPN393340 MZJ393340 NJF393340 NTB393340 OCX393340 OMT393340 OWP393340 PGL393340 PQH393340 QAD393340 QJZ393340 QTV393340 RDR393340 RNN393340 RXJ393340 SHF393340 SRB393340 TAX393340 TKT393340 TUP393340 UEL393340 UOH393340 UYD393340 VHZ393340 VRV393340 WBR393340 WLN393340 WVJ393340 HRN852031:HRO852051 IX458876 ST458876 ACP458876 AML458876 AWH458876 BGD458876 BPZ458876 BZV458876 CJR458876 CTN458876 DDJ458876 DNF458876 DXB458876 EGX458876 EQT458876 FAP458876 FKL458876 FUH458876 GED458876 GNZ458876 GXV458876 HHR458876 HRN458876 IBJ458876 ILF458876 IVB458876 JEX458876 JOT458876 JYP458876 KIL458876 KSH458876 LCD458876 LLZ458876 LVV458876 MFR458876 MPN458876 MZJ458876 NJF458876 NTB458876 OCX458876 OMT458876 OWP458876 PGL458876 PQH458876 QAD458876 QJZ458876 QTV458876 RDR458876 RNN458876 RXJ458876 SHF458876 SRB458876 TAX458876 TKT458876 TUP458876 UEL458876 UOH458876 UYD458876 VHZ458876 VRV458876 WBR458876 WLN458876 WVJ458876 IBJ852031:IBK852051 IX524412 ST524412 ACP524412 AML524412 AWH524412 BGD524412 BPZ524412 BZV524412 CJR524412 CTN524412 DDJ524412 DNF524412 DXB524412 EGX524412 EQT524412 FAP524412 FKL524412 FUH524412 GED524412 GNZ524412 GXV524412 HHR524412 HRN524412 IBJ524412 ILF524412 IVB524412 JEX524412 JOT524412 JYP524412 KIL524412 KSH524412 LCD524412 LLZ524412 LVV524412 MFR524412 MPN524412 MZJ524412 NJF524412 NTB524412 OCX524412 OMT524412 OWP524412 PGL524412 PQH524412 QAD524412 QJZ524412 QTV524412 RDR524412 RNN524412 RXJ524412 SHF524412 SRB524412 TAX524412 TKT524412 TUP524412 UEL524412 UOH524412 UYD524412 VHZ524412 VRV524412 WBR524412 WLN524412 WVJ524412 ILF852031:ILG852051 IX589948 ST589948 ACP589948 AML589948 AWH589948 BGD589948 BPZ589948 BZV589948 CJR589948 CTN589948 DDJ589948 DNF589948 DXB589948 EGX589948 EQT589948 FAP589948 FKL589948 FUH589948 GED589948 GNZ589948 GXV589948 HHR589948 HRN589948 IBJ589948 ILF589948 IVB589948 JEX589948 JOT589948 JYP589948 KIL589948 KSH589948 LCD589948 LLZ589948 LVV589948 MFR589948 MPN589948 MZJ589948 NJF589948 NTB589948 OCX589948 OMT589948 OWP589948 PGL589948 PQH589948 QAD589948 QJZ589948 QTV589948 RDR589948 RNN589948 RXJ589948 SHF589948 SRB589948 TAX589948 TKT589948 TUP589948 UEL589948 UOH589948 UYD589948 VHZ589948 VRV589948 WBR589948 WLN589948 WVJ589948 IVB852031:IVC852051 IX655484 ST655484 ACP655484 AML655484 AWH655484 BGD655484 BPZ655484 BZV655484 CJR655484 CTN655484 DDJ655484 DNF655484 DXB655484 EGX655484 EQT655484 FAP655484 FKL655484 FUH655484 GED655484 GNZ655484 GXV655484 HHR655484 HRN655484 IBJ655484 ILF655484 IVB655484 JEX655484 JOT655484 JYP655484 KIL655484 KSH655484 LCD655484 LLZ655484 LVV655484 MFR655484 MPN655484 MZJ655484 NJF655484 NTB655484 OCX655484 OMT655484 OWP655484 PGL655484 PQH655484 QAD655484 QJZ655484 QTV655484 RDR655484 RNN655484 RXJ655484 SHF655484 SRB655484 TAX655484 TKT655484 TUP655484 UEL655484 UOH655484 UYD655484 VHZ655484 VRV655484 WBR655484 WLN655484 WVJ655484 JEX852031:JEY852051 IX721020 ST721020 ACP721020 AML721020 AWH721020 BGD721020 BPZ721020 BZV721020 CJR721020 CTN721020 DDJ721020 DNF721020 DXB721020 EGX721020 EQT721020 FAP721020 FKL721020 FUH721020 GED721020 GNZ721020 GXV721020 HHR721020 HRN721020 IBJ721020 ILF721020 IVB721020 JEX721020 JOT721020 JYP721020 KIL721020 KSH721020 LCD721020 LLZ721020 LVV721020 MFR721020 MPN721020 MZJ721020 NJF721020 NTB721020 OCX721020 OMT721020 OWP721020 PGL721020 PQH721020 QAD721020 QJZ721020 QTV721020 RDR721020 RNN721020 RXJ721020 SHF721020 SRB721020 TAX721020 TKT721020 TUP721020 UEL721020 UOH721020 UYD721020 VHZ721020 VRV721020 WBR721020 WLN721020 WVJ721020 JOT852031:JOU852051 IX786556 ST786556 ACP786556 AML786556 AWH786556 BGD786556 BPZ786556 BZV786556 CJR786556 CTN786556 DDJ786556 DNF786556 DXB786556 EGX786556 EQT786556 FAP786556 FKL786556 FUH786556 GED786556 GNZ786556 GXV786556 HHR786556 HRN786556 IBJ786556 ILF786556 IVB786556 JEX786556 JOT786556 JYP786556 KIL786556 KSH786556 LCD786556 LLZ786556 LVV786556 MFR786556 MPN786556 MZJ786556 NJF786556 NTB786556 OCX786556 OMT786556 OWP786556 PGL786556 PQH786556 QAD786556 QJZ786556 QTV786556 RDR786556 RNN786556 RXJ786556 SHF786556 SRB786556 TAX786556 TKT786556 TUP786556 UEL786556 UOH786556 UYD786556 VHZ786556 VRV786556 WBR786556 WLN786556 WVJ786556 JYP852031:JYQ852051 IX852092 ST852092 ACP852092 AML852092 AWH852092 BGD852092 BPZ852092 BZV852092 CJR852092 CTN852092 DDJ852092 DNF852092 DXB852092 EGX852092 EQT852092 FAP852092 FKL852092 FUH852092 GED852092 GNZ852092 GXV852092 HHR852092 HRN852092 IBJ852092 ILF852092 IVB852092 JEX852092 JOT852092 JYP852092 KIL852092 KSH852092 LCD852092 LLZ852092 LVV852092 MFR852092 MPN852092 MZJ852092 NJF852092 NTB852092 OCX852092 OMT852092 OWP852092 PGL852092 PQH852092 QAD852092 QJZ852092 QTV852092 RDR852092 RNN852092 RXJ852092 SHF852092 SRB852092 TAX852092 TKT852092 TUP852092 UEL852092 UOH852092 UYD852092 VHZ852092 VRV852092 WBR852092 WLN852092 WVJ852092 KIL852031:KIM852051 IX917628 ST917628 ACP917628 AML917628 AWH917628 BGD917628 BPZ917628 BZV917628 CJR917628 CTN917628 DDJ917628 DNF917628 DXB917628 EGX917628 EQT917628 FAP917628 FKL917628 FUH917628 GED917628 GNZ917628 GXV917628 HHR917628 HRN917628 IBJ917628 ILF917628 IVB917628 JEX917628 JOT917628 JYP917628 KIL917628 KSH917628 LCD917628 LLZ917628 LVV917628 MFR917628 MPN917628 MZJ917628 NJF917628 NTB917628 OCX917628 OMT917628 OWP917628 PGL917628 PQH917628 QAD917628 QJZ917628 QTV917628 RDR917628 RNN917628 RXJ917628 SHF917628 SRB917628 TAX917628 TKT917628 TUP917628 UEL917628 UOH917628 UYD917628 VHZ917628 VRV917628 WBR917628 WLN917628 WVJ917628 KSH852031:KSI852051 IX983164 ST983164 ACP983164 AML983164 AWH983164 BGD983164 BPZ983164 BZV983164 CJR983164 CTN983164 DDJ983164 DNF983164 DXB983164 EGX983164 EQT983164 FAP983164 FKL983164 FUH983164 GED983164 GNZ983164 GXV983164 HHR983164 HRN983164 IBJ983164 ILF983164 IVB983164 JEX983164 JOT983164 JYP983164 KIL983164 KSH983164 LCD983164 LLZ983164 LVV983164 MFR983164 MPN983164 MZJ983164 NJF983164 NTB983164 OCX983164 OMT983164 OWP983164 PGL983164 PQH983164 QAD983164 QJZ983164 QTV983164 RDR983164 RNN983164 RXJ983164 SHF983164 SRB983164 TAX983164 TKT983164 TUP983164 UEL983164 UOH983164 UYD983164 VHZ983164 VRV983164 WBR983164 WLN983164 WVJ983164 LCD852031:LCE852051 IX85:IY85 ST85:SU85 ACP85:ACQ85 AML85:AMM85 AWH85:AWI85 BGD85:BGE85 BPZ85:BQA85 BZV85:BZW85 CJR85:CJS85 CTN85:CTO85 DDJ85:DDK85 DNF85:DNG85 DXB85:DXC85 EGX85:EGY85 EQT85:EQU85 FAP85:FAQ85 FKL85:FKM85 FUH85:FUI85 GED85:GEE85 GNZ85:GOA85 GXV85:GXW85 HHR85:HHS85 HRN85:HRO85 IBJ85:IBK85 ILF85:ILG85 IVB85:IVC85 JEX85:JEY85 JOT85:JOU85 JYP85:JYQ85 KIL85:KIM85 KSH85:KSI85 LCD85:LCE85 LLZ85:LMA85 LVV85:LVW85 MFR85:MFS85 MPN85:MPO85 MZJ85:MZK85 NJF85:NJG85 NTB85:NTC85 OCX85:OCY85 OMT85:OMU85 OWP85:OWQ85 PGL85:PGM85 PQH85:PQI85 QAD85:QAE85 QJZ85:QKA85 QTV85:QTW85 RDR85:RDS85 RNN85:RNO85 RXJ85:RXK85 SHF85:SHG85 SRB85:SRC85 TAX85:TAY85 TKT85:TKU85 TUP85:TUQ85 UEL85:UEM85 UOH85:UOI85 UYD85:UYE85 VHZ85:VIA85 VRV85:VRW85 WBR85:WBS85 WLN85:WLO85 WVJ85:WVK85 LLZ852031:LMA852051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LVV852031:LVW852051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MFR852031:MFS852051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MPN852031:MPO852051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MZJ852031:MZK852051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NJF852031:NJG852051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NTB852031:NTC852051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OCX852031:OCY852051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OMT852031:OMU852051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OWP852031:OWQ852051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PGL852031:PGM852051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PQH852031:PQI852051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QAD852031:QAE852051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QJZ852031:QKA852051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QTV852031:QTW852051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RDR852031:RDS852051 IX96:IY96 ST96:SU96 ACP96:ACQ96 AML96:AMM96 AWH96:AWI96 BGD96:BGE96 BPZ96:BQA96 BZV96:BZW96 CJR96:CJS96 CTN96:CTO96 DDJ96:DDK96 DNF96:DNG96 DXB96:DXC96 EGX96:EGY96 EQT96:EQU96 FAP96:FAQ96 FKL96:FKM96 FUH96:FUI96 GED96:GEE96 GNZ96:GOA96 GXV96:GXW96 HHR96:HHS96 HRN96:HRO96 IBJ96:IBK96 ILF96:ILG96 IVB96:IVC96 JEX96:JEY96 JOT96:JOU96 JYP96:JYQ96 KIL96:KIM96 KSH96:KSI96 LCD96:LCE96 LLZ96:LMA96 LVV96:LVW96 MFR96:MFS96 MPN96:MPO96 MZJ96:MZK96 NJF96:NJG96 NTB96:NTC96 OCX96:OCY96 OMT96:OMU96 OWP96:OWQ96 PGL96:PGM96 PQH96:PQI96 QAD96:QAE96 QJZ96:QKA96 QTV96:QTW96 RDR96:RDS96 RNN96:RNO96 RXJ96:RXK96 SHF96:SHG96 SRB96:SRC96 TAX96:TAY96 TKT96:TKU96 TUP96:TUQ96 UEL96:UEM96 UOH96:UOI96 UYD96:UYE96 VHZ96:VIA96 VRV96:VRW96 WBR96:WBS96 WLN96:WLO96 WVJ96:WVK96 RNN852031:RNO852051 IX65632:IY65632 ST65632:SU65632 ACP65632:ACQ65632 AML65632:AMM65632 AWH65632:AWI65632 BGD65632:BGE65632 BPZ65632:BQA65632 BZV65632:BZW65632 CJR65632:CJS65632 CTN65632:CTO65632 DDJ65632:DDK65632 DNF65632:DNG65632 DXB65632:DXC65632 EGX65632:EGY65632 EQT65632:EQU65632 FAP65632:FAQ65632 FKL65632:FKM65632 FUH65632:FUI65632 GED65632:GEE65632 GNZ65632:GOA65632 GXV65632:GXW65632 HHR65632:HHS65632 HRN65632:HRO65632 IBJ65632:IBK65632 ILF65632:ILG65632 IVB65632:IVC65632 JEX65632:JEY65632 JOT65632:JOU65632 JYP65632:JYQ65632 KIL65632:KIM65632 KSH65632:KSI65632 LCD65632:LCE65632 LLZ65632:LMA65632 LVV65632:LVW65632 MFR65632:MFS65632 MPN65632:MPO65632 MZJ65632:MZK65632 NJF65632:NJG65632 NTB65632:NTC65632 OCX65632:OCY65632 OMT65632:OMU65632 OWP65632:OWQ65632 PGL65632:PGM65632 PQH65632:PQI65632 QAD65632:QAE65632 QJZ65632:QKA65632 QTV65632:QTW65632 RDR65632:RDS65632 RNN65632:RNO65632 RXJ65632:RXK65632 SHF65632:SHG65632 SRB65632:SRC65632 TAX65632:TAY65632 TKT65632:TKU65632 TUP65632:TUQ65632 UEL65632:UEM65632 UOH65632:UOI65632 UYD65632:UYE65632 VHZ65632:VIA65632 VRV65632:VRW65632 WBR65632:WBS65632 WLN65632:WLO65632 WVJ65632:WVK65632 RXJ852031:RXK852051 IX131168:IY131168 ST131168:SU131168 ACP131168:ACQ131168 AML131168:AMM131168 AWH131168:AWI131168 BGD131168:BGE131168 BPZ131168:BQA131168 BZV131168:BZW131168 CJR131168:CJS131168 CTN131168:CTO131168 DDJ131168:DDK131168 DNF131168:DNG131168 DXB131168:DXC131168 EGX131168:EGY131168 EQT131168:EQU131168 FAP131168:FAQ131168 FKL131168:FKM131168 FUH131168:FUI131168 GED131168:GEE131168 GNZ131168:GOA131168 GXV131168:GXW131168 HHR131168:HHS131168 HRN131168:HRO131168 IBJ131168:IBK131168 ILF131168:ILG131168 IVB131168:IVC131168 JEX131168:JEY131168 JOT131168:JOU131168 JYP131168:JYQ131168 KIL131168:KIM131168 KSH131168:KSI131168 LCD131168:LCE131168 LLZ131168:LMA131168 LVV131168:LVW131168 MFR131168:MFS131168 MPN131168:MPO131168 MZJ131168:MZK131168 NJF131168:NJG131168 NTB131168:NTC131168 OCX131168:OCY131168 OMT131168:OMU131168 OWP131168:OWQ131168 PGL131168:PGM131168 PQH131168:PQI131168 QAD131168:QAE131168 QJZ131168:QKA131168 QTV131168:QTW131168 RDR131168:RDS131168 RNN131168:RNO131168 RXJ131168:RXK131168 SHF131168:SHG131168 SRB131168:SRC131168 TAX131168:TAY131168 TKT131168:TKU131168 TUP131168:TUQ131168 UEL131168:UEM131168 UOH131168:UOI131168 UYD131168:UYE131168 VHZ131168:VIA131168 VRV131168:VRW131168 WBR131168:WBS131168 WLN131168:WLO131168 WVJ131168:WVK131168 SHF852031:SHG852051 IX196704:IY196704 ST196704:SU196704 ACP196704:ACQ196704 AML196704:AMM196704 AWH196704:AWI196704 BGD196704:BGE196704 BPZ196704:BQA196704 BZV196704:BZW196704 CJR196704:CJS196704 CTN196704:CTO196704 DDJ196704:DDK196704 DNF196704:DNG196704 DXB196704:DXC196704 EGX196704:EGY196704 EQT196704:EQU196704 FAP196704:FAQ196704 FKL196704:FKM196704 FUH196704:FUI196704 GED196704:GEE196704 GNZ196704:GOA196704 GXV196704:GXW196704 HHR196704:HHS196704 HRN196704:HRO196704 IBJ196704:IBK196704 ILF196704:ILG196704 IVB196704:IVC196704 JEX196704:JEY196704 JOT196704:JOU196704 JYP196704:JYQ196704 KIL196704:KIM196704 KSH196704:KSI196704 LCD196704:LCE196704 LLZ196704:LMA196704 LVV196704:LVW196704 MFR196704:MFS196704 MPN196704:MPO196704 MZJ196704:MZK196704 NJF196704:NJG196704 NTB196704:NTC196704 OCX196704:OCY196704 OMT196704:OMU196704 OWP196704:OWQ196704 PGL196704:PGM196704 PQH196704:PQI196704 QAD196704:QAE196704 QJZ196704:QKA196704 QTV196704:QTW196704 RDR196704:RDS196704 RNN196704:RNO196704 RXJ196704:RXK196704 SHF196704:SHG196704 SRB196704:SRC196704 TAX196704:TAY196704 TKT196704:TKU196704 TUP196704:TUQ196704 UEL196704:UEM196704 UOH196704:UOI196704 UYD196704:UYE196704 VHZ196704:VIA196704 VRV196704:VRW196704 WBR196704:WBS196704 WLN196704:WLO196704 WVJ196704:WVK196704 SRB852031:SRC852051 IX262240:IY262240 ST262240:SU262240 ACP262240:ACQ262240 AML262240:AMM262240 AWH262240:AWI262240 BGD262240:BGE262240 BPZ262240:BQA262240 BZV262240:BZW262240 CJR262240:CJS262240 CTN262240:CTO262240 DDJ262240:DDK262240 DNF262240:DNG262240 DXB262240:DXC262240 EGX262240:EGY262240 EQT262240:EQU262240 FAP262240:FAQ262240 FKL262240:FKM262240 FUH262240:FUI262240 GED262240:GEE262240 GNZ262240:GOA262240 GXV262240:GXW262240 HHR262240:HHS262240 HRN262240:HRO262240 IBJ262240:IBK262240 ILF262240:ILG262240 IVB262240:IVC262240 JEX262240:JEY262240 JOT262240:JOU262240 JYP262240:JYQ262240 KIL262240:KIM262240 KSH262240:KSI262240 LCD262240:LCE262240 LLZ262240:LMA262240 LVV262240:LVW262240 MFR262240:MFS262240 MPN262240:MPO262240 MZJ262240:MZK262240 NJF262240:NJG262240 NTB262240:NTC262240 OCX262240:OCY262240 OMT262240:OMU262240 OWP262240:OWQ262240 PGL262240:PGM262240 PQH262240:PQI262240 QAD262240:QAE262240 QJZ262240:QKA262240 QTV262240:QTW262240 RDR262240:RDS262240 RNN262240:RNO262240 RXJ262240:RXK262240 SHF262240:SHG262240 SRB262240:SRC262240 TAX262240:TAY262240 TKT262240:TKU262240 TUP262240:TUQ262240 UEL262240:UEM262240 UOH262240:UOI262240 UYD262240:UYE262240 VHZ262240:VIA262240 VRV262240:VRW262240 WBR262240:WBS262240 WLN262240:WLO262240 WVJ262240:WVK262240 TAX852031:TAY852051 IX327776:IY327776 ST327776:SU327776 ACP327776:ACQ327776 AML327776:AMM327776 AWH327776:AWI327776 BGD327776:BGE327776 BPZ327776:BQA327776 BZV327776:BZW327776 CJR327776:CJS327776 CTN327776:CTO327776 DDJ327776:DDK327776 DNF327776:DNG327776 DXB327776:DXC327776 EGX327776:EGY327776 EQT327776:EQU327776 FAP327776:FAQ327776 FKL327776:FKM327776 FUH327776:FUI327776 GED327776:GEE327776 GNZ327776:GOA327776 GXV327776:GXW327776 HHR327776:HHS327776 HRN327776:HRO327776 IBJ327776:IBK327776 ILF327776:ILG327776 IVB327776:IVC327776 JEX327776:JEY327776 JOT327776:JOU327776 JYP327776:JYQ327776 KIL327776:KIM327776 KSH327776:KSI327776 LCD327776:LCE327776 LLZ327776:LMA327776 LVV327776:LVW327776 MFR327776:MFS327776 MPN327776:MPO327776 MZJ327776:MZK327776 NJF327776:NJG327776 NTB327776:NTC327776 OCX327776:OCY327776 OMT327776:OMU327776 OWP327776:OWQ327776 PGL327776:PGM327776 PQH327776:PQI327776 QAD327776:QAE327776 QJZ327776:QKA327776 QTV327776:QTW327776 RDR327776:RDS327776 RNN327776:RNO327776 RXJ327776:RXK327776 SHF327776:SHG327776 SRB327776:SRC327776 TAX327776:TAY327776 TKT327776:TKU327776 TUP327776:TUQ327776 UEL327776:UEM327776 UOH327776:UOI327776 UYD327776:UYE327776 VHZ327776:VIA327776 VRV327776:VRW327776 WBR327776:WBS327776 WLN327776:WLO327776 WVJ327776:WVK327776 TKT852031:TKU852051 IX393312:IY393312 ST393312:SU393312 ACP393312:ACQ393312 AML393312:AMM393312 AWH393312:AWI393312 BGD393312:BGE393312 BPZ393312:BQA393312 BZV393312:BZW393312 CJR393312:CJS393312 CTN393312:CTO393312 DDJ393312:DDK393312 DNF393312:DNG393312 DXB393312:DXC393312 EGX393312:EGY393312 EQT393312:EQU393312 FAP393312:FAQ393312 FKL393312:FKM393312 FUH393312:FUI393312 GED393312:GEE393312 GNZ393312:GOA393312 GXV393312:GXW393312 HHR393312:HHS393312 HRN393312:HRO393312 IBJ393312:IBK393312 ILF393312:ILG393312 IVB393312:IVC393312 JEX393312:JEY393312 JOT393312:JOU393312 JYP393312:JYQ393312 KIL393312:KIM393312 KSH393312:KSI393312 LCD393312:LCE393312 LLZ393312:LMA393312 LVV393312:LVW393312 MFR393312:MFS393312 MPN393312:MPO393312 MZJ393312:MZK393312 NJF393312:NJG393312 NTB393312:NTC393312 OCX393312:OCY393312 OMT393312:OMU393312 OWP393312:OWQ393312 PGL393312:PGM393312 PQH393312:PQI393312 QAD393312:QAE393312 QJZ393312:QKA393312 QTV393312:QTW393312 RDR393312:RDS393312 RNN393312:RNO393312 RXJ393312:RXK393312 SHF393312:SHG393312 SRB393312:SRC393312 TAX393312:TAY393312 TKT393312:TKU393312 TUP393312:TUQ393312 UEL393312:UEM393312 UOH393312:UOI393312 UYD393312:UYE393312 VHZ393312:VIA393312 VRV393312:VRW393312 WBR393312:WBS393312 WLN393312:WLO393312 WVJ393312:WVK393312 TUP852031:TUQ852051 IX458848:IY458848 ST458848:SU458848 ACP458848:ACQ458848 AML458848:AMM458848 AWH458848:AWI458848 BGD458848:BGE458848 BPZ458848:BQA458848 BZV458848:BZW458848 CJR458848:CJS458848 CTN458848:CTO458848 DDJ458848:DDK458848 DNF458848:DNG458848 DXB458848:DXC458848 EGX458848:EGY458848 EQT458848:EQU458848 FAP458848:FAQ458848 FKL458848:FKM458848 FUH458848:FUI458848 GED458848:GEE458848 GNZ458848:GOA458848 GXV458848:GXW458848 HHR458848:HHS458848 HRN458848:HRO458848 IBJ458848:IBK458848 ILF458848:ILG458848 IVB458848:IVC458848 JEX458848:JEY458848 JOT458848:JOU458848 JYP458848:JYQ458848 KIL458848:KIM458848 KSH458848:KSI458848 LCD458848:LCE458848 LLZ458848:LMA458848 LVV458848:LVW458848 MFR458848:MFS458848 MPN458848:MPO458848 MZJ458848:MZK458848 NJF458848:NJG458848 NTB458848:NTC458848 OCX458848:OCY458848 OMT458848:OMU458848 OWP458848:OWQ458848 PGL458848:PGM458848 PQH458848:PQI458848 QAD458848:QAE458848 QJZ458848:QKA458848 QTV458848:QTW458848 RDR458848:RDS458848 RNN458848:RNO458848 RXJ458848:RXK458848 SHF458848:SHG458848 SRB458848:SRC458848 TAX458848:TAY458848 TKT458848:TKU458848 TUP458848:TUQ458848 UEL458848:UEM458848 UOH458848:UOI458848 UYD458848:UYE458848 VHZ458848:VIA458848 VRV458848:VRW458848 WBR458848:WBS458848 WLN458848:WLO458848 WVJ458848:WVK458848 UEL852031:UEM852051 IX524384:IY524384 ST524384:SU524384 ACP524384:ACQ524384 AML524384:AMM524384 AWH524384:AWI524384 BGD524384:BGE524384 BPZ524384:BQA524384 BZV524384:BZW524384 CJR524384:CJS524384 CTN524384:CTO524384 DDJ524384:DDK524384 DNF524384:DNG524384 DXB524384:DXC524384 EGX524384:EGY524384 EQT524384:EQU524384 FAP524384:FAQ524384 FKL524384:FKM524384 FUH524384:FUI524384 GED524384:GEE524384 GNZ524384:GOA524384 GXV524384:GXW524384 HHR524384:HHS524384 HRN524384:HRO524384 IBJ524384:IBK524384 ILF524384:ILG524384 IVB524384:IVC524384 JEX524384:JEY524384 JOT524384:JOU524384 JYP524384:JYQ524384 KIL524384:KIM524384 KSH524384:KSI524384 LCD524384:LCE524384 LLZ524384:LMA524384 LVV524384:LVW524384 MFR524384:MFS524384 MPN524384:MPO524384 MZJ524384:MZK524384 NJF524384:NJG524384 NTB524384:NTC524384 OCX524384:OCY524384 OMT524384:OMU524384 OWP524384:OWQ524384 PGL524384:PGM524384 PQH524384:PQI524384 QAD524384:QAE524384 QJZ524384:QKA524384 QTV524384:QTW524384 RDR524384:RDS524384 RNN524384:RNO524384 RXJ524384:RXK524384 SHF524384:SHG524384 SRB524384:SRC524384 TAX524384:TAY524384 TKT524384:TKU524384 TUP524384:TUQ524384 UEL524384:UEM524384 UOH524384:UOI524384 UYD524384:UYE524384 VHZ524384:VIA524384 VRV524384:VRW524384 WBR524384:WBS524384 WLN524384:WLO524384 WVJ524384:WVK524384 UOH852031:UOI852051 IX589920:IY589920 ST589920:SU589920 ACP589920:ACQ589920 AML589920:AMM589920 AWH589920:AWI589920 BGD589920:BGE589920 BPZ589920:BQA589920 BZV589920:BZW589920 CJR589920:CJS589920 CTN589920:CTO589920 DDJ589920:DDK589920 DNF589920:DNG589920 DXB589920:DXC589920 EGX589920:EGY589920 EQT589920:EQU589920 FAP589920:FAQ589920 FKL589920:FKM589920 FUH589920:FUI589920 GED589920:GEE589920 GNZ589920:GOA589920 GXV589920:GXW589920 HHR589920:HHS589920 HRN589920:HRO589920 IBJ589920:IBK589920 ILF589920:ILG589920 IVB589920:IVC589920 JEX589920:JEY589920 JOT589920:JOU589920 JYP589920:JYQ589920 KIL589920:KIM589920 KSH589920:KSI589920 LCD589920:LCE589920 LLZ589920:LMA589920 LVV589920:LVW589920 MFR589920:MFS589920 MPN589920:MPO589920 MZJ589920:MZK589920 NJF589920:NJG589920 NTB589920:NTC589920 OCX589920:OCY589920 OMT589920:OMU589920 OWP589920:OWQ589920 PGL589920:PGM589920 PQH589920:PQI589920 QAD589920:QAE589920 QJZ589920:QKA589920 QTV589920:QTW589920 RDR589920:RDS589920 RNN589920:RNO589920 RXJ589920:RXK589920 SHF589920:SHG589920 SRB589920:SRC589920 TAX589920:TAY589920 TKT589920:TKU589920 TUP589920:TUQ589920 UEL589920:UEM589920 UOH589920:UOI589920 UYD589920:UYE589920 VHZ589920:VIA589920 VRV589920:VRW589920 WBR589920:WBS589920 WLN589920:WLO589920 WVJ589920:WVK589920 UYD852031:UYE852051 IX655456:IY655456 ST655456:SU655456 ACP655456:ACQ655456 AML655456:AMM655456 AWH655456:AWI655456 BGD655456:BGE655456 BPZ655456:BQA655456 BZV655456:BZW655456 CJR655456:CJS655456 CTN655456:CTO655456 DDJ655456:DDK655456 DNF655456:DNG655456 DXB655456:DXC655456 EGX655456:EGY655456 EQT655456:EQU655456 FAP655456:FAQ655456 FKL655456:FKM655456 FUH655456:FUI655456 GED655456:GEE655456 GNZ655456:GOA655456 GXV655456:GXW655456 HHR655456:HHS655456 HRN655456:HRO655456 IBJ655456:IBK655456 ILF655456:ILG655456 IVB655456:IVC655456 JEX655456:JEY655456 JOT655456:JOU655456 JYP655456:JYQ655456 KIL655456:KIM655456 KSH655456:KSI655456 LCD655456:LCE655456 LLZ655456:LMA655456 LVV655456:LVW655456 MFR655456:MFS655456 MPN655456:MPO655456 MZJ655456:MZK655456 NJF655456:NJG655456 NTB655456:NTC655456 OCX655456:OCY655456 OMT655456:OMU655456 OWP655456:OWQ655456 PGL655456:PGM655456 PQH655456:PQI655456 QAD655456:QAE655456 QJZ655456:QKA655456 QTV655456:QTW655456 RDR655456:RDS655456 RNN655456:RNO655456 RXJ655456:RXK655456 SHF655456:SHG655456 SRB655456:SRC655456 TAX655456:TAY655456 TKT655456:TKU655456 TUP655456:TUQ655456 UEL655456:UEM655456 UOH655456:UOI655456 UYD655456:UYE655456 VHZ655456:VIA655456 VRV655456:VRW655456 WBR655456:WBS655456 WLN655456:WLO655456 WVJ655456:WVK655456 VHZ852031:VIA852051 IX720992:IY720992 ST720992:SU720992 ACP720992:ACQ720992 AML720992:AMM720992 AWH720992:AWI720992 BGD720992:BGE720992 BPZ720992:BQA720992 BZV720992:BZW720992 CJR720992:CJS720992 CTN720992:CTO720992 DDJ720992:DDK720992 DNF720992:DNG720992 DXB720992:DXC720992 EGX720992:EGY720992 EQT720992:EQU720992 FAP720992:FAQ720992 FKL720992:FKM720992 FUH720992:FUI720992 GED720992:GEE720992 GNZ720992:GOA720992 GXV720992:GXW720992 HHR720992:HHS720992 HRN720992:HRO720992 IBJ720992:IBK720992 ILF720992:ILG720992 IVB720992:IVC720992 JEX720992:JEY720992 JOT720992:JOU720992 JYP720992:JYQ720992 KIL720992:KIM720992 KSH720992:KSI720992 LCD720992:LCE720992 LLZ720992:LMA720992 LVV720992:LVW720992 MFR720992:MFS720992 MPN720992:MPO720992 MZJ720992:MZK720992 NJF720992:NJG720992 NTB720992:NTC720992 OCX720992:OCY720992 OMT720992:OMU720992 OWP720992:OWQ720992 PGL720992:PGM720992 PQH720992:PQI720992 QAD720992:QAE720992 QJZ720992:QKA720992 QTV720992:QTW720992 RDR720992:RDS720992 RNN720992:RNO720992 RXJ720992:RXK720992 SHF720992:SHG720992 SRB720992:SRC720992 TAX720992:TAY720992 TKT720992:TKU720992 TUP720992:TUQ720992 UEL720992:UEM720992 UOH720992:UOI720992 UYD720992:UYE720992 VHZ720992:VIA720992 VRV720992:VRW720992 WBR720992:WBS720992 WLN720992:WLO720992 WVJ720992:WVK720992 VRV852031:VRW852051 IX786528:IY786528 ST786528:SU786528 ACP786528:ACQ786528 AML786528:AMM786528 AWH786528:AWI786528 BGD786528:BGE786528 BPZ786528:BQA786528 BZV786528:BZW786528 CJR786528:CJS786528 CTN786528:CTO786528 DDJ786528:DDK786528 DNF786528:DNG786528 DXB786528:DXC786528 EGX786528:EGY786528 EQT786528:EQU786528 FAP786528:FAQ786528 FKL786528:FKM786528 FUH786528:FUI786528 GED786528:GEE786528 GNZ786528:GOA786528 GXV786528:GXW786528 HHR786528:HHS786528 HRN786528:HRO786528 IBJ786528:IBK786528 ILF786528:ILG786528 IVB786528:IVC786528 JEX786528:JEY786528 JOT786528:JOU786528 JYP786528:JYQ786528 KIL786528:KIM786528 KSH786528:KSI786528 LCD786528:LCE786528 LLZ786528:LMA786528 LVV786528:LVW786528 MFR786528:MFS786528 MPN786528:MPO786528 MZJ786528:MZK786528 NJF786528:NJG786528 NTB786528:NTC786528 OCX786528:OCY786528 OMT786528:OMU786528 OWP786528:OWQ786528 PGL786528:PGM786528 PQH786528:PQI786528 QAD786528:QAE786528 QJZ786528:QKA786528 QTV786528:QTW786528 RDR786528:RDS786528 RNN786528:RNO786528 RXJ786528:RXK786528 SHF786528:SHG786528 SRB786528:SRC786528 TAX786528:TAY786528 TKT786528:TKU786528 TUP786528:TUQ786528 UEL786528:UEM786528 UOH786528:UOI786528 UYD786528:UYE786528 VHZ786528:VIA786528 VRV786528:VRW786528 WBR786528:WBS786528 WLN786528:WLO786528 WVJ786528:WVK786528 WBR852031:WBS852051 IX852064:IY852064 ST852064:SU852064 ACP852064:ACQ852064 AML852064:AMM852064 AWH852064:AWI852064 BGD852064:BGE852064 BPZ852064:BQA852064 BZV852064:BZW852064 CJR852064:CJS852064 CTN852064:CTO852064 DDJ852064:DDK852064 DNF852064:DNG852064 DXB852064:DXC852064 EGX852064:EGY852064 EQT852064:EQU852064 FAP852064:FAQ852064 FKL852064:FKM852064 FUH852064:FUI852064 GED852064:GEE852064 GNZ852064:GOA852064 GXV852064:GXW852064 HHR852064:HHS852064 HRN852064:HRO852064 IBJ852064:IBK852064 ILF852064:ILG852064 IVB852064:IVC852064 JEX852064:JEY852064 JOT852064:JOU852064 JYP852064:JYQ852064 KIL852064:KIM852064 KSH852064:KSI852064 LCD852064:LCE852064 LLZ852064:LMA852064 LVV852064:LVW852064 MFR852064:MFS852064 MPN852064:MPO852064 MZJ852064:MZK852064 NJF852064:NJG852064 NTB852064:NTC852064 OCX852064:OCY852064 OMT852064:OMU852064 OWP852064:OWQ852064 PGL852064:PGM852064 PQH852064:PQI852064 QAD852064:QAE852064 QJZ852064:QKA852064 QTV852064:QTW852064 RDR852064:RDS852064 RNN852064:RNO852064 RXJ852064:RXK852064 SHF852064:SHG852064 SRB852064:SRC852064 TAX852064:TAY852064 TKT852064:TKU852064 TUP852064:TUQ852064 UEL852064:UEM852064 UOH852064:UOI852064 UYD852064:UYE852064 VHZ852064:VIA852064 VRV852064:VRW852064 WBR852064:WBS852064 WLN852064:WLO852064 WVJ852064:WVK852064 WLN852031:WLO852051 IX917600:IY917600 ST917600:SU917600 ACP917600:ACQ917600 AML917600:AMM917600 AWH917600:AWI917600 BGD917600:BGE917600 BPZ917600:BQA917600 BZV917600:BZW917600 CJR917600:CJS917600 CTN917600:CTO917600 DDJ917600:DDK917600 DNF917600:DNG917600 DXB917600:DXC917600 EGX917600:EGY917600 EQT917600:EQU917600 FAP917600:FAQ917600 FKL917600:FKM917600 FUH917600:FUI917600 GED917600:GEE917600 GNZ917600:GOA917600 GXV917600:GXW917600 HHR917600:HHS917600 HRN917600:HRO917600 IBJ917600:IBK917600 ILF917600:ILG917600 IVB917600:IVC917600 JEX917600:JEY917600 JOT917600:JOU917600 JYP917600:JYQ917600 KIL917600:KIM917600 KSH917600:KSI917600 LCD917600:LCE917600 LLZ917600:LMA917600 LVV917600:LVW917600 MFR917600:MFS917600 MPN917600:MPO917600 MZJ917600:MZK917600 NJF917600:NJG917600 NTB917600:NTC917600 OCX917600:OCY917600 OMT917600:OMU917600 OWP917600:OWQ917600 PGL917600:PGM917600 PQH917600:PQI917600 QAD917600:QAE917600 QJZ917600:QKA917600 QTV917600:QTW917600 RDR917600:RDS917600 RNN917600:RNO917600 RXJ917600:RXK917600 SHF917600:SHG917600 SRB917600:SRC917600 TAX917600:TAY917600 TKT917600:TKU917600 TUP917600:TUQ917600 UEL917600:UEM917600 UOH917600:UOI917600 UYD917600:UYE917600 VHZ917600:VIA917600 VRV917600:VRW917600 WBR917600:WBS917600 WLN917600:WLO917600 WVJ917600:WVK917600 WVJ852031:WVK852051 IX983136:IY983136 ST983136:SU983136 ACP983136:ACQ983136 AML983136:AMM983136 AWH983136:AWI983136 BGD983136:BGE983136 BPZ983136:BQA983136 BZV983136:BZW983136 CJR983136:CJS983136 CTN983136:CTO983136 DDJ983136:DDK983136 DNF983136:DNG983136 DXB983136:DXC983136 EGX983136:EGY983136 EQT983136:EQU983136 FAP983136:FAQ983136 FKL983136:FKM983136 FUH983136:FUI983136 GED983136:GEE983136 GNZ983136:GOA983136 GXV983136:GXW983136 HHR983136:HHS983136 HRN983136:HRO983136 IBJ983136:IBK983136 ILF983136:ILG983136 IVB983136:IVC983136 JEX983136:JEY983136 JOT983136:JOU983136 JYP983136:JYQ983136 KIL983136:KIM983136 KSH983136:KSI983136 LCD983136:LCE983136 LLZ983136:LMA983136 LVV983136:LVW983136 MFR983136:MFS983136 MPN983136:MPO983136 MZJ983136:MZK983136 NJF983136:NJG983136 NTB983136:NTC983136 OCX983136:OCY983136 OMT983136:OMU983136 OWP983136:OWQ983136 PGL983136:PGM983136 PQH983136:PQI983136 QAD983136:QAE983136 QJZ983136:QKA983136 QTV983136:QTW983136 RDR983136:RDS983136 RNN983136:RNO983136 RXJ983136:RXK983136 SHF983136:SHG983136 SRB983136:SRC983136 TAX983136:TAY983136 TKT983136:TKU983136 TUP983136:TUQ983136 UEL983136:UEM983136 UOH983136:UOI983136 UYD983136:UYE983136 VHZ983136:VIA983136 VRV983136:VRW983136 WBR983136:WBS983136 WLN983136:WLO983136 WVJ983136:WVK983136 WLN983103:WLO983123 IX100:IY100 ST100:SU100 ACP100:ACQ100 AML100:AMM100 AWH100:AWI100 BGD100:BGE100 BPZ100:BQA100 BZV100:BZW100 CJR100:CJS100 CTN100:CTO100 DDJ100:DDK100 DNF100:DNG100 DXB100:DXC100 EGX100:EGY100 EQT100:EQU100 FAP100:FAQ100 FKL100:FKM100 FUH100:FUI100 GED100:GEE100 GNZ100:GOA100 GXV100:GXW100 HHR100:HHS100 HRN100:HRO100 IBJ100:IBK100 ILF100:ILG100 IVB100:IVC100 JEX100:JEY100 JOT100:JOU100 JYP100:JYQ100 KIL100:KIM100 KSH100:KSI100 LCD100:LCE100 LLZ100:LMA100 LVV100:LVW100 MFR100:MFS100 MPN100:MPO100 MZJ100:MZK100 NJF100:NJG100 NTB100:NTC100 OCX100:OCY100 OMT100:OMU100 OWP100:OWQ100 PGL100:PGM100 PQH100:PQI100 QAD100:QAE100 QJZ100:QKA100 QTV100:QTW100 RDR100:RDS100 RNN100:RNO100 RXJ100:RXK100 SHF100:SHG100 SRB100:SRC100 TAX100:TAY100 TKT100:TKU100 TUP100:TUQ100 UEL100:UEM100 UOH100:UOI100 UYD100:UYE100 VHZ100:VIA100 VRV100:VRW100 WBR100:WBS100 WLN100:WLO100 WVJ100:WVK100 IX917567:IY917587 IX65636:IY65636 ST65636:SU65636 ACP65636:ACQ65636 AML65636:AMM65636 AWH65636:AWI65636 BGD65636:BGE65636 BPZ65636:BQA65636 BZV65636:BZW65636 CJR65636:CJS65636 CTN65636:CTO65636 DDJ65636:DDK65636 DNF65636:DNG65636 DXB65636:DXC65636 EGX65636:EGY65636 EQT65636:EQU65636 FAP65636:FAQ65636 FKL65636:FKM65636 FUH65636:FUI65636 GED65636:GEE65636 GNZ65636:GOA65636 GXV65636:GXW65636 HHR65636:HHS65636 HRN65636:HRO65636 IBJ65636:IBK65636 ILF65636:ILG65636 IVB65636:IVC65636 JEX65636:JEY65636 JOT65636:JOU65636 JYP65636:JYQ65636 KIL65636:KIM65636 KSH65636:KSI65636 LCD65636:LCE65636 LLZ65636:LMA65636 LVV65636:LVW65636 MFR65636:MFS65636 MPN65636:MPO65636 MZJ65636:MZK65636 NJF65636:NJG65636 NTB65636:NTC65636 OCX65636:OCY65636 OMT65636:OMU65636 OWP65636:OWQ65636 PGL65636:PGM65636 PQH65636:PQI65636 QAD65636:QAE65636 QJZ65636:QKA65636 QTV65636:QTW65636 RDR65636:RDS65636 RNN65636:RNO65636 RXJ65636:RXK65636 SHF65636:SHG65636 SRB65636:SRC65636 TAX65636:TAY65636 TKT65636:TKU65636 TUP65636:TUQ65636 UEL65636:UEM65636 UOH65636:UOI65636 UYD65636:UYE65636 VHZ65636:VIA65636 VRV65636:VRW65636 WBR65636:WBS65636 WLN65636:WLO65636 WVJ65636:WVK65636 ST917567:SU917587 IX131172:IY131172 ST131172:SU131172 ACP131172:ACQ131172 AML131172:AMM131172 AWH131172:AWI131172 BGD131172:BGE131172 BPZ131172:BQA131172 BZV131172:BZW131172 CJR131172:CJS131172 CTN131172:CTO131172 DDJ131172:DDK131172 DNF131172:DNG131172 DXB131172:DXC131172 EGX131172:EGY131172 EQT131172:EQU131172 FAP131172:FAQ131172 FKL131172:FKM131172 FUH131172:FUI131172 GED131172:GEE131172 GNZ131172:GOA131172 GXV131172:GXW131172 HHR131172:HHS131172 HRN131172:HRO131172 IBJ131172:IBK131172 ILF131172:ILG131172 IVB131172:IVC131172 JEX131172:JEY131172 JOT131172:JOU131172 JYP131172:JYQ131172 KIL131172:KIM131172 KSH131172:KSI131172 LCD131172:LCE131172 LLZ131172:LMA131172 LVV131172:LVW131172 MFR131172:MFS131172 MPN131172:MPO131172 MZJ131172:MZK131172 NJF131172:NJG131172 NTB131172:NTC131172 OCX131172:OCY131172 OMT131172:OMU131172 OWP131172:OWQ131172 PGL131172:PGM131172 PQH131172:PQI131172 QAD131172:QAE131172 QJZ131172:QKA131172 QTV131172:QTW131172 RDR131172:RDS131172 RNN131172:RNO131172 RXJ131172:RXK131172 SHF131172:SHG131172 SRB131172:SRC131172 TAX131172:TAY131172 TKT131172:TKU131172 TUP131172:TUQ131172 UEL131172:UEM131172 UOH131172:UOI131172 UYD131172:UYE131172 VHZ131172:VIA131172 VRV131172:VRW131172 WBR131172:WBS131172 WLN131172:WLO131172 WVJ131172:WVK131172 ACP917567:ACQ917587 IX196708:IY196708 ST196708:SU196708 ACP196708:ACQ196708 AML196708:AMM196708 AWH196708:AWI196708 BGD196708:BGE196708 BPZ196708:BQA196708 BZV196708:BZW196708 CJR196708:CJS196708 CTN196708:CTO196708 DDJ196708:DDK196708 DNF196708:DNG196708 DXB196708:DXC196708 EGX196708:EGY196708 EQT196708:EQU196708 FAP196708:FAQ196708 FKL196708:FKM196708 FUH196708:FUI196708 GED196708:GEE196708 GNZ196708:GOA196708 GXV196708:GXW196708 HHR196708:HHS196708 HRN196708:HRO196708 IBJ196708:IBK196708 ILF196708:ILG196708 IVB196708:IVC196708 JEX196708:JEY196708 JOT196708:JOU196708 JYP196708:JYQ196708 KIL196708:KIM196708 KSH196708:KSI196708 LCD196708:LCE196708 LLZ196708:LMA196708 LVV196708:LVW196708 MFR196708:MFS196708 MPN196708:MPO196708 MZJ196708:MZK196708 NJF196708:NJG196708 NTB196708:NTC196708 OCX196708:OCY196708 OMT196708:OMU196708 OWP196708:OWQ196708 PGL196708:PGM196708 PQH196708:PQI196708 QAD196708:QAE196708 QJZ196708:QKA196708 QTV196708:QTW196708 RDR196708:RDS196708 RNN196708:RNO196708 RXJ196708:RXK196708 SHF196708:SHG196708 SRB196708:SRC196708 TAX196708:TAY196708 TKT196708:TKU196708 TUP196708:TUQ196708 UEL196708:UEM196708 UOH196708:UOI196708 UYD196708:UYE196708 VHZ196708:VIA196708 VRV196708:VRW196708 WBR196708:WBS196708 WLN196708:WLO196708 WVJ196708:WVK196708 AML917567:AMM917587 IX262244:IY262244 ST262244:SU262244 ACP262244:ACQ262244 AML262244:AMM262244 AWH262244:AWI262244 BGD262244:BGE262244 BPZ262244:BQA262244 BZV262244:BZW262244 CJR262244:CJS262244 CTN262244:CTO262244 DDJ262244:DDK262244 DNF262244:DNG262244 DXB262244:DXC262244 EGX262244:EGY262244 EQT262244:EQU262244 FAP262244:FAQ262244 FKL262244:FKM262244 FUH262244:FUI262244 GED262244:GEE262244 GNZ262244:GOA262244 GXV262244:GXW262244 HHR262244:HHS262244 HRN262244:HRO262244 IBJ262244:IBK262244 ILF262244:ILG262244 IVB262244:IVC262244 JEX262244:JEY262244 JOT262244:JOU262244 JYP262244:JYQ262244 KIL262244:KIM262244 KSH262244:KSI262244 LCD262244:LCE262244 LLZ262244:LMA262244 LVV262244:LVW262244 MFR262244:MFS262244 MPN262244:MPO262244 MZJ262244:MZK262244 NJF262244:NJG262244 NTB262244:NTC262244 OCX262244:OCY262244 OMT262244:OMU262244 OWP262244:OWQ262244 PGL262244:PGM262244 PQH262244:PQI262244 QAD262244:QAE262244 QJZ262244:QKA262244 QTV262244:QTW262244 RDR262244:RDS262244 RNN262244:RNO262244 RXJ262244:RXK262244 SHF262244:SHG262244 SRB262244:SRC262244 TAX262244:TAY262244 TKT262244:TKU262244 TUP262244:TUQ262244 UEL262244:UEM262244 UOH262244:UOI262244 UYD262244:UYE262244 VHZ262244:VIA262244 VRV262244:VRW262244 WBR262244:WBS262244 WLN262244:WLO262244 WVJ262244:WVK262244 AWH917567:AWI917587 IX327780:IY327780 ST327780:SU327780 ACP327780:ACQ327780 AML327780:AMM327780 AWH327780:AWI327780 BGD327780:BGE327780 BPZ327780:BQA327780 BZV327780:BZW327780 CJR327780:CJS327780 CTN327780:CTO327780 DDJ327780:DDK327780 DNF327780:DNG327780 DXB327780:DXC327780 EGX327780:EGY327780 EQT327780:EQU327780 FAP327780:FAQ327780 FKL327780:FKM327780 FUH327780:FUI327780 GED327780:GEE327780 GNZ327780:GOA327780 GXV327780:GXW327780 HHR327780:HHS327780 HRN327780:HRO327780 IBJ327780:IBK327780 ILF327780:ILG327780 IVB327780:IVC327780 JEX327780:JEY327780 JOT327780:JOU327780 JYP327780:JYQ327780 KIL327780:KIM327780 KSH327780:KSI327780 LCD327780:LCE327780 LLZ327780:LMA327780 LVV327780:LVW327780 MFR327780:MFS327780 MPN327780:MPO327780 MZJ327780:MZK327780 NJF327780:NJG327780 NTB327780:NTC327780 OCX327780:OCY327780 OMT327780:OMU327780 OWP327780:OWQ327780 PGL327780:PGM327780 PQH327780:PQI327780 QAD327780:QAE327780 QJZ327780:QKA327780 QTV327780:QTW327780 RDR327780:RDS327780 RNN327780:RNO327780 RXJ327780:RXK327780 SHF327780:SHG327780 SRB327780:SRC327780 TAX327780:TAY327780 TKT327780:TKU327780 TUP327780:TUQ327780 UEL327780:UEM327780 UOH327780:UOI327780 UYD327780:UYE327780 VHZ327780:VIA327780 VRV327780:VRW327780 WBR327780:WBS327780 WLN327780:WLO327780 WVJ327780:WVK327780 BGD917567:BGE917587 IX393316:IY393316 ST393316:SU393316 ACP393316:ACQ393316 AML393316:AMM393316 AWH393316:AWI393316 BGD393316:BGE393316 BPZ393316:BQA393316 BZV393316:BZW393316 CJR393316:CJS393316 CTN393316:CTO393316 DDJ393316:DDK393316 DNF393316:DNG393316 DXB393316:DXC393316 EGX393316:EGY393316 EQT393316:EQU393316 FAP393316:FAQ393316 FKL393316:FKM393316 FUH393316:FUI393316 GED393316:GEE393316 GNZ393316:GOA393316 GXV393316:GXW393316 HHR393316:HHS393316 HRN393316:HRO393316 IBJ393316:IBK393316 ILF393316:ILG393316 IVB393316:IVC393316 JEX393316:JEY393316 JOT393316:JOU393316 JYP393316:JYQ393316 KIL393316:KIM393316 KSH393316:KSI393316 LCD393316:LCE393316 LLZ393316:LMA393316 LVV393316:LVW393316 MFR393316:MFS393316 MPN393316:MPO393316 MZJ393316:MZK393316 NJF393316:NJG393316 NTB393316:NTC393316 OCX393316:OCY393316 OMT393316:OMU393316 OWP393316:OWQ393316 PGL393316:PGM393316 PQH393316:PQI393316 QAD393316:QAE393316 QJZ393316:QKA393316 QTV393316:QTW393316 RDR393316:RDS393316 RNN393316:RNO393316 RXJ393316:RXK393316 SHF393316:SHG393316 SRB393316:SRC393316 TAX393316:TAY393316 TKT393316:TKU393316 TUP393316:TUQ393316 UEL393316:UEM393316 UOH393316:UOI393316 UYD393316:UYE393316 VHZ393316:VIA393316 VRV393316:VRW393316 WBR393316:WBS393316 WLN393316:WLO393316 WVJ393316:WVK393316 BPZ917567:BQA917587 IX458852:IY458852 ST458852:SU458852 ACP458852:ACQ458852 AML458852:AMM458852 AWH458852:AWI458852 BGD458852:BGE458852 BPZ458852:BQA458852 BZV458852:BZW458852 CJR458852:CJS458852 CTN458852:CTO458852 DDJ458852:DDK458852 DNF458852:DNG458852 DXB458852:DXC458852 EGX458852:EGY458852 EQT458852:EQU458852 FAP458852:FAQ458852 FKL458852:FKM458852 FUH458852:FUI458852 GED458852:GEE458852 GNZ458852:GOA458852 GXV458852:GXW458852 HHR458852:HHS458852 HRN458852:HRO458852 IBJ458852:IBK458852 ILF458852:ILG458852 IVB458852:IVC458852 JEX458852:JEY458852 JOT458852:JOU458852 JYP458852:JYQ458852 KIL458852:KIM458852 KSH458852:KSI458852 LCD458852:LCE458852 LLZ458852:LMA458852 LVV458852:LVW458852 MFR458852:MFS458852 MPN458852:MPO458852 MZJ458852:MZK458852 NJF458852:NJG458852 NTB458852:NTC458852 OCX458852:OCY458852 OMT458852:OMU458852 OWP458852:OWQ458852 PGL458852:PGM458852 PQH458852:PQI458852 QAD458852:QAE458852 QJZ458852:QKA458852 QTV458852:QTW458852 RDR458852:RDS458852 RNN458852:RNO458852 RXJ458852:RXK458852 SHF458852:SHG458852 SRB458852:SRC458852 TAX458852:TAY458852 TKT458852:TKU458852 TUP458852:TUQ458852 UEL458852:UEM458852 UOH458852:UOI458852 UYD458852:UYE458852 VHZ458852:VIA458852 VRV458852:VRW458852 WBR458852:WBS458852 WLN458852:WLO458852 WVJ458852:WVK458852 BZV917567:BZW917587 IX524388:IY524388 ST524388:SU524388 ACP524388:ACQ524388 AML524388:AMM524388 AWH524388:AWI524388 BGD524388:BGE524388 BPZ524388:BQA524388 BZV524388:BZW524388 CJR524388:CJS524388 CTN524388:CTO524388 DDJ524388:DDK524388 DNF524388:DNG524388 DXB524388:DXC524388 EGX524388:EGY524388 EQT524388:EQU524388 FAP524388:FAQ524388 FKL524388:FKM524388 FUH524388:FUI524388 GED524388:GEE524388 GNZ524388:GOA524388 GXV524388:GXW524388 HHR524388:HHS524388 HRN524388:HRO524388 IBJ524388:IBK524388 ILF524388:ILG524388 IVB524388:IVC524388 JEX524388:JEY524388 JOT524388:JOU524388 JYP524388:JYQ524388 KIL524388:KIM524388 KSH524388:KSI524388 LCD524388:LCE524388 LLZ524388:LMA524388 LVV524388:LVW524388 MFR524388:MFS524388 MPN524388:MPO524388 MZJ524388:MZK524388 NJF524388:NJG524388 NTB524388:NTC524388 OCX524388:OCY524388 OMT524388:OMU524388 OWP524388:OWQ524388 PGL524388:PGM524388 PQH524388:PQI524388 QAD524388:QAE524388 QJZ524388:QKA524388 QTV524388:QTW524388 RDR524388:RDS524388 RNN524388:RNO524388 RXJ524388:RXK524388 SHF524388:SHG524388 SRB524388:SRC524388 TAX524388:TAY524388 TKT524388:TKU524388 TUP524388:TUQ524388 UEL524388:UEM524388 UOH524388:UOI524388 UYD524388:UYE524388 VHZ524388:VIA524388 VRV524388:VRW524388 WBR524388:WBS524388 WLN524388:WLO524388 WVJ524388:WVK524388 CJR917567:CJS917587 IX589924:IY589924 ST589924:SU589924 ACP589924:ACQ589924 AML589924:AMM589924 AWH589924:AWI589924 BGD589924:BGE589924 BPZ589924:BQA589924 BZV589924:BZW589924 CJR589924:CJS589924 CTN589924:CTO589924 DDJ589924:DDK589924 DNF589924:DNG589924 DXB589924:DXC589924 EGX589924:EGY589924 EQT589924:EQU589924 FAP589924:FAQ589924 FKL589924:FKM589924 FUH589924:FUI589924 GED589924:GEE589924 GNZ589924:GOA589924 GXV589924:GXW589924 HHR589924:HHS589924 HRN589924:HRO589924 IBJ589924:IBK589924 ILF589924:ILG589924 IVB589924:IVC589924 JEX589924:JEY589924 JOT589924:JOU589924 JYP589924:JYQ589924 KIL589924:KIM589924 KSH589924:KSI589924 LCD589924:LCE589924 LLZ589924:LMA589924 LVV589924:LVW589924 MFR589924:MFS589924 MPN589924:MPO589924 MZJ589924:MZK589924 NJF589924:NJG589924 NTB589924:NTC589924 OCX589924:OCY589924 OMT589924:OMU589924 OWP589924:OWQ589924 PGL589924:PGM589924 PQH589924:PQI589924 QAD589924:QAE589924 QJZ589924:QKA589924 QTV589924:QTW589924 RDR589924:RDS589924 RNN589924:RNO589924 RXJ589924:RXK589924 SHF589924:SHG589924 SRB589924:SRC589924 TAX589924:TAY589924 TKT589924:TKU589924 TUP589924:TUQ589924 UEL589924:UEM589924 UOH589924:UOI589924 UYD589924:UYE589924 VHZ589924:VIA589924 VRV589924:VRW589924 WBR589924:WBS589924 WLN589924:WLO589924 WVJ589924:WVK589924 CTN917567:CTO917587 IX655460:IY655460 ST655460:SU655460 ACP655460:ACQ655460 AML655460:AMM655460 AWH655460:AWI655460 BGD655460:BGE655460 BPZ655460:BQA655460 BZV655460:BZW655460 CJR655460:CJS655460 CTN655460:CTO655460 DDJ655460:DDK655460 DNF655460:DNG655460 DXB655460:DXC655460 EGX655460:EGY655460 EQT655460:EQU655460 FAP655460:FAQ655460 FKL655460:FKM655460 FUH655460:FUI655460 GED655460:GEE655460 GNZ655460:GOA655460 GXV655460:GXW655460 HHR655460:HHS655460 HRN655460:HRO655460 IBJ655460:IBK655460 ILF655460:ILG655460 IVB655460:IVC655460 JEX655460:JEY655460 JOT655460:JOU655460 JYP655460:JYQ655460 KIL655460:KIM655460 KSH655460:KSI655460 LCD655460:LCE655460 LLZ655460:LMA655460 LVV655460:LVW655460 MFR655460:MFS655460 MPN655460:MPO655460 MZJ655460:MZK655460 NJF655460:NJG655460 NTB655460:NTC655460 OCX655460:OCY655460 OMT655460:OMU655460 OWP655460:OWQ655460 PGL655460:PGM655460 PQH655460:PQI655460 QAD655460:QAE655460 QJZ655460:QKA655460 QTV655460:QTW655460 RDR655460:RDS655460 RNN655460:RNO655460 RXJ655460:RXK655460 SHF655460:SHG655460 SRB655460:SRC655460 TAX655460:TAY655460 TKT655460:TKU655460 TUP655460:TUQ655460 UEL655460:UEM655460 UOH655460:UOI655460 UYD655460:UYE655460 VHZ655460:VIA655460 VRV655460:VRW655460 WBR655460:WBS655460 WLN655460:WLO655460 WVJ655460:WVK655460 DDJ917567:DDK917587 IX720996:IY720996 ST720996:SU720996 ACP720996:ACQ720996 AML720996:AMM720996 AWH720996:AWI720996 BGD720996:BGE720996 BPZ720996:BQA720996 BZV720996:BZW720996 CJR720996:CJS720996 CTN720996:CTO720996 DDJ720996:DDK720996 DNF720996:DNG720996 DXB720996:DXC720996 EGX720996:EGY720996 EQT720996:EQU720996 FAP720996:FAQ720996 FKL720996:FKM720996 FUH720996:FUI720996 GED720996:GEE720996 GNZ720996:GOA720996 GXV720996:GXW720996 HHR720996:HHS720996 HRN720996:HRO720996 IBJ720996:IBK720996 ILF720996:ILG720996 IVB720996:IVC720996 JEX720996:JEY720996 JOT720996:JOU720996 JYP720996:JYQ720996 KIL720996:KIM720996 KSH720996:KSI720996 LCD720996:LCE720996 LLZ720996:LMA720996 LVV720996:LVW720996 MFR720996:MFS720996 MPN720996:MPO720996 MZJ720996:MZK720996 NJF720996:NJG720996 NTB720996:NTC720996 OCX720996:OCY720996 OMT720996:OMU720996 OWP720996:OWQ720996 PGL720996:PGM720996 PQH720996:PQI720996 QAD720996:QAE720996 QJZ720996:QKA720996 QTV720996:QTW720996 RDR720996:RDS720996 RNN720996:RNO720996 RXJ720996:RXK720996 SHF720996:SHG720996 SRB720996:SRC720996 TAX720996:TAY720996 TKT720996:TKU720996 TUP720996:TUQ720996 UEL720996:UEM720996 UOH720996:UOI720996 UYD720996:UYE720996 VHZ720996:VIA720996 VRV720996:VRW720996 WBR720996:WBS720996 WLN720996:WLO720996 WVJ720996:WVK720996 DNF917567:DNG917587 IX786532:IY786532 ST786532:SU786532 ACP786532:ACQ786532 AML786532:AMM786532 AWH786532:AWI786532 BGD786532:BGE786532 BPZ786532:BQA786532 BZV786532:BZW786532 CJR786532:CJS786532 CTN786532:CTO786532 DDJ786532:DDK786532 DNF786532:DNG786532 DXB786532:DXC786532 EGX786532:EGY786532 EQT786532:EQU786532 FAP786532:FAQ786532 FKL786532:FKM786532 FUH786532:FUI786532 GED786532:GEE786532 GNZ786532:GOA786532 GXV786532:GXW786532 HHR786532:HHS786532 HRN786532:HRO786532 IBJ786532:IBK786532 ILF786532:ILG786532 IVB786532:IVC786532 JEX786532:JEY786532 JOT786532:JOU786532 JYP786532:JYQ786532 KIL786532:KIM786532 KSH786532:KSI786532 LCD786532:LCE786532 LLZ786532:LMA786532 LVV786532:LVW786532 MFR786532:MFS786532 MPN786532:MPO786532 MZJ786532:MZK786532 NJF786532:NJG786532 NTB786532:NTC786532 OCX786532:OCY786532 OMT786532:OMU786532 OWP786532:OWQ786532 PGL786532:PGM786532 PQH786532:PQI786532 QAD786532:QAE786532 QJZ786532:QKA786532 QTV786532:QTW786532 RDR786532:RDS786532 RNN786532:RNO786532 RXJ786532:RXK786532 SHF786532:SHG786532 SRB786532:SRC786532 TAX786532:TAY786532 TKT786532:TKU786532 TUP786532:TUQ786532 UEL786532:UEM786532 UOH786532:UOI786532 UYD786532:UYE786532 VHZ786532:VIA786532 VRV786532:VRW786532 WBR786532:WBS786532 WLN786532:WLO786532 WVJ786532:WVK786532 DXB917567:DXC917587 IX852068:IY852068 ST852068:SU852068 ACP852068:ACQ852068 AML852068:AMM852068 AWH852068:AWI852068 BGD852068:BGE852068 BPZ852068:BQA852068 BZV852068:BZW852068 CJR852068:CJS852068 CTN852068:CTO852068 DDJ852068:DDK852068 DNF852068:DNG852068 DXB852068:DXC852068 EGX852068:EGY852068 EQT852068:EQU852068 FAP852068:FAQ852068 FKL852068:FKM852068 FUH852068:FUI852068 GED852068:GEE852068 GNZ852068:GOA852068 GXV852068:GXW852068 HHR852068:HHS852068 HRN852068:HRO852068 IBJ852068:IBK852068 ILF852068:ILG852068 IVB852068:IVC852068 JEX852068:JEY852068 JOT852068:JOU852068 JYP852068:JYQ852068 KIL852068:KIM852068 KSH852068:KSI852068 LCD852068:LCE852068 LLZ852068:LMA852068 LVV852068:LVW852068 MFR852068:MFS852068 MPN852068:MPO852068 MZJ852068:MZK852068 NJF852068:NJG852068 NTB852068:NTC852068 OCX852068:OCY852068 OMT852068:OMU852068 OWP852068:OWQ852068 PGL852068:PGM852068 PQH852068:PQI852068 QAD852068:QAE852068 QJZ852068:QKA852068 QTV852068:QTW852068 RDR852068:RDS852068 RNN852068:RNO852068 RXJ852068:RXK852068 SHF852068:SHG852068 SRB852068:SRC852068 TAX852068:TAY852068 TKT852068:TKU852068 TUP852068:TUQ852068 UEL852068:UEM852068 UOH852068:UOI852068 UYD852068:UYE852068 VHZ852068:VIA852068 VRV852068:VRW852068 WBR852068:WBS852068 WLN852068:WLO852068 WVJ852068:WVK852068 EGX917567:EGY917587 IX917604:IY917604 ST917604:SU917604 ACP917604:ACQ917604 AML917604:AMM917604 AWH917604:AWI917604 BGD917604:BGE917604 BPZ917604:BQA917604 BZV917604:BZW917604 CJR917604:CJS917604 CTN917604:CTO917604 DDJ917604:DDK917604 DNF917604:DNG917604 DXB917604:DXC917604 EGX917604:EGY917604 EQT917604:EQU917604 FAP917604:FAQ917604 FKL917604:FKM917604 FUH917604:FUI917604 GED917604:GEE917604 GNZ917604:GOA917604 GXV917604:GXW917604 HHR917604:HHS917604 HRN917604:HRO917604 IBJ917604:IBK917604 ILF917604:ILG917604 IVB917604:IVC917604 JEX917604:JEY917604 JOT917604:JOU917604 JYP917604:JYQ917604 KIL917604:KIM917604 KSH917604:KSI917604 LCD917604:LCE917604 LLZ917604:LMA917604 LVV917604:LVW917604 MFR917604:MFS917604 MPN917604:MPO917604 MZJ917604:MZK917604 NJF917604:NJG917604 NTB917604:NTC917604 OCX917604:OCY917604 OMT917604:OMU917604 OWP917604:OWQ917604 PGL917604:PGM917604 PQH917604:PQI917604 QAD917604:QAE917604 QJZ917604:QKA917604 QTV917604:QTW917604 RDR917604:RDS917604 RNN917604:RNO917604 RXJ917604:RXK917604 SHF917604:SHG917604 SRB917604:SRC917604 TAX917604:TAY917604 TKT917604:TKU917604 TUP917604:TUQ917604 UEL917604:UEM917604 UOH917604:UOI917604 UYD917604:UYE917604 VHZ917604:VIA917604 VRV917604:VRW917604 WBR917604:WBS917604 WLN917604:WLO917604 WVJ917604:WVK917604 EQT917567:EQU917587 IX983140:IY983140 ST983140:SU983140 ACP983140:ACQ983140 AML983140:AMM983140 AWH983140:AWI983140 BGD983140:BGE983140 BPZ983140:BQA983140 BZV983140:BZW983140 CJR983140:CJS983140 CTN983140:CTO983140 DDJ983140:DDK983140 DNF983140:DNG983140 DXB983140:DXC983140 EGX983140:EGY983140 EQT983140:EQU983140 FAP983140:FAQ983140 FKL983140:FKM983140 FUH983140:FUI983140 GED983140:GEE983140 GNZ983140:GOA983140 GXV983140:GXW983140 HHR983140:HHS983140 HRN983140:HRO983140 IBJ983140:IBK983140 ILF983140:ILG983140 IVB983140:IVC983140 JEX983140:JEY983140 JOT983140:JOU983140 JYP983140:JYQ983140 KIL983140:KIM983140 KSH983140:KSI983140 LCD983140:LCE983140 LLZ983140:LMA983140 LVV983140:LVW983140 MFR983140:MFS983140 MPN983140:MPO983140 MZJ983140:MZK983140 NJF983140:NJG983140 NTB983140:NTC983140 OCX983140:OCY983140 OMT983140:OMU983140 OWP983140:OWQ983140 PGL983140:PGM983140 PQH983140:PQI983140 QAD983140:QAE983140 QJZ983140:QKA983140 QTV983140:QTW983140 RDR983140:RDS983140 RNN983140:RNO983140 RXJ983140:RXK983140 SHF983140:SHG983140 SRB983140:SRC983140 TAX983140:TAY983140 TKT983140:TKU983140 TUP983140:TUQ983140 UEL983140:UEM983140 UOH983140:UOI983140 UYD983140:UYE983140 VHZ983140:VIA983140 VRV983140:VRW983140 WBR983140:WBS983140 WLN983140:WLO983140 WVJ983140:WVK983140 FAP917567:FAQ917587 IX110:IY110 ST110:SU110 ACP110:ACQ110 AML110:AMM110 AWH110:AWI110 BGD110:BGE110 BPZ110:BQA110 BZV110:BZW110 CJR110:CJS110 CTN110:CTO110 DDJ110:DDK110 DNF110:DNG110 DXB110:DXC110 EGX110:EGY110 EQT110:EQU110 FAP110:FAQ110 FKL110:FKM110 FUH110:FUI110 GED110:GEE110 GNZ110:GOA110 GXV110:GXW110 HHR110:HHS110 HRN110:HRO110 IBJ110:IBK110 ILF110:ILG110 IVB110:IVC110 JEX110:JEY110 JOT110:JOU110 JYP110:JYQ110 KIL110:KIM110 KSH110:KSI110 LCD110:LCE110 LLZ110:LMA110 LVV110:LVW110 MFR110:MFS110 MPN110:MPO110 MZJ110:MZK110 NJF110:NJG110 NTB110:NTC110 OCX110:OCY110 OMT110:OMU110 OWP110:OWQ110 PGL110:PGM110 PQH110:PQI110 QAD110:QAE110 QJZ110:QKA110 QTV110:QTW110 RDR110:RDS110 RNN110:RNO110 RXJ110:RXK110 SHF110:SHG110 SRB110:SRC110 TAX110:TAY110 TKT110:TKU110 TUP110:TUQ110 UEL110:UEM110 UOH110:UOI110 UYD110:UYE110 VHZ110:VIA110 VRV110:VRW110 WBR110:WBS110 WLN110:WLO110 WVJ110:WVK110 FKL917567:FKM917587 IX65646:IY65646 ST65646:SU65646 ACP65646:ACQ65646 AML65646:AMM65646 AWH65646:AWI65646 BGD65646:BGE65646 BPZ65646:BQA65646 BZV65646:BZW65646 CJR65646:CJS65646 CTN65646:CTO65646 DDJ65646:DDK65646 DNF65646:DNG65646 DXB65646:DXC65646 EGX65646:EGY65646 EQT65646:EQU65646 FAP65646:FAQ65646 FKL65646:FKM65646 FUH65646:FUI65646 GED65646:GEE65646 GNZ65646:GOA65646 GXV65646:GXW65646 HHR65646:HHS65646 HRN65646:HRO65646 IBJ65646:IBK65646 ILF65646:ILG65646 IVB65646:IVC65646 JEX65646:JEY65646 JOT65646:JOU65646 JYP65646:JYQ65646 KIL65646:KIM65646 KSH65646:KSI65646 LCD65646:LCE65646 LLZ65646:LMA65646 LVV65646:LVW65646 MFR65646:MFS65646 MPN65646:MPO65646 MZJ65646:MZK65646 NJF65646:NJG65646 NTB65646:NTC65646 OCX65646:OCY65646 OMT65646:OMU65646 OWP65646:OWQ65646 PGL65646:PGM65646 PQH65646:PQI65646 QAD65646:QAE65646 QJZ65646:QKA65646 QTV65646:QTW65646 RDR65646:RDS65646 RNN65646:RNO65646 RXJ65646:RXK65646 SHF65646:SHG65646 SRB65646:SRC65646 TAX65646:TAY65646 TKT65646:TKU65646 TUP65646:TUQ65646 UEL65646:UEM65646 UOH65646:UOI65646 UYD65646:UYE65646 VHZ65646:VIA65646 VRV65646:VRW65646 WBR65646:WBS65646 WLN65646:WLO65646 WVJ65646:WVK65646 FUH917567:FUI917587 IX131182:IY131182 ST131182:SU131182 ACP131182:ACQ131182 AML131182:AMM131182 AWH131182:AWI131182 BGD131182:BGE131182 BPZ131182:BQA131182 BZV131182:BZW131182 CJR131182:CJS131182 CTN131182:CTO131182 DDJ131182:DDK131182 DNF131182:DNG131182 DXB131182:DXC131182 EGX131182:EGY131182 EQT131182:EQU131182 FAP131182:FAQ131182 FKL131182:FKM131182 FUH131182:FUI131182 GED131182:GEE131182 GNZ131182:GOA131182 GXV131182:GXW131182 HHR131182:HHS131182 HRN131182:HRO131182 IBJ131182:IBK131182 ILF131182:ILG131182 IVB131182:IVC131182 JEX131182:JEY131182 JOT131182:JOU131182 JYP131182:JYQ131182 KIL131182:KIM131182 KSH131182:KSI131182 LCD131182:LCE131182 LLZ131182:LMA131182 LVV131182:LVW131182 MFR131182:MFS131182 MPN131182:MPO131182 MZJ131182:MZK131182 NJF131182:NJG131182 NTB131182:NTC131182 OCX131182:OCY131182 OMT131182:OMU131182 OWP131182:OWQ131182 PGL131182:PGM131182 PQH131182:PQI131182 QAD131182:QAE131182 QJZ131182:QKA131182 QTV131182:QTW131182 RDR131182:RDS131182 RNN131182:RNO131182 RXJ131182:RXK131182 SHF131182:SHG131182 SRB131182:SRC131182 TAX131182:TAY131182 TKT131182:TKU131182 TUP131182:TUQ131182 UEL131182:UEM131182 UOH131182:UOI131182 UYD131182:UYE131182 VHZ131182:VIA131182 VRV131182:VRW131182 WBR131182:WBS131182 WLN131182:WLO131182 WVJ131182:WVK131182 GED917567:GEE917587 IX196718:IY196718 ST196718:SU196718 ACP196718:ACQ196718 AML196718:AMM196718 AWH196718:AWI196718 BGD196718:BGE196718 BPZ196718:BQA196718 BZV196718:BZW196718 CJR196718:CJS196718 CTN196718:CTO196718 DDJ196718:DDK196718 DNF196718:DNG196718 DXB196718:DXC196718 EGX196718:EGY196718 EQT196718:EQU196718 FAP196718:FAQ196718 FKL196718:FKM196718 FUH196718:FUI196718 GED196718:GEE196718 GNZ196718:GOA196718 GXV196718:GXW196718 HHR196718:HHS196718 HRN196718:HRO196718 IBJ196718:IBK196718 ILF196718:ILG196718 IVB196718:IVC196718 JEX196718:JEY196718 JOT196718:JOU196718 JYP196718:JYQ196718 KIL196718:KIM196718 KSH196718:KSI196718 LCD196718:LCE196718 LLZ196718:LMA196718 LVV196718:LVW196718 MFR196718:MFS196718 MPN196718:MPO196718 MZJ196718:MZK196718 NJF196718:NJG196718 NTB196718:NTC196718 OCX196718:OCY196718 OMT196718:OMU196718 OWP196718:OWQ196718 PGL196718:PGM196718 PQH196718:PQI196718 QAD196718:QAE196718 QJZ196718:QKA196718 QTV196718:QTW196718 RDR196718:RDS196718 RNN196718:RNO196718 RXJ196718:RXK196718 SHF196718:SHG196718 SRB196718:SRC196718 TAX196718:TAY196718 TKT196718:TKU196718 TUP196718:TUQ196718 UEL196718:UEM196718 UOH196718:UOI196718 UYD196718:UYE196718 VHZ196718:VIA196718 VRV196718:VRW196718 WBR196718:WBS196718 WLN196718:WLO196718 WVJ196718:WVK196718 GNZ917567:GOA917587 IX262254:IY262254 ST262254:SU262254 ACP262254:ACQ262254 AML262254:AMM262254 AWH262254:AWI262254 BGD262254:BGE262254 BPZ262254:BQA262254 BZV262254:BZW262254 CJR262254:CJS262254 CTN262254:CTO262254 DDJ262254:DDK262254 DNF262254:DNG262254 DXB262254:DXC262254 EGX262254:EGY262254 EQT262254:EQU262254 FAP262254:FAQ262254 FKL262254:FKM262254 FUH262254:FUI262254 GED262254:GEE262254 GNZ262254:GOA262254 GXV262254:GXW262254 HHR262254:HHS262254 HRN262254:HRO262254 IBJ262254:IBK262254 ILF262254:ILG262254 IVB262254:IVC262254 JEX262254:JEY262254 JOT262254:JOU262254 JYP262254:JYQ262254 KIL262254:KIM262254 KSH262254:KSI262254 LCD262254:LCE262254 LLZ262254:LMA262254 LVV262254:LVW262254 MFR262254:MFS262254 MPN262254:MPO262254 MZJ262254:MZK262254 NJF262254:NJG262254 NTB262254:NTC262254 OCX262254:OCY262254 OMT262254:OMU262254 OWP262254:OWQ262254 PGL262254:PGM262254 PQH262254:PQI262254 QAD262254:QAE262254 QJZ262254:QKA262254 QTV262254:QTW262254 RDR262254:RDS262254 RNN262254:RNO262254 RXJ262254:RXK262254 SHF262254:SHG262254 SRB262254:SRC262254 TAX262254:TAY262254 TKT262254:TKU262254 TUP262254:TUQ262254 UEL262254:UEM262254 UOH262254:UOI262254 UYD262254:UYE262254 VHZ262254:VIA262254 VRV262254:VRW262254 WBR262254:WBS262254 WLN262254:WLO262254 WVJ262254:WVK262254 GXV917567:GXW917587 IX327790:IY327790 ST327790:SU327790 ACP327790:ACQ327790 AML327790:AMM327790 AWH327790:AWI327790 BGD327790:BGE327790 BPZ327790:BQA327790 BZV327790:BZW327790 CJR327790:CJS327790 CTN327790:CTO327790 DDJ327790:DDK327790 DNF327790:DNG327790 DXB327790:DXC327790 EGX327790:EGY327790 EQT327790:EQU327790 FAP327790:FAQ327790 FKL327790:FKM327790 FUH327790:FUI327790 GED327790:GEE327790 GNZ327790:GOA327790 GXV327790:GXW327790 HHR327790:HHS327790 HRN327790:HRO327790 IBJ327790:IBK327790 ILF327790:ILG327790 IVB327790:IVC327790 JEX327790:JEY327790 JOT327790:JOU327790 JYP327790:JYQ327790 KIL327790:KIM327790 KSH327790:KSI327790 LCD327790:LCE327790 LLZ327790:LMA327790 LVV327790:LVW327790 MFR327790:MFS327790 MPN327790:MPO327790 MZJ327790:MZK327790 NJF327790:NJG327790 NTB327790:NTC327790 OCX327790:OCY327790 OMT327790:OMU327790 OWP327790:OWQ327790 PGL327790:PGM327790 PQH327790:PQI327790 QAD327790:QAE327790 QJZ327790:QKA327790 QTV327790:QTW327790 RDR327790:RDS327790 RNN327790:RNO327790 RXJ327790:RXK327790 SHF327790:SHG327790 SRB327790:SRC327790 TAX327790:TAY327790 TKT327790:TKU327790 TUP327790:TUQ327790 UEL327790:UEM327790 UOH327790:UOI327790 UYD327790:UYE327790 VHZ327790:VIA327790 VRV327790:VRW327790 WBR327790:WBS327790 WLN327790:WLO327790 WVJ327790:WVK327790 HHR917567:HHS917587 IX393326:IY393326 ST393326:SU393326 ACP393326:ACQ393326 AML393326:AMM393326 AWH393326:AWI393326 BGD393326:BGE393326 BPZ393326:BQA393326 BZV393326:BZW393326 CJR393326:CJS393326 CTN393326:CTO393326 DDJ393326:DDK393326 DNF393326:DNG393326 DXB393326:DXC393326 EGX393326:EGY393326 EQT393326:EQU393326 FAP393326:FAQ393326 FKL393326:FKM393326 FUH393326:FUI393326 GED393326:GEE393326 GNZ393326:GOA393326 GXV393326:GXW393326 HHR393326:HHS393326 HRN393326:HRO393326 IBJ393326:IBK393326 ILF393326:ILG393326 IVB393326:IVC393326 JEX393326:JEY393326 JOT393326:JOU393326 JYP393326:JYQ393326 KIL393326:KIM393326 KSH393326:KSI393326 LCD393326:LCE393326 LLZ393326:LMA393326 LVV393326:LVW393326 MFR393326:MFS393326 MPN393326:MPO393326 MZJ393326:MZK393326 NJF393326:NJG393326 NTB393326:NTC393326 OCX393326:OCY393326 OMT393326:OMU393326 OWP393326:OWQ393326 PGL393326:PGM393326 PQH393326:PQI393326 QAD393326:QAE393326 QJZ393326:QKA393326 QTV393326:QTW393326 RDR393326:RDS393326 RNN393326:RNO393326 RXJ393326:RXK393326 SHF393326:SHG393326 SRB393326:SRC393326 TAX393326:TAY393326 TKT393326:TKU393326 TUP393326:TUQ393326 UEL393326:UEM393326 UOH393326:UOI393326 UYD393326:UYE393326 VHZ393326:VIA393326 VRV393326:VRW393326 WBR393326:WBS393326 WLN393326:WLO393326 WVJ393326:WVK393326 HRN917567:HRO917587 IX458862:IY458862 ST458862:SU458862 ACP458862:ACQ458862 AML458862:AMM458862 AWH458862:AWI458862 BGD458862:BGE458862 BPZ458862:BQA458862 BZV458862:BZW458862 CJR458862:CJS458862 CTN458862:CTO458862 DDJ458862:DDK458862 DNF458862:DNG458862 DXB458862:DXC458862 EGX458862:EGY458862 EQT458862:EQU458862 FAP458862:FAQ458862 FKL458862:FKM458862 FUH458862:FUI458862 GED458862:GEE458862 GNZ458862:GOA458862 GXV458862:GXW458862 HHR458862:HHS458862 HRN458862:HRO458862 IBJ458862:IBK458862 ILF458862:ILG458862 IVB458862:IVC458862 JEX458862:JEY458862 JOT458862:JOU458862 JYP458862:JYQ458862 KIL458862:KIM458862 KSH458862:KSI458862 LCD458862:LCE458862 LLZ458862:LMA458862 LVV458862:LVW458862 MFR458862:MFS458862 MPN458862:MPO458862 MZJ458862:MZK458862 NJF458862:NJG458862 NTB458862:NTC458862 OCX458862:OCY458862 OMT458862:OMU458862 OWP458862:OWQ458862 PGL458862:PGM458862 PQH458862:PQI458862 QAD458862:QAE458862 QJZ458862:QKA458862 QTV458862:QTW458862 RDR458862:RDS458862 RNN458862:RNO458862 RXJ458862:RXK458862 SHF458862:SHG458862 SRB458862:SRC458862 TAX458862:TAY458862 TKT458862:TKU458862 TUP458862:TUQ458862 UEL458862:UEM458862 UOH458862:UOI458862 UYD458862:UYE458862 VHZ458862:VIA458862 VRV458862:VRW458862 WBR458862:WBS458862 WLN458862:WLO458862 WVJ458862:WVK458862 IBJ917567:IBK917587 IX524398:IY524398 ST524398:SU524398 ACP524398:ACQ524398 AML524398:AMM524398 AWH524398:AWI524398 BGD524398:BGE524398 BPZ524398:BQA524398 BZV524398:BZW524398 CJR524398:CJS524398 CTN524398:CTO524398 DDJ524398:DDK524398 DNF524398:DNG524398 DXB524398:DXC524398 EGX524398:EGY524398 EQT524398:EQU524398 FAP524398:FAQ524398 FKL524398:FKM524398 FUH524398:FUI524398 GED524398:GEE524398 GNZ524398:GOA524398 GXV524398:GXW524398 HHR524398:HHS524398 HRN524398:HRO524398 IBJ524398:IBK524398 ILF524398:ILG524398 IVB524398:IVC524398 JEX524398:JEY524398 JOT524398:JOU524398 JYP524398:JYQ524398 KIL524398:KIM524398 KSH524398:KSI524398 LCD524398:LCE524398 LLZ524398:LMA524398 LVV524398:LVW524398 MFR524398:MFS524398 MPN524398:MPO524398 MZJ524398:MZK524398 NJF524398:NJG524398 NTB524398:NTC524398 OCX524398:OCY524398 OMT524398:OMU524398 OWP524398:OWQ524398 PGL524398:PGM524398 PQH524398:PQI524398 QAD524398:QAE524398 QJZ524398:QKA524398 QTV524398:QTW524398 RDR524398:RDS524398 RNN524398:RNO524398 RXJ524398:RXK524398 SHF524398:SHG524398 SRB524398:SRC524398 TAX524398:TAY524398 TKT524398:TKU524398 TUP524398:TUQ524398 UEL524398:UEM524398 UOH524398:UOI524398 UYD524398:UYE524398 VHZ524398:VIA524398 VRV524398:VRW524398 WBR524398:WBS524398 WLN524398:WLO524398 WVJ524398:WVK524398 ILF917567:ILG917587 IX589934:IY589934 ST589934:SU589934 ACP589934:ACQ589934 AML589934:AMM589934 AWH589934:AWI589934 BGD589934:BGE589934 BPZ589934:BQA589934 BZV589934:BZW589934 CJR589934:CJS589934 CTN589934:CTO589934 DDJ589934:DDK589934 DNF589934:DNG589934 DXB589934:DXC589934 EGX589934:EGY589934 EQT589934:EQU589934 FAP589934:FAQ589934 FKL589934:FKM589934 FUH589934:FUI589934 GED589934:GEE589934 GNZ589934:GOA589934 GXV589934:GXW589934 HHR589934:HHS589934 HRN589934:HRO589934 IBJ589934:IBK589934 ILF589934:ILG589934 IVB589934:IVC589934 JEX589934:JEY589934 JOT589934:JOU589934 JYP589934:JYQ589934 KIL589934:KIM589934 KSH589934:KSI589934 LCD589934:LCE589934 LLZ589934:LMA589934 LVV589934:LVW589934 MFR589934:MFS589934 MPN589934:MPO589934 MZJ589934:MZK589934 NJF589934:NJG589934 NTB589934:NTC589934 OCX589934:OCY589934 OMT589934:OMU589934 OWP589934:OWQ589934 PGL589934:PGM589934 PQH589934:PQI589934 QAD589934:QAE589934 QJZ589934:QKA589934 QTV589934:QTW589934 RDR589934:RDS589934 RNN589934:RNO589934 RXJ589934:RXK589934 SHF589934:SHG589934 SRB589934:SRC589934 TAX589934:TAY589934 TKT589934:TKU589934 TUP589934:TUQ589934 UEL589934:UEM589934 UOH589934:UOI589934 UYD589934:UYE589934 VHZ589934:VIA589934 VRV589934:VRW589934 WBR589934:WBS589934 WLN589934:WLO589934 WVJ589934:WVK589934 IVB917567:IVC917587 IX655470:IY655470 ST655470:SU655470 ACP655470:ACQ655470 AML655470:AMM655470 AWH655470:AWI655470 BGD655470:BGE655470 BPZ655470:BQA655470 BZV655470:BZW655470 CJR655470:CJS655470 CTN655470:CTO655470 DDJ655470:DDK655470 DNF655470:DNG655470 DXB655470:DXC655470 EGX655470:EGY655470 EQT655470:EQU655470 FAP655470:FAQ655470 FKL655470:FKM655470 FUH655470:FUI655470 GED655470:GEE655470 GNZ655470:GOA655470 GXV655470:GXW655470 HHR655470:HHS655470 HRN655470:HRO655470 IBJ655470:IBK655470 ILF655470:ILG655470 IVB655470:IVC655470 JEX655470:JEY655470 JOT655470:JOU655470 JYP655470:JYQ655470 KIL655470:KIM655470 KSH655470:KSI655470 LCD655470:LCE655470 LLZ655470:LMA655470 LVV655470:LVW655470 MFR655470:MFS655470 MPN655470:MPO655470 MZJ655470:MZK655470 NJF655470:NJG655470 NTB655470:NTC655470 OCX655470:OCY655470 OMT655470:OMU655470 OWP655470:OWQ655470 PGL655470:PGM655470 PQH655470:PQI655470 QAD655470:QAE655470 QJZ655470:QKA655470 QTV655470:QTW655470 RDR655470:RDS655470 RNN655470:RNO655470 RXJ655470:RXK655470 SHF655470:SHG655470 SRB655470:SRC655470 TAX655470:TAY655470 TKT655470:TKU655470 TUP655470:TUQ655470 UEL655470:UEM655470 UOH655470:UOI655470 UYD655470:UYE655470 VHZ655470:VIA655470 VRV655470:VRW655470 WBR655470:WBS655470 WLN655470:WLO655470 WVJ655470:WVK655470 JEX917567:JEY917587 IX721006:IY721006 ST721006:SU721006 ACP721006:ACQ721006 AML721006:AMM721006 AWH721006:AWI721006 BGD721006:BGE721006 BPZ721006:BQA721006 BZV721006:BZW721006 CJR721006:CJS721006 CTN721006:CTO721006 DDJ721006:DDK721006 DNF721006:DNG721006 DXB721006:DXC721006 EGX721006:EGY721006 EQT721006:EQU721006 FAP721006:FAQ721006 FKL721006:FKM721006 FUH721006:FUI721006 GED721006:GEE721006 GNZ721006:GOA721006 GXV721006:GXW721006 HHR721006:HHS721006 HRN721006:HRO721006 IBJ721006:IBK721006 ILF721006:ILG721006 IVB721006:IVC721006 JEX721006:JEY721006 JOT721006:JOU721006 JYP721006:JYQ721006 KIL721006:KIM721006 KSH721006:KSI721006 LCD721006:LCE721006 LLZ721006:LMA721006 LVV721006:LVW721006 MFR721006:MFS721006 MPN721006:MPO721006 MZJ721006:MZK721006 NJF721006:NJG721006 NTB721006:NTC721006 OCX721006:OCY721006 OMT721006:OMU721006 OWP721006:OWQ721006 PGL721006:PGM721006 PQH721006:PQI721006 QAD721006:QAE721006 QJZ721006:QKA721006 QTV721006:QTW721006 RDR721006:RDS721006 RNN721006:RNO721006 RXJ721006:RXK721006 SHF721006:SHG721006 SRB721006:SRC721006 TAX721006:TAY721006 TKT721006:TKU721006 TUP721006:TUQ721006 UEL721006:UEM721006 UOH721006:UOI721006 UYD721006:UYE721006 VHZ721006:VIA721006 VRV721006:VRW721006 WBR721006:WBS721006 WLN721006:WLO721006 WVJ721006:WVK721006 JOT917567:JOU917587 IX786542:IY786542 ST786542:SU786542 ACP786542:ACQ786542 AML786542:AMM786542 AWH786542:AWI786542 BGD786542:BGE786542 BPZ786542:BQA786542 BZV786542:BZW786542 CJR786542:CJS786542 CTN786542:CTO786542 DDJ786542:DDK786542 DNF786542:DNG786542 DXB786542:DXC786542 EGX786542:EGY786542 EQT786542:EQU786542 FAP786542:FAQ786542 FKL786542:FKM786542 FUH786542:FUI786542 GED786542:GEE786542 GNZ786542:GOA786542 GXV786542:GXW786542 HHR786542:HHS786542 HRN786542:HRO786542 IBJ786542:IBK786542 ILF786542:ILG786542 IVB786542:IVC786542 JEX786542:JEY786542 JOT786542:JOU786542 JYP786542:JYQ786542 KIL786542:KIM786542 KSH786542:KSI786542 LCD786542:LCE786542 LLZ786542:LMA786542 LVV786542:LVW786542 MFR786542:MFS786542 MPN786542:MPO786542 MZJ786542:MZK786542 NJF786542:NJG786542 NTB786542:NTC786542 OCX786542:OCY786542 OMT786542:OMU786542 OWP786542:OWQ786542 PGL786542:PGM786542 PQH786542:PQI786542 QAD786542:QAE786542 QJZ786542:QKA786542 QTV786542:QTW786542 RDR786542:RDS786542 RNN786542:RNO786542 RXJ786542:RXK786542 SHF786542:SHG786542 SRB786542:SRC786542 TAX786542:TAY786542 TKT786542:TKU786542 TUP786542:TUQ786542 UEL786542:UEM786542 UOH786542:UOI786542 UYD786542:UYE786542 VHZ786542:VIA786542 VRV786542:VRW786542 WBR786542:WBS786542 WLN786542:WLO786542 WVJ786542:WVK786542 JYP917567:JYQ917587 IX852078:IY852078 ST852078:SU852078 ACP852078:ACQ852078 AML852078:AMM852078 AWH852078:AWI852078 BGD852078:BGE852078 BPZ852078:BQA852078 BZV852078:BZW852078 CJR852078:CJS852078 CTN852078:CTO852078 DDJ852078:DDK852078 DNF852078:DNG852078 DXB852078:DXC852078 EGX852078:EGY852078 EQT852078:EQU852078 FAP852078:FAQ852078 FKL852078:FKM852078 FUH852078:FUI852078 GED852078:GEE852078 GNZ852078:GOA852078 GXV852078:GXW852078 HHR852078:HHS852078 HRN852078:HRO852078 IBJ852078:IBK852078 ILF852078:ILG852078 IVB852078:IVC852078 JEX852078:JEY852078 JOT852078:JOU852078 JYP852078:JYQ852078 KIL852078:KIM852078 KSH852078:KSI852078 LCD852078:LCE852078 LLZ852078:LMA852078 LVV852078:LVW852078 MFR852078:MFS852078 MPN852078:MPO852078 MZJ852078:MZK852078 NJF852078:NJG852078 NTB852078:NTC852078 OCX852078:OCY852078 OMT852078:OMU852078 OWP852078:OWQ852078 PGL852078:PGM852078 PQH852078:PQI852078 QAD852078:QAE852078 QJZ852078:QKA852078 QTV852078:QTW852078 RDR852078:RDS852078 RNN852078:RNO852078 RXJ852078:RXK852078 SHF852078:SHG852078 SRB852078:SRC852078 TAX852078:TAY852078 TKT852078:TKU852078 TUP852078:TUQ852078 UEL852078:UEM852078 UOH852078:UOI852078 UYD852078:UYE852078 VHZ852078:VIA852078 VRV852078:VRW852078 WBR852078:WBS852078 WLN852078:WLO852078 WVJ852078:WVK852078 KIL917567:KIM917587 IX917614:IY917614 ST917614:SU917614 ACP917614:ACQ917614 AML917614:AMM917614 AWH917614:AWI917614 BGD917614:BGE917614 BPZ917614:BQA917614 BZV917614:BZW917614 CJR917614:CJS917614 CTN917614:CTO917614 DDJ917614:DDK917614 DNF917614:DNG917614 DXB917614:DXC917614 EGX917614:EGY917614 EQT917614:EQU917614 FAP917614:FAQ917614 FKL917614:FKM917614 FUH917614:FUI917614 GED917614:GEE917614 GNZ917614:GOA917614 GXV917614:GXW917614 HHR917614:HHS917614 HRN917614:HRO917614 IBJ917614:IBK917614 ILF917614:ILG917614 IVB917614:IVC917614 JEX917614:JEY917614 JOT917614:JOU917614 JYP917614:JYQ917614 KIL917614:KIM917614 KSH917614:KSI917614 LCD917614:LCE917614 LLZ917614:LMA917614 LVV917614:LVW917614 MFR917614:MFS917614 MPN917614:MPO917614 MZJ917614:MZK917614 NJF917614:NJG917614 NTB917614:NTC917614 OCX917614:OCY917614 OMT917614:OMU917614 OWP917614:OWQ917614 PGL917614:PGM917614 PQH917614:PQI917614 QAD917614:QAE917614 QJZ917614:QKA917614 QTV917614:QTW917614 RDR917614:RDS917614 RNN917614:RNO917614 RXJ917614:RXK917614 SHF917614:SHG917614 SRB917614:SRC917614 TAX917614:TAY917614 TKT917614:TKU917614 TUP917614:TUQ917614 UEL917614:UEM917614 UOH917614:UOI917614 UYD917614:UYE917614 VHZ917614:VIA917614 VRV917614:VRW917614 WBR917614:WBS917614 WLN917614:WLO917614 WVJ917614:WVK917614 KSH917567:KSI917587 IX983150:IY983150 ST983150:SU983150 ACP983150:ACQ983150 AML983150:AMM983150 AWH983150:AWI983150 BGD983150:BGE983150 BPZ983150:BQA983150 BZV983150:BZW983150 CJR983150:CJS983150 CTN983150:CTO983150 DDJ983150:DDK983150 DNF983150:DNG983150 DXB983150:DXC983150 EGX983150:EGY983150 EQT983150:EQU983150 FAP983150:FAQ983150 FKL983150:FKM983150 FUH983150:FUI983150 GED983150:GEE983150 GNZ983150:GOA983150 GXV983150:GXW983150 HHR983150:HHS983150 HRN983150:HRO983150 IBJ983150:IBK983150 ILF983150:ILG983150 IVB983150:IVC983150 JEX983150:JEY983150 JOT983150:JOU983150 JYP983150:JYQ983150 KIL983150:KIM983150 KSH983150:KSI983150 LCD983150:LCE983150 LLZ983150:LMA983150 LVV983150:LVW983150 MFR983150:MFS983150 MPN983150:MPO983150 MZJ983150:MZK983150 NJF983150:NJG983150 NTB983150:NTC983150 OCX983150:OCY983150 OMT983150:OMU983150 OWP983150:OWQ983150 PGL983150:PGM983150 PQH983150:PQI983150 QAD983150:QAE983150 QJZ983150:QKA983150 QTV983150:QTW983150 RDR983150:RDS983150 RNN983150:RNO983150 RXJ983150:RXK983150 SHF983150:SHG983150 SRB983150:SRC983150 TAX983150:TAY983150 TKT983150:TKU983150 TUP983150:TUQ983150 UEL983150:UEM983150 UOH983150:UOI983150 UYD983150:UYE983150 VHZ983150:VIA983150 VRV983150:VRW983150 WBR983150:WBS983150 WLN983150:WLO983150 WVJ983150:WVK983150 LCD917567:LCE917587 IX112:IY112 ST112:SU112 ACP112:ACQ112 AML112:AMM112 AWH112:AWI112 BGD112:BGE112 BPZ112:BQA112 BZV112:BZW112 CJR112:CJS112 CTN112:CTO112 DDJ112:DDK112 DNF112:DNG112 DXB112:DXC112 EGX112:EGY112 EQT112:EQU112 FAP112:FAQ112 FKL112:FKM112 FUH112:FUI112 GED112:GEE112 GNZ112:GOA112 GXV112:GXW112 HHR112:HHS112 HRN112:HRO112 IBJ112:IBK112 ILF112:ILG112 IVB112:IVC112 JEX112:JEY112 JOT112:JOU112 JYP112:JYQ112 KIL112:KIM112 KSH112:KSI112 LCD112:LCE112 LLZ112:LMA112 LVV112:LVW112 MFR112:MFS112 MPN112:MPO112 MZJ112:MZK112 NJF112:NJG112 NTB112:NTC112 OCX112:OCY112 OMT112:OMU112 OWP112:OWQ112 PGL112:PGM112 PQH112:PQI112 QAD112:QAE112 QJZ112:QKA112 QTV112:QTW112 RDR112:RDS112 RNN112:RNO112 RXJ112:RXK112 SHF112:SHG112 SRB112:SRC112 TAX112:TAY112 TKT112:TKU112 TUP112:TUQ112 UEL112:UEM112 UOH112:UOI112 UYD112:UYE112 VHZ112:VIA112 VRV112:VRW112 WBR112:WBS112 WLN112:WLO112 WVJ112:WVK112 LLZ917567:LMA917587 IX65648:IY65648 ST65648:SU65648 ACP65648:ACQ65648 AML65648:AMM65648 AWH65648:AWI65648 BGD65648:BGE65648 BPZ65648:BQA65648 BZV65648:BZW65648 CJR65648:CJS65648 CTN65648:CTO65648 DDJ65648:DDK65648 DNF65648:DNG65648 DXB65648:DXC65648 EGX65648:EGY65648 EQT65648:EQU65648 FAP65648:FAQ65648 FKL65648:FKM65648 FUH65648:FUI65648 GED65648:GEE65648 GNZ65648:GOA65648 GXV65648:GXW65648 HHR65648:HHS65648 HRN65648:HRO65648 IBJ65648:IBK65648 ILF65648:ILG65648 IVB65648:IVC65648 JEX65648:JEY65648 JOT65648:JOU65648 JYP65648:JYQ65648 KIL65648:KIM65648 KSH65648:KSI65648 LCD65648:LCE65648 LLZ65648:LMA65648 LVV65648:LVW65648 MFR65648:MFS65648 MPN65648:MPO65648 MZJ65648:MZK65648 NJF65648:NJG65648 NTB65648:NTC65648 OCX65648:OCY65648 OMT65648:OMU65648 OWP65648:OWQ65648 PGL65648:PGM65648 PQH65648:PQI65648 QAD65648:QAE65648 QJZ65648:QKA65648 QTV65648:QTW65648 RDR65648:RDS65648 RNN65648:RNO65648 RXJ65648:RXK65648 SHF65648:SHG65648 SRB65648:SRC65648 TAX65648:TAY65648 TKT65648:TKU65648 TUP65648:TUQ65648 UEL65648:UEM65648 UOH65648:UOI65648 UYD65648:UYE65648 VHZ65648:VIA65648 VRV65648:VRW65648 WBR65648:WBS65648 WLN65648:WLO65648 WVJ65648:WVK65648 LVV917567:LVW917587 IX131184:IY131184 ST131184:SU131184 ACP131184:ACQ131184 AML131184:AMM131184 AWH131184:AWI131184 BGD131184:BGE131184 BPZ131184:BQA131184 BZV131184:BZW131184 CJR131184:CJS131184 CTN131184:CTO131184 DDJ131184:DDK131184 DNF131184:DNG131184 DXB131184:DXC131184 EGX131184:EGY131184 EQT131184:EQU131184 FAP131184:FAQ131184 FKL131184:FKM131184 FUH131184:FUI131184 GED131184:GEE131184 GNZ131184:GOA131184 GXV131184:GXW131184 HHR131184:HHS131184 HRN131184:HRO131184 IBJ131184:IBK131184 ILF131184:ILG131184 IVB131184:IVC131184 JEX131184:JEY131184 JOT131184:JOU131184 JYP131184:JYQ131184 KIL131184:KIM131184 KSH131184:KSI131184 LCD131184:LCE131184 LLZ131184:LMA131184 LVV131184:LVW131184 MFR131184:MFS131184 MPN131184:MPO131184 MZJ131184:MZK131184 NJF131184:NJG131184 NTB131184:NTC131184 OCX131184:OCY131184 OMT131184:OMU131184 OWP131184:OWQ131184 PGL131184:PGM131184 PQH131184:PQI131184 QAD131184:QAE131184 QJZ131184:QKA131184 QTV131184:QTW131184 RDR131184:RDS131184 RNN131184:RNO131184 RXJ131184:RXK131184 SHF131184:SHG131184 SRB131184:SRC131184 TAX131184:TAY131184 TKT131184:TKU131184 TUP131184:TUQ131184 UEL131184:UEM131184 UOH131184:UOI131184 UYD131184:UYE131184 VHZ131184:VIA131184 VRV131184:VRW131184 WBR131184:WBS131184 WLN131184:WLO131184 WVJ131184:WVK131184 MFR917567:MFS917587 IX196720:IY196720 ST196720:SU196720 ACP196720:ACQ196720 AML196720:AMM196720 AWH196720:AWI196720 BGD196720:BGE196720 BPZ196720:BQA196720 BZV196720:BZW196720 CJR196720:CJS196720 CTN196720:CTO196720 DDJ196720:DDK196720 DNF196720:DNG196720 DXB196720:DXC196720 EGX196720:EGY196720 EQT196720:EQU196720 FAP196720:FAQ196720 FKL196720:FKM196720 FUH196720:FUI196720 GED196720:GEE196720 GNZ196720:GOA196720 GXV196720:GXW196720 HHR196720:HHS196720 HRN196720:HRO196720 IBJ196720:IBK196720 ILF196720:ILG196720 IVB196720:IVC196720 JEX196720:JEY196720 JOT196720:JOU196720 JYP196720:JYQ196720 KIL196720:KIM196720 KSH196720:KSI196720 LCD196720:LCE196720 LLZ196720:LMA196720 LVV196720:LVW196720 MFR196720:MFS196720 MPN196720:MPO196720 MZJ196720:MZK196720 NJF196720:NJG196720 NTB196720:NTC196720 OCX196720:OCY196720 OMT196720:OMU196720 OWP196720:OWQ196720 PGL196720:PGM196720 PQH196720:PQI196720 QAD196720:QAE196720 QJZ196720:QKA196720 QTV196720:QTW196720 RDR196720:RDS196720 RNN196720:RNO196720 RXJ196720:RXK196720 SHF196720:SHG196720 SRB196720:SRC196720 TAX196720:TAY196720 TKT196720:TKU196720 TUP196720:TUQ196720 UEL196720:UEM196720 UOH196720:UOI196720 UYD196720:UYE196720 VHZ196720:VIA196720 VRV196720:VRW196720 WBR196720:WBS196720 WLN196720:WLO196720 WVJ196720:WVK196720 MPN917567:MPO917587 IX262256:IY262256 ST262256:SU262256 ACP262256:ACQ262256 AML262256:AMM262256 AWH262256:AWI262256 BGD262256:BGE262256 BPZ262256:BQA262256 BZV262256:BZW262256 CJR262256:CJS262256 CTN262256:CTO262256 DDJ262256:DDK262256 DNF262256:DNG262256 DXB262256:DXC262256 EGX262256:EGY262256 EQT262256:EQU262256 FAP262256:FAQ262256 FKL262256:FKM262256 FUH262256:FUI262256 GED262256:GEE262256 GNZ262256:GOA262256 GXV262256:GXW262256 HHR262256:HHS262256 HRN262256:HRO262256 IBJ262256:IBK262256 ILF262256:ILG262256 IVB262256:IVC262256 JEX262256:JEY262256 JOT262256:JOU262256 JYP262256:JYQ262256 KIL262256:KIM262256 KSH262256:KSI262256 LCD262256:LCE262256 LLZ262256:LMA262256 LVV262256:LVW262256 MFR262256:MFS262256 MPN262256:MPO262256 MZJ262256:MZK262256 NJF262256:NJG262256 NTB262256:NTC262256 OCX262256:OCY262256 OMT262256:OMU262256 OWP262256:OWQ262256 PGL262256:PGM262256 PQH262256:PQI262256 QAD262256:QAE262256 QJZ262256:QKA262256 QTV262256:QTW262256 RDR262256:RDS262256 RNN262256:RNO262256 RXJ262256:RXK262256 SHF262256:SHG262256 SRB262256:SRC262256 TAX262256:TAY262256 TKT262256:TKU262256 TUP262256:TUQ262256 UEL262256:UEM262256 UOH262256:UOI262256 UYD262256:UYE262256 VHZ262256:VIA262256 VRV262256:VRW262256 WBR262256:WBS262256 WLN262256:WLO262256 WVJ262256:WVK262256 MZJ917567:MZK917587 IX327792:IY327792 ST327792:SU327792 ACP327792:ACQ327792 AML327792:AMM327792 AWH327792:AWI327792 BGD327792:BGE327792 BPZ327792:BQA327792 BZV327792:BZW327792 CJR327792:CJS327792 CTN327792:CTO327792 DDJ327792:DDK327792 DNF327792:DNG327792 DXB327792:DXC327792 EGX327792:EGY327792 EQT327792:EQU327792 FAP327792:FAQ327792 FKL327792:FKM327792 FUH327792:FUI327792 GED327792:GEE327792 GNZ327792:GOA327792 GXV327792:GXW327792 HHR327792:HHS327792 HRN327792:HRO327792 IBJ327792:IBK327792 ILF327792:ILG327792 IVB327792:IVC327792 JEX327792:JEY327792 JOT327792:JOU327792 JYP327792:JYQ327792 KIL327792:KIM327792 KSH327792:KSI327792 LCD327792:LCE327792 LLZ327792:LMA327792 LVV327792:LVW327792 MFR327792:MFS327792 MPN327792:MPO327792 MZJ327792:MZK327792 NJF327792:NJG327792 NTB327792:NTC327792 OCX327792:OCY327792 OMT327792:OMU327792 OWP327792:OWQ327792 PGL327792:PGM327792 PQH327792:PQI327792 QAD327792:QAE327792 QJZ327792:QKA327792 QTV327792:QTW327792 RDR327792:RDS327792 RNN327792:RNO327792 RXJ327792:RXK327792 SHF327792:SHG327792 SRB327792:SRC327792 TAX327792:TAY327792 TKT327792:TKU327792 TUP327792:TUQ327792 UEL327792:UEM327792 UOH327792:UOI327792 UYD327792:UYE327792 VHZ327792:VIA327792 VRV327792:VRW327792 WBR327792:WBS327792 WLN327792:WLO327792 WVJ327792:WVK327792 NJF917567:NJG917587 IX393328:IY393328 ST393328:SU393328 ACP393328:ACQ393328 AML393328:AMM393328 AWH393328:AWI393328 BGD393328:BGE393328 BPZ393328:BQA393328 BZV393328:BZW393328 CJR393328:CJS393328 CTN393328:CTO393328 DDJ393328:DDK393328 DNF393328:DNG393328 DXB393328:DXC393328 EGX393328:EGY393328 EQT393328:EQU393328 FAP393328:FAQ393328 FKL393328:FKM393328 FUH393328:FUI393328 GED393328:GEE393328 GNZ393328:GOA393328 GXV393328:GXW393328 HHR393328:HHS393328 HRN393328:HRO393328 IBJ393328:IBK393328 ILF393328:ILG393328 IVB393328:IVC393328 JEX393328:JEY393328 JOT393328:JOU393328 JYP393328:JYQ393328 KIL393328:KIM393328 KSH393328:KSI393328 LCD393328:LCE393328 LLZ393328:LMA393328 LVV393328:LVW393328 MFR393328:MFS393328 MPN393328:MPO393328 MZJ393328:MZK393328 NJF393328:NJG393328 NTB393328:NTC393328 OCX393328:OCY393328 OMT393328:OMU393328 OWP393328:OWQ393328 PGL393328:PGM393328 PQH393328:PQI393328 QAD393328:QAE393328 QJZ393328:QKA393328 QTV393328:QTW393328 RDR393328:RDS393328 RNN393328:RNO393328 RXJ393328:RXK393328 SHF393328:SHG393328 SRB393328:SRC393328 TAX393328:TAY393328 TKT393328:TKU393328 TUP393328:TUQ393328 UEL393328:UEM393328 UOH393328:UOI393328 UYD393328:UYE393328 VHZ393328:VIA393328 VRV393328:VRW393328 WBR393328:WBS393328 WLN393328:WLO393328 WVJ393328:WVK393328 NTB917567:NTC917587 IX458864:IY458864 ST458864:SU458864 ACP458864:ACQ458864 AML458864:AMM458864 AWH458864:AWI458864 BGD458864:BGE458864 BPZ458864:BQA458864 BZV458864:BZW458864 CJR458864:CJS458864 CTN458864:CTO458864 DDJ458864:DDK458864 DNF458864:DNG458864 DXB458864:DXC458864 EGX458864:EGY458864 EQT458864:EQU458864 FAP458864:FAQ458864 FKL458864:FKM458864 FUH458864:FUI458864 GED458864:GEE458864 GNZ458864:GOA458864 GXV458864:GXW458864 HHR458864:HHS458864 HRN458864:HRO458864 IBJ458864:IBK458864 ILF458864:ILG458864 IVB458864:IVC458864 JEX458864:JEY458864 JOT458864:JOU458864 JYP458864:JYQ458864 KIL458864:KIM458864 KSH458864:KSI458864 LCD458864:LCE458864 LLZ458864:LMA458864 LVV458864:LVW458864 MFR458864:MFS458864 MPN458864:MPO458864 MZJ458864:MZK458864 NJF458864:NJG458864 NTB458864:NTC458864 OCX458864:OCY458864 OMT458864:OMU458864 OWP458864:OWQ458864 PGL458864:PGM458864 PQH458864:PQI458864 QAD458864:QAE458864 QJZ458864:QKA458864 QTV458864:QTW458864 RDR458864:RDS458864 RNN458864:RNO458864 RXJ458864:RXK458864 SHF458864:SHG458864 SRB458864:SRC458864 TAX458864:TAY458864 TKT458864:TKU458864 TUP458864:TUQ458864 UEL458864:UEM458864 UOH458864:UOI458864 UYD458864:UYE458864 VHZ458864:VIA458864 VRV458864:VRW458864 WBR458864:WBS458864 WLN458864:WLO458864 WVJ458864:WVK458864 OCX917567:OCY917587 IX524400:IY524400 ST524400:SU524400 ACP524400:ACQ524400 AML524400:AMM524400 AWH524400:AWI524400 BGD524400:BGE524400 BPZ524400:BQA524400 BZV524400:BZW524400 CJR524400:CJS524400 CTN524400:CTO524400 DDJ524400:DDK524400 DNF524400:DNG524400 DXB524400:DXC524400 EGX524400:EGY524400 EQT524400:EQU524400 FAP524400:FAQ524400 FKL524400:FKM524400 FUH524400:FUI524400 GED524400:GEE524400 GNZ524400:GOA524400 GXV524400:GXW524400 HHR524400:HHS524400 HRN524400:HRO524400 IBJ524400:IBK524400 ILF524400:ILG524400 IVB524400:IVC524400 JEX524400:JEY524400 JOT524400:JOU524400 JYP524400:JYQ524400 KIL524400:KIM524400 KSH524400:KSI524400 LCD524400:LCE524400 LLZ524400:LMA524400 LVV524400:LVW524400 MFR524400:MFS524400 MPN524400:MPO524400 MZJ524400:MZK524400 NJF524400:NJG524400 NTB524400:NTC524400 OCX524400:OCY524400 OMT524400:OMU524400 OWP524400:OWQ524400 PGL524400:PGM524400 PQH524400:PQI524400 QAD524400:QAE524400 QJZ524400:QKA524400 QTV524400:QTW524400 RDR524400:RDS524400 RNN524400:RNO524400 RXJ524400:RXK524400 SHF524400:SHG524400 SRB524400:SRC524400 TAX524400:TAY524400 TKT524400:TKU524400 TUP524400:TUQ524400 UEL524400:UEM524400 UOH524400:UOI524400 UYD524400:UYE524400 VHZ524400:VIA524400 VRV524400:VRW524400 WBR524400:WBS524400 WLN524400:WLO524400 WVJ524400:WVK524400 OMT917567:OMU917587 IX589936:IY589936 ST589936:SU589936 ACP589936:ACQ589936 AML589936:AMM589936 AWH589936:AWI589936 BGD589936:BGE589936 BPZ589936:BQA589936 BZV589936:BZW589936 CJR589936:CJS589936 CTN589936:CTO589936 DDJ589936:DDK589936 DNF589936:DNG589936 DXB589936:DXC589936 EGX589936:EGY589936 EQT589936:EQU589936 FAP589936:FAQ589936 FKL589936:FKM589936 FUH589936:FUI589936 GED589936:GEE589936 GNZ589936:GOA589936 GXV589936:GXW589936 HHR589936:HHS589936 HRN589936:HRO589936 IBJ589936:IBK589936 ILF589936:ILG589936 IVB589936:IVC589936 JEX589936:JEY589936 JOT589936:JOU589936 JYP589936:JYQ589936 KIL589936:KIM589936 KSH589936:KSI589936 LCD589936:LCE589936 LLZ589936:LMA589936 LVV589936:LVW589936 MFR589936:MFS589936 MPN589936:MPO589936 MZJ589936:MZK589936 NJF589936:NJG589936 NTB589936:NTC589936 OCX589936:OCY589936 OMT589936:OMU589936 OWP589936:OWQ589936 PGL589936:PGM589936 PQH589936:PQI589936 QAD589936:QAE589936 QJZ589936:QKA589936 QTV589936:QTW589936 RDR589936:RDS589936 RNN589936:RNO589936 RXJ589936:RXK589936 SHF589936:SHG589936 SRB589936:SRC589936 TAX589936:TAY589936 TKT589936:TKU589936 TUP589936:TUQ589936 UEL589936:UEM589936 UOH589936:UOI589936 UYD589936:UYE589936 VHZ589936:VIA589936 VRV589936:VRW589936 WBR589936:WBS589936 WLN589936:WLO589936 WVJ589936:WVK589936 OWP917567:OWQ917587 IX655472:IY655472 ST655472:SU655472 ACP655472:ACQ655472 AML655472:AMM655472 AWH655472:AWI655472 BGD655472:BGE655472 BPZ655472:BQA655472 BZV655472:BZW655472 CJR655472:CJS655472 CTN655472:CTO655472 DDJ655472:DDK655472 DNF655472:DNG655472 DXB655472:DXC655472 EGX655472:EGY655472 EQT655472:EQU655472 FAP655472:FAQ655472 FKL655472:FKM655472 FUH655472:FUI655472 GED655472:GEE655472 GNZ655472:GOA655472 GXV655472:GXW655472 HHR655472:HHS655472 HRN655472:HRO655472 IBJ655472:IBK655472 ILF655472:ILG655472 IVB655472:IVC655472 JEX655472:JEY655472 JOT655472:JOU655472 JYP655472:JYQ655472 KIL655472:KIM655472 KSH655472:KSI655472 LCD655472:LCE655472 LLZ655472:LMA655472 LVV655472:LVW655472 MFR655472:MFS655472 MPN655472:MPO655472 MZJ655472:MZK655472 NJF655472:NJG655472 NTB655472:NTC655472 OCX655472:OCY655472 OMT655472:OMU655472 OWP655472:OWQ655472 PGL655472:PGM655472 PQH655472:PQI655472 QAD655472:QAE655472 QJZ655472:QKA655472 QTV655472:QTW655472 RDR655472:RDS655472 RNN655472:RNO655472 RXJ655472:RXK655472 SHF655472:SHG655472 SRB655472:SRC655472 TAX655472:TAY655472 TKT655472:TKU655472 TUP655472:TUQ655472 UEL655472:UEM655472 UOH655472:UOI655472 UYD655472:UYE655472 VHZ655472:VIA655472 VRV655472:VRW655472 WBR655472:WBS655472 WLN655472:WLO655472 WVJ655472:WVK655472 PGL917567:PGM917587 IX721008:IY721008 ST721008:SU721008 ACP721008:ACQ721008 AML721008:AMM721008 AWH721008:AWI721008 BGD721008:BGE721008 BPZ721008:BQA721008 BZV721008:BZW721008 CJR721008:CJS721008 CTN721008:CTO721008 DDJ721008:DDK721008 DNF721008:DNG721008 DXB721008:DXC721008 EGX721008:EGY721008 EQT721008:EQU721008 FAP721008:FAQ721008 FKL721008:FKM721008 FUH721008:FUI721008 GED721008:GEE721008 GNZ721008:GOA721008 GXV721008:GXW721008 HHR721008:HHS721008 HRN721008:HRO721008 IBJ721008:IBK721008 ILF721008:ILG721008 IVB721008:IVC721008 JEX721008:JEY721008 JOT721008:JOU721008 JYP721008:JYQ721008 KIL721008:KIM721008 KSH721008:KSI721008 LCD721008:LCE721008 LLZ721008:LMA721008 LVV721008:LVW721008 MFR721008:MFS721008 MPN721008:MPO721008 MZJ721008:MZK721008 NJF721008:NJG721008 NTB721008:NTC721008 OCX721008:OCY721008 OMT721008:OMU721008 OWP721008:OWQ721008 PGL721008:PGM721008 PQH721008:PQI721008 QAD721008:QAE721008 QJZ721008:QKA721008 QTV721008:QTW721008 RDR721008:RDS721008 RNN721008:RNO721008 RXJ721008:RXK721008 SHF721008:SHG721008 SRB721008:SRC721008 TAX721008:TAY721008 TKT721008:TKU721008 TUP721008:TUQ721008 UEL721008:UEM721008 UOH721008:UOI721008 UYD721008:UYE721008 VHZ721008:VIA721008 VRV721008:VRW721008 WBR721008:WBS721008 WLN721008:WLO721008 WVJ721008:WVK721008 PQH917567:PQI917587 IX786544:IY786544 ST786544:SU786544 ACP786544:ACQ786544 AML786544:AMM786544 AWH786544:AWI786544 BGD786544:BGE786544 BPZ786544:BQA786544 BZV786544:BZW786544 CJR786544:CJS786544 CTN786544:CTO786544 DDJ786544:DDK786544 DNF786544:DNG786544 DXB786544:DXC786544 EGX786544:EGY786544 EQT786544:EQU786544 FAP786544:FAQ786544 FKL786544:FKM786544 FUH786544:FUI786544 GED786544:GEE786544 GNZ786544:GOA786544 GXV786544:GXW786544 HHR786544:HHS786544 HRN786544:HRO786544 IBJ786544:IBK786544 ILF786544:ILG786544 IVB786544:IVC786544 JEX786544:JEY786544 JOT786544:JOU786544 JYP786544:JYQ786544 KIL786544:KIM786544 KSH786544:KSI786544 LCD786544:LCE786544 LLZ786544:LMA786544 LVV786544:LVW786544 MFR786544:MFS786544 MPN786544:MPO786544 MZJ786544:MZK786544 NJF786544:NJG786544 NTB786544:NTC786544 OCX786544:OCY786544 OMT786544:OMU786544 OWP786544:OWQ786544 PGL786544:PGM786544 PQH786544:PQI786544 QAD786544:QAE786544 QJZ786544:QKA786544 QTV786544:QTW786544 RDR786544:RDS786544 RNN786544:RNO786544 RXJ786544:RXK786544 SHF786544:SHG786544 SRB786544:SRC786544 TAX786544:TAY786544 TKT786544:TKU786544 TUP786544:TUQ786544 UEL786544:UEM786544 UOH786544:UOI786544 UYD786544:UYE786544 VHZ786544:VIA786544 VRV786544:VRW786544 WBR786544:WBS786544 WLN786544:WLO786544 WVJ786544:WVK786544 QAD917567:QAE917587 IX852080:IY852080 ST852080:SU852080 ACP852080:ACQ852080 AML852080:AMM852080 AWH852080:AWI852080 BGD852080:BGE852080 BPZ852080:BQA852080 BZV852080:BZW852080 CJR852080:CJS852080 CTN852080:CTO852080 DDJ852080:DDK852080 DNF852080:DNG852080 DXB852080:DXC852080 EGX852080:EGY852080 EQT852080:EQU852080 FAP852080:FAQ852080 FKL852080:FKM852080 FUH852080:FUI852080 GED852080:GEE852080 GNZ852080:GOA852080 GXV852080:GXW852080 HHR852080:HHS852080 HRN852080:HRO852080 IBJ852080:IBK852080 ILF852080:ILG852080 IVB852080:IVC852080 JEX852080:JEY852080 JOT852080:JOU852080 JYP852080:JYQ852080 KIL852080:KIM852080 KSH852080:KSI852080 LCD852080:LCE852080 LLZ852080:LMA852080 LVV852080:LVW852080 MFR852080:MFS852080 MPN852080:MPO852080 MZJ852080:MZK852080 NJF852080:NJG852080 NTB852080:NTC852080 OCX852080:OCY852080 OMT852080:OMU852080 OWP852080:OWQ852080 PGL852080:PGM852080 PQH852080:PQI852080 QAD852080:QAE852080 QJZ852080:QKA852080 QTV852080:QTW852080 RDR852080:RDS852080 RNN852080:RNO852080 RXJ852080:RXK852080 SHF852080:SHG852080 SRB852080:SRC852080 TAX852080:TAY852080 TKT852080:TKU852080 TUP852080:TUQ852080 UEL852080:UEM852080 UOH852080:UOI852080 UYD852080:UYE852080 VHZ852080:VIA852080 VRV852080:VRW852080 WBR852080:WBS852080 WLN852080:WLO852080 WVJ852080:WVK852080 QJZ917567:QKA917587 IX917616:IY917616 ST917616:SU917616 ACP917616:ACQ917616 AML917616:AMM917616 AWH917616:AWI917616 BGD917616:BGE917616 BPZ917616:BQA917616 BZV917616:BZW917616 CJR917616:CJS917616 CTN917616:CTO917616 DDJ917616:DDK917616 DNF917616:DNG917616 DXB917616:DXC917616 EGX917616:EGY917616 EQT917616:EQU917616 FAP917616:FAQ917616 FKL917616:FKM917616 FUH917616:FUI917616 GED917616:GEE917616 GNZ917616:GOA917616 GXV917616:GXW917616 HHR917616:HHS917616 HRN917616:HRO917616 IBJ917616:IBK917616 ILF917616:ILG917616 IVB917616:IVC917616 JEX917616:JEY917616 JOT917616:JOU917616 JYP917616:JYQ917616 KIL917616:KIM917616 KSH917616:KSI917616 LCD917616:LCE917616 LLZ917616:LMA917616 LVV917616:LVW917616 MFR917616:MFS917616 MPN917616:MPO917616 MZJ917616:MZK917616 NJF917616:NJG917616 NTB917616:NTC917616 OCX917616:OCY917616 OMT917616:OMU917616 OWP917616:OWQ917616 PGL917616:PGM917616 PQH917616:PQI917616 QAD917616:QAE917616 QJZ917616:QKA917616 QTV917616:QTW917616 RDR917616:RDS917616 RNN917616:RNO917616 RXJ917616:RXK917616 SHF917616:SHG917616 SRB917616:SRC917616 TAX917616:TAY917616 TKT917616:TKU917616 TUP917616:TUQ917616 UEL917616:UEM917616 UOH917616:UOI917616 UYD917616:UYE917616 VHZ917616:VIA917616 VRV917616:VRW917616 WBR917616:WBS917616 WLN917616:WLO917616 WVJ917616:WVK917616 QTV917567:QTW917587 IX983152:IY983152 ST983152:SU983152 ACP983152:ACQ983152 AML983152:AMM983152 AWH983152:AWI983152 BGD983152:BGE983152 BPZ983152:BQA983152 BZV983152:BZW983152 CJR983152:CJS983152 CTN983152:CTO983152 DDJ983152:DDK983152 DNF983152:DNG983152 DXB983152:DXC983152 EGX983152:EGY983152 EQT983152:EQU983152 FAP983152:FAQ983152 FKL983152:FKM983152 FUH983152:FUI983152 GED983152:GEE983152 GNZ983152:GOA983152 GXV983152:GXW983152 HHR983152:HHS983152 HRN983152:HRO983152 IBJ983152:IBK983152 ILF983152:ILG983152 IVB983152:IVC983152 JEX983152:JEY983152 JOT983152:JOU983152 JYP983152:JYQ983152 KIL983152:KIM983152 KSH983152:KSI983152 LCD983152:LCE983152 LLZ983152:LMA983152 LVV983152:LVW983152 MFR983152:MFS983152 MPN983152:MPO983152 MZJ983152:MZK983152 NJF983152:NJG983152 NTB983152:NTC983152 OCX983152:OCY983152 OMT983152:OMU983152 OWP983152:OWQ983152 PGL983152:PGM983152 PQH983152:PQI983152 QAD983152:QAE983152 QJZ983152:QKA983152 QTV983152:QTW983152 RDR983152:RDS983152 RNN983152:RNO983152 RXJ983152:RXK983152 SHF983152:SHG983152 SRB983152:SRC983152 TAX983152:TAY983152 TKT983152:TKU983152 TUP983152:TUQ983152 UEL983152:UEM983152 UOH983152:UOI983152 UYD983152:UYE983152 VHZ983152:VIA983152 VRV983152:VRW983152 WBR983152:WBS983152 WLN983152:WLO983152 WVJ983152:WVK983152 RDR917567:RDS917587 IX116:IY117 ST116:SU117 ACP116:ACQ117 AML116:AMM117 AWH116:AWI117 BGD116:BGE117 BPZ116:BQA117 BZV116:BZW117 CJR116:CJS117 CTN116:CTO117 DDJ116:DDK117 DNF116:DNG117 DXB116:DXC117 EGX116:EGY117 EQT116:EQU117 FAP116:FAQ117 FKL116:FKM117 FUH116:FUI117 GED116:GEE117 GNZ116:GOA117 GXV116:GXW117 HHR116:HHS117 HRN116:HRO117 IBJ116:IBK117 ILF116:ILG117 IVB116:IVC117 JEX116:JEY117 JOT116:JOU117 JYP116:JYQ117 KIL116:KIM117 KSH116:KSI117 LCD116:LCE117 LLZ116:LMA117 LVV116:LVW117 MFR116:MFS117 MPN116:MPO117 MZJ116:MZK117 NJF116:NJG117 NTB116:NTC117 OCX116:OCY117 OMT116:OMU117 OWP116:OWQ117 PGL116:PGM117 PQH116:PQI117 QAD116:QAE117 QJZ116:QKA117 QTV116:QTW117 RDR116:RDS117 RNN116:RNO117 RXJ116:RXK117 SHF116:SHG117 SRB116:SRC117 TAX116:TAY117 TKT116:TKU117 TUP116:TUQ117 UEL116:UEM117 UOH116:UOI117 UYD116:UYE117 VHZ116:VIA117 VRV116:VRW117 WBR116:WBS117 WLN116:WLO117 WVJ116:WVK117 RNN917567:RNO917587 IX65652:IY65653 ST65652:SU65653 ACP65652:ACQ65653 AML65652:AMM65653 AWH65652:AWI65653 BGD65652:BGE65653 BPZ65652:BQA65653 BZV65652:BZW65653 CJR65652:CJS65653 CTN65652:CTO65653 DDJ65652:DDK65653 DNF65652:DNG65653 DXB65652:DXC65653 EGX65652:EGY65653 EQT65652:EQU65653 FAP65652:FAQ65653 FKL65652:FKM65653 FUH65652:FUI65653 GED65652:GEE65653 GNZ65652:GOA65653 GXV65652:GXW65653 HHR65652:HHS65653 HRN65652:HRO65653 IBJ65652:IBK65653 ILF65652:ILG65653 IVB65652:IVC65653 JEX65652:JEY65653 JOT65652:JOU65653 JYP65652:JYQ65653 KIL65652:KIM65653 KSH65652:KSI65653 LCD65652:LCE65653 LLZ65652:LMA65653 LVV65652:LVW65653 MFR65652:MFS65653 MPN65652:MPO65653 MZJ65652:MZK65653 NJF65652:NJG65653 NTB65652:NTC65653 OCX65652:OCY65653 OMT65652:OMU65653 OWP65652:OWQ65653 PGL65652:PGM65653 PQH65652:PQI65653 QAD65652:QAE65653 QJZ65652:QKA65653 QTV65652:QTW65653 RDR65652:RDS65653 RNN65652:RNO65653 RXJ65652:RXK65653 SHF65652:SHG65653 SRB65652:SRC65653 TAX65652:TAY65653 TKT65652:TKU65653 TUP65652:TUQ65653 UEL65652:UEM65653 UOH65652:UOI65653 UYD65652:UYE65653 VHZ65652:VIA65653 VRV65652:VRW65653 WBR65652:WBS65653 WLN65652:WLO65653 WVJ65652:WVK65653 RXJ917567:RXK917587 IX131188:IY131189 ST131188:SU131189 ACP131188:ACQ131189 AML131188:AMM131189 AWH131188:AWI131189 BGD131188:BGE131189 BPZ131188:BQA131189 BZV131188:BZW131189 CJR131188:CJS131189 CTN131188:CTO131189 DDJ131188:DDK131189 DNF131188:DNG131189 DXB131188:DXC131189 EGX131188:EGY131189 EQT131188:EQU131189 FAP131188:FAQ131189 FKL131188:FKM131189 FUH131188:FUI131189 GED131188:GEE131189 GNZ131188:GOA131189 GXV131188:GXW131189 HHR131188:HHS131189 HRN131188:HRO131189 IBJ131188:IBK131189 ILF131188:ILG131189 IVB131188:IVC131189 JEX131188:JEY131189 JOT131188:JOU131189 JYP131188:JYQ131189 KIL131188:KIM131189 KSH131188:KSI131189 LCD131188:LCE131189 LLZ131188:LMA131189 LVV131188:LVW131189 MFR131188:MFS131189 MPN131188:MPO131189 MZJ131188:MZK131189 NJF131188:NJG131189 NTB131188:NTC131189 OCX131188:OCY131189 OMT131188:OMU131189 OWP131188:OWQ131189 PGL131188:PGM131189 PQH131188:PQI131189 QAD131188:QAE131189 QJZ131188:QKA131189 QTV131188:QTW131189 RDR131188:RDS131189 RNN131188:RNO131189 RXJ131188:RXK131189 SHF131188:SHG131189 SRB131188:SRC131189 TAX131188:TAY131189 TKT131188:TKU131189 TUP131188:TUQ131189 UEL131188:UEM131189 UOH131188:UOI131189 UYD131188:UYE131189 VHZ131188:VIA131189 VRV131188:VRW131189 WBR131188:WBS131189 WLN131188:WLO131189 WVJ131188:WVK131189 SHF917567:SHG917587 IX196724:IY196725 ST196724:SU196725 ACP196724:ACQ196725 AML196724:AMM196725 AWH196724:AWI196725 BGD196724:BGE196725 BPZ196724:BQA196725 BZV196724:BZW196725 CJR196724:CJS196725 CTN196724:CTO196725 DDJ196724:DDK196725 DNF196724:DNG196725 DXB196724:DXC196725 EGX196724:EGY196725 EQT196724:EQU196725 FAP196724:FAQ196725 FKL196724:FKM196725 FUH196724:FUI196725 GED196724:GEE196725 GNZ196724:GOA196725 GXV196724:GXW196725 HHR196724:HHS196725 HRN196724:HRO196725 IBJ196724:IBK196725 ILF196724:ILG196725 IVB196724:IVC196725 JEX196724:JEY196725 JOT196724:JOU196725 JYP196724:JYQ196725 KIL196724:KIM196725 KSH196724:KSI196725 LCD196724:LCE196725 LLZ196724:LMA196725 LVV196724:LVW196725 MFR196724:MFS196725 MPN196724:MPO196725 MZJ196724:MZK196725 NJF196724:NJG196725 NTB196724:NTC196725 OCX196724:OCY196725 OMT196724:OMU196725 OWP196724:OWQ196725 PGL196724:PGM196725 PQH196724:PQI196725 QAD196724:QAE196725 QJZ196724:QKA196725 QTV196724:QTW196725 RDR196724:RDS196725 RNN196724:RNO196725 RXJ196724:RXK196725 SHF196724:SHG196725 SRB196724:SRC196725 TAX196724:TAY196725 TKT196724:TKU196725 TUP196724:TUQ196725 UEL196724:UEM196725 UOH196724:UOI196725 UYD196724:UYE196725 VHZ196724:VIA196725 VRV196724:VRW196725 WBR196724:WBS196725 WLN196724:WLO196725 WVJ196724:WVK196725 SRB917567:SRC917587 IX262260:IY262261 ST262260:SU262261 ACP262260:ACQ262261 AML262260:AMM262261 AWH262260:AWI262261 BGD262260:BGE262261 BPZ262260:BQA262261 BZV262260:BZW262261 CJR262260:CJS262261 CTN262260:CTO262261 DDJ262260:DDK262261 DNF262260:DNG262261 DXB262260:DXC262261 EGX262260:EGY262261 EQT262260:EQU262261 FAP262260:FAQ262261 FKL262260:FKM262261 FUH262260:FUI262261 GED262260:GEE262261 GNZ262260:GOA262261 GXV262260:GXW262261 HHR262260:HHS262261 HRN262260:HRO262261 IBJ262260:IBK262261 ILF262260:ILG262261 IVB262260:IVC262261 JEX262260:JEY262261 JOT262260:JOU262261 JYP262260:JYQ262261 KIL262260:KIM262261 KSH262260:KSI262261 LCD262260:LCE262261 LLZ262260:LMA262261 LVV262260:LVW262261 MFR262260:MFS262261 MPN262260:MPO262261 MZJ262260:MZK262261 NJF262260:NJG262261 NTB262260:NTC262261 OCX262260:OCY262261 OMT262260:OMU262261 OWP262260:OWQ262261 PGL262260:PGM262261 PQH262260:PQI262261 QAD262260:QAE262261 QJZ262260:QKA262261 QTV262260:QTW262261 RDR262260:RDS262261 RNN262260:RNO262261 RXJ262260:RXK262261 SHF262260:SHG262261 SRB262260:SRC262261 TAX262260:TAY262261 TKT262260:TKU262261 TUP262260:TUQ262261 UEL262260:UEM262261 UOH262260:UOI262261 UYD262260:UYE262261 VHZ262260:VIA262261 VRV262260:VRW262261 WBR262260:WBS262261 WLN262260:WLO262261 WVJ262260:WVK262261 TAX917567:TAY917587 IX327796:IY327797 ST327796:SU327797 ACP327796:ACQ327797 AML327796:AMM327797 AWH327796:AWI327797 BGD327796:BGE327797 BPZ327796:BQA327797 BZV327796:BZW327797 CJR327796:CJS327797 CTN327796:CTO327797 DDJ327796:DDK327797 DNF327796:DNG327797 DXB327796:DXC327797 EGX327796:EGY327797 EQT327796:EQU327797 FAP327796:FAQ327797 FKL327796:FKM327797 FUH327796:FUI327797 GED327796:GEE327797 GNZ327796:GOA327797 GXV327796:GXW327797 HHR327796:HHS327797 HRN327796:HRO327797 IBJ327796:IBK327797 ILF327796:ILG327797 IVB327796:IVC327797 JEX327796:JEY327797 JOT327796:JOU327797 JYP327796:JYQ327797 KIL327796:KIM327797 KSH327796:KSI327797 LCD327796:LCE327797 LLZ327796:LMA327797 LVV327796:LVW327797 MFR327796:MFS327797 MPN327796:MPO327797 MZJ327796:MZK327797 NJF327796:NJG327797 NTB327796:NTC327797 OCX327796:OCY327797 OMT327796:OMU327797 OWP327796:OWQ327797 PGL327796:PGM327797 PQH327796:PQI327797 QAD327796:QAE327797 QJZ327796:QKA327797 QTV327796:QTW327797 RDR327796:RDS327797 RNN327796:RNO327797 RXJ327796:RXK327797 SHF327796:SHG327797 SRB327796:SRC327797 TAX327796:TAY327797 TKT327796:TKU327797 TUP327796:TUQ327797 UEL327796:UEM327797 UOH327796:UOI327797 UYD327796:UYE327797 VHZ327796:VIA327797 VRV327796:VRW327797 WBR327796:WBS327797 WLN327796:WLO327797 WVJ327796:WVK327797 TKT917567:TKU917587 IX393332:IY393333 ST393332:SU393333 ACP393332:ACQ393333 AML393332:AMM393333 AWH393332:AWI393333 BGD393332:BGE393333 BPZ393332:BQA393333 BZV393332:BZW393333 CJR393332:CJS393333 CTN393332:CTO393333 DDJ393332:DDK393333 DNF393332:DNG393333 DXB393332:DXC393333 EGX393332:EGY393333 EQT393332:EQU393333 FAP393332:FAQ393333 FKL393332:FKM393333 FUH393332:FUI393333 GED393332:GEE393333 GNZ393332:GOA393333 GXV393332:GXW393333 HHR393332:HHS393333 HRN393332:HRO393333 IBJ393332:IBK393333 ILF393332:ILG393333 IVB393332:IVC393333 JEX393332:JEY393333 JOT393332:JOU393333 JYP393332:JYQ393333 KIL393332:KIM393333 KSH393332:KSI393333 LCD393332:LCE393333 LLZ393332:LMA393333 LVV393332:LVW393333 MFR393332:MFS393333 MPN393332:MPO393333 MZJ393332:MZK393333 NJF393332:NJG393333 NTB393332:NTC393333 OCX393332:OCY393333 OMT393332:OMU393333 OWP393332:OWQ393333 PGL393332:PGM393333 PQH393332:PQI393333 QAD393332:QAE393333 QJZ393332:QKA393333 QTV393332:QTW393333 RDR393332:RDS393333 RNN393332:RNO393333 RXJ393332:RXK393333 SHF393332:SHG393333 SRB393332:SRC393333 TAX393332:TAY393333 TKT393332:TKU393333 TUP393332:TUQ393333 UEL393332:UEM393333 UOH393332:UOI393333 UYD393332:UYE393333 VHZ393332:VIA393333 VRV393332:VRW393333 WBR393332:WBS393333 WLN393332:WLO393333 WVJ393332:WVK393333 TUP917567:TUQ917587 IX458868:IY458869 ST458868:SU458869 ACP458868:ACQ458869 AML458868:AMM458869 AWH458868:AWI458869 BGD458868:BGE458869 BPZ458868:BQA458869 BZV458868:BZW458869 CJR458868:CJS458869 CTN458868:CTO458869 DDJ458868:DDK458869 DNF458868:DNG458869 DXB458868:DXC458869 EGX458868:EGY458869 EQT458868:EQU458869 FAP458868:FAQ458869 FKL458868:FKM458869 FUH458868:FUI458869 GED458868:GEE458869 GNZ458868:GOA458869 GXV458868:GXW458869 HHR458868:HHS458869 HRN458868:HRO458869 IBJ458868:IBK458869 ILF458868:ILG458869 IVB458868:IVC458869 JEX458868:JEY458869 JOT458868:JOU458869 JYP458868:JYQ458869 KIL458868:KIM458869 KSH458868:KSI458869 LCD458868:LCE458869 LLZ458868:LMA458869 LVV458868:LVW458869 MFR458868:MFS458869 MPN458868:MPO458869 MZJ458868:MZK458869 NJF458868:NJG458869 NTB458868:NTC458869 OCX458868:OCY458869 OMT458868:OMU458869 OWP458868:OWQ458869 PGL458868:PGM458869 PQH458868:PQI458869 QAD458868:QAE458869 QJZ458868:QKA458869 QTV458868:QTW458869 RDR458868:RDS458869 RNN458868:RNO458869 RXJ458868:RXK458869 SHF458868:SHG458869 SRB458868:SRC458869 TAX458868:TAY458869 TKT458868:TKU458869 TUP458868:TUQ458869 UEL458868:UEM458869 UOH458868:UOI458869 UYD458868:UYE458869 VHZ458868:VIA458869 VRV458868:VRW458869 WBR458868:WBS458869 WLN458868:WLO458869 WVJ458868:WVK458869 UEL917567:UEM917587 IX524404:IY524405 ST524404:SU524405 ACP524404:ACQ524405 AML524404:AMM524405 AWH524404:AWI524405 BGD524404:BGE524405 BPZ524404:BQA524405 BZV524404:BZW524405 CJR524404:CJS524405 CTN524404:CTO524405 DDJ524404:DDK524405 DNF524404:DNG524405 DXB524404:DXC524405 EGX524404:EGY524405 EQT524404:EQU524405 FAP524404:FAQ524405 FKL524404:FKM524405 FUH524404:FUI524405 GED524404:GEE524405 GNZ524404:GOA524405 GXV524404:GXW524405 HHR524404:HHS524405 HRN524404:HRO524405 IBJ524404:IBK524405 ILF524404:ILG524405 IVB524404:IVC524405 JEX524404:JEY524405 JOT524404:JOU524405 JYP524404:JYQ524405 KIL524404:KIM524405 KSH524404:KSI524405 LCD524404:LCE524405 LLZ524404:LMA524405 LVV524404:LVW524405 MFR524404:MFS524405 MPN524404:MPO524405 MZJ524404:MZK524405 NJF524404:NJG524405 NTB524404:NTC524405 OCX524404:OCY524405 OMT524404:OMU524405 OWP524404:OWQ524405 PGL524404:PGM524405 PQH524404:PQI524405 QAD524404:QAE524405 QJZ524404:QKA524405 QTV524404:QTW524405 RDR524404:RDS524405 RNN524404:RNO524405 RXJ524404:RXK524405 SHF524404:SHG524405 SRB524404:SRC524405 TAX524404:TAY524405 TKT524404:TKU524405 TUP524404:TUQ524405 UEL524404:UEM524405 UOH524404:UOI524405 UYD524404:UYE524405 VHZ524404:VIA524405 VRV524404:VRW524405 WBR524404:WBS524405 WLN524404:WLO524405 WVJ524404:WVK524405 UOH917567:UOI917587 IX589940:IY589941 ST589940:SU589941 ACP589940:ACQ589941 AML589940:AMM589941 AWH589940:AWI589941 BGD589940:BGE589941 BPZ589940:BQA589941 BZV589940:BZW589941 CJR589940:CJS589941 CTN589940:CTO589941 DDJ589940:DDK589941 DNF589940:DNG589941 DXB589940:DXC589941 EGX589940:EGY589941 EQT589940:EQU589941 FAP589940:FAQ589941 FKL589940:FKM589941 FUH589940:FUI589941 GED589940:GEE589941 GNZ589940:GOA589941 GXV589940:GXW589941 HHR589940:HHS589941 HRN589940:HRO589941 IBJ589940:IBK589941 ILF589940:ILG589941 IVB589940:IVC589941 JEX589940:JEY589941 JOT589940:JOU589941 JYP589940:JYQ589941 KIL589940:KIM589941 KSH589940:KSI589941 LCD589940:LCE589941 LLZ589940:LMA589941 LVV589940:LVW589941 MFR589940:MFS589941 MPN589940:MPO589941 MZJ589940:MZK589941 NJF589940:NJG589941 NTB589940:NTC589941 OCX589940:OCY589941 OMT589940:OMU589941 OWP589940:OWQ589941 PGL589940:PGM589941 PQH589940:PQI589941 QAD589940:QAE589941 QJZ589940:QKA589941 QTV589940:QTW589941 RDR589940:RDS589941 RNN589940:RNO589941 RXJ589940:RXK589941 SHF589940:SHG589941 SRB589940:SRC589941 TAX589940:TAY589941 TKT589940:TKU589941 TUP589940:TUQ589941 UEL589940:UEM589941 UOH589940:UOI589941 UYD589940:UYE589941 VHZ589940:VIA589941 VRV589940:VRW589941 WBR589940:WBS589941 WLN589940:WLO589941 WVJ589940:WVK589941 UYD917567:UYE917587 IX655476:IY655477 ST655476:SU655477 ACP655476:ACQ655477 AML655476:AMM655477 AWH655476:AWI655477 BGD655476:BGE655477 BPZ655476:BQA655477 BZV655476:BZW655477 CJR655476:CJS655477 CTN655476:CTO655477 DDJ655476:DDK655477 DNF655476:DNG655477 DXB655476:DXC655477 EGX655476:EGY655477 EQT655476:EQU655477 FAP655476:FAQ655477 FKL655476:FKM655477 FUH655476:FUI655477 GED655476:GEE655477 GNZ655476:GOA655477 GXV655476:GXW655477 HHR655476:HHS655477 HRN655476:HRO655477 IBJ655476:IBK655477 ILF655476:ILG655477 IVB655476:IVC655477 JEX655476:JEY655477 JOT655476:JOU655477 JYP655476:JYQ655477 KIL655476:KIM655477 KSH655476:KSI655477 LCD655476:LCE655477 LLZ655476:LMA655477 LVV655476:LVW655477 MFR655476:MFS655477 MPN655476:MPO655477 MZJ655476:MZK655477 NJF655476:NJG655477 NTB655476:NTC655477 OCX655476:OCY655477 OMT655476:OMU655477 OWP655476:OWQ655477 PGL655476:PGM655477 PQH655476:PQI655477 QAD655476:QAE655477 QJZ655476:QKA655477 QTV655476:QTW655477 RDR655476:RDS655477 RNN655476:RNO655477 RXJ655476:RXK655477 SHF655476:SHG655477 SRB655476:SRC655477 TAX655476:TAY655477 TKT655476:TKU655477 TUP655476:TUQ655477 UEL655476:UEM655477 UOH655476:UOI655477 UYD655476:UYE655477 VHZ655476:VIA655477 VRV655476:VRW655477 WBR655476:WBS655477 WLN655476:WLO655477 WVJ655476:WVK655477 VHZ917567:VIA917587 IX721012:IY721013 ST721012:SU721013 ACP721012:ACQ721013 AML721012:AMM721013 AWH721012:AWI721013 BGD721012:BGE721013 BPZ721012:BQA721013 BZV721012:BZW721013 CJR721012:CJS721013 CTN721012:CTO721013 DDJ721012:DDK721013 DNF721012:DNG721013 DXB721012:DXC721013 EGX721012:EGY721013 EQT721012:EQU721013 FAP721012:FAQ721013 FKL721012:FKM721013 FUH721012:FUI721013 GED721012:GEE721013 GNZ721012:GOA721013 GXV721012:GXW721013 HHR721012:HHS721013 HRN721012:HRO721013 IBJ721012:IBK721013 ILF721012:ILG721013 IVB721012:IVC721013 JEX721012:JEY721013 JOT721012:JOU721013 JYP721012:JYQ721013 KIL721012:KIM721013 KSH721012:KSI721013 LCD721012:LCE721013 LLZ721012:LMA721013 LVV721012:LVW721013 MFR721012:MFS721013 MPN721012:MPO721013 MZJ721012:MZK721013 NJF721012:NJG721013 NTB721012:NTC721013 OCX721012:OCY721013 OMT721012:OMU721013 OWP721012:OWQ721013 PGL721012:PGM721013 PQH721012:PQI721013 QAD721012:QAE721013 QJZ721012:QKA721013 QTV721012:QTW721013 RDR721012:RDS721013 RNN721012:RNO721013 RXJ721012:RXK721013 SHF721012:SHG721013 SRB721012:SRC721013 TAX721012:TAY721013 TKT721012:TKU721013 TUP721012:TUQ721013 UEL721012:UEM721013 UOH721012:UOI721013 UYD721012:UYE721013 VHZ721012:VIA721013 VRV721012:VRW721013 WBR721012:WBS721013 WLN721012:WLO721013 WVJ721012:WVK721013 VRV917567:VRW917587 IX786548:IY786549 ST786548:SU786549 ACP786548:ACQ786549 AML786548:AMM786549 AWH786548:AWI786549 BGD786548:BGE786549 BPZ786548:BQA786549 BZV786548:BZW786549 CJR786548:CJS786549 CTN786548:CTO786549 DDJ786548:DDK786549 DNF786548:DNG786549 DXB786548:DXC786549 EGX786548:EGY786549 EQT786548:EQU786549 FAP786548:FAQ786549 FKL786548:FKM786549 FUH786548:FUI786549 GED786548:GEE786549 GNZ786548:GOA786549 GXV786548:GXW786549 HHR786548:HHS786549 HRN786548:HRO786549 IBJ786548:IBK786549 ILF786548:ILG786549 IVB786548:IVC786549 JEX786548:JEY786549 JOT786548:JOU786549 JYP786548:JYQ786549 KIL786548:KIM786549 KSH786548:KSI786549 LCD786548:LCE786549 LLZ786548:LMA786549 LVV786548:LVW786549 MFR786548:MFS786549 MPN786548:MPO786549 MZJ786548:MZK786549 NJF786548:NJG786549 NTB786548:NTC786549 OCX786548:OCY786549 OMT786548:OMU786549 OWP786548:OWQ786549 PGL786548:PGM786549 PQH786548:PQI786549 QAD786548:QAE786549 QJZ786548:QKA786549 QTV786548:QTW786549 RDR786548:RDS786549 RNN786548:RNO786549 RXJ786548:RXK786549 SHF786548:SHG786549 SRB786548:SRC786549 TAX786548:TAY786549 TKT786548:TKU786549 TUP786548:TUQ786549 UEL786548:UEM786549 UOH786548:UOI786549 UYD786548:UYE786549 VHZ786548:VIA786549 VRV786548:VRW786549 WBR786548:WBS786549 WLN786548:WLO786549 WVJ786548:WVK786549 WBR917567:WBS917587 IX852084:IY852085 ST852084:SU852085 ACP852084:ACQ852085 AML852084:AMM852085 AWH852084:AWI852085 BGD852084:BGE852085 BPZ852084:BQA852085 BZV852084:BZW852085 CJR852084:CJS852085 CTN852084:CTO852085 DDJ852084:DDK852085 DNF852084:DNG852085 DXB852084:DXC852085 EGX852084:EGY852085 EQT852084:EQU852085 FAP852084:FAQ852085 FKL852084:FKM852085 FUH852084:FUI852085 GED852084:GEE852085 GNZ852084:GOA852085 GXV852084:GXW852085 HHR852084:HHS852085 HRN852084:HRO852085 IBJ852084:IBK852085 ILF852084:ILG852085 IVB852084:IVC852085 JEX852084:JEY852085 JOT852084:JOU852085 JYP852084:JYQ852085 KIL852084:KIM852085 KSH852084:KSI852085 LCD852084:LCE852085 LLZ852084:LMA852085 LVV852084:LVW852085 MFR852084:MFS852085 MPN852084:MPO852085 MZJ852084:MZK852085 NJF852084:NJG852085 NTB852084:NTC852085 OCX852084:OCY852085 OMT852084:OMU852085 OWP852084:OWQ852085 PGL852084:PGM852085 PQH852084:PQI852085 QAD852084:QAE852085 QJZ852084:QKA852085 QTV852084:QTW852085 RDR852084:RDS852085 RNN852084:RNO852085 RXJ852084:RXK852085 SHF852084:SHG852085 SRB852084:SRC852085 TAX852084:TAY852085 TKT852084:TKU852085 TUP852084:TUQ852085 UEL852084:UEM852085 UOH852084:UOI852085 UYD852084:UYE852085 VHZ852084:VIA852085 VRV852084:VRW852085 WBR852084:WBS852085 WLN852084:WLO852085 WVJ852084:WVK852085 WLN917567:WLO917587 IX917620:IY917621 ST917620:SU917621 ACP917620:ACQ917621 AML917620:AMM917621 AWH917620:AWI917621 BGD917620:BGE917621 BPZ917620:BQA917621 BZV917620:BZW917621 CJR917620:CJS917621 CTN917620:CTO917621 DDJ917620:DDK917621 DNF917620:DNG917621 DXB917620:DXC917621 EGX917620:EGY917621 EQT917620:EQU917621 FAP917620:FAQ917621 FKL917620:FKM917621 FUH917620:FUI917621 GED917620:GEE917621 GNZ917620:GOA917621 GXV917620:GXW917621 HHR917620:HHS917621 HRN917620:HRO917621 IBJ917620:IBK917621 ILF917620:ILG917621 IVB917620:IVC917621 JEX917620:JEY917621 JOT917620:JOU917621 JYP917620:JYQ917621 KIL917620:KIM917621 KSH917620:KSI917621 LCD917620:LCE917621 LLZ917620:LMA917621 LVV917620:LVW917621 MFR917620:MFS917621 MPN917620:MPO917621 MZJ917620:MZK917621 NJF917620:NJG917621 NTB917620:NTC917621 OCX917620:OCY917621 OMT917620:OMU917621 OWP917620:OWQ917621 PGL917620:PGM917621 PQH917620:PQI917621 QAD917620:QAE917621 QJZ917620:QKA917621 QTV917620:QTW917621 RDR917620:RDS917621 RNN917620:RNO917621 RXJ917620:RXK917621 SHF917620:SHG917621 SRB917620:SRC917621 TAX917620:TAY917621 TKT917620:TKU917621 TUP917620:TUQ917621 UEL917620:UEM917621 UOH917620:UOI917621 UYD917620:UYE917621 VHZ917620:VIA917621 VRV917620:VRW917621 WBR917620:WBS917621 WLN917620:WLO917621 WVJ917620:WVK917621 WVJ917567:WVK917587 IX983156:IY983157 ST983156:SU983157 ACP983156:ACQ983157 AML983156:AMM983157 AWH983156:AWI983157 BGD983156:BGE983157 BPZ983156:BQA983157 BZV983156:BZW983157 CJR983156:CJS983157 CTN983156:CTO983157 DDJ983156:DDK983157 DNF983156:DNG983157 DXB983156:DXC983157 EGX983156:EGY983157 EQT983156:EQU983157 FAP983156:FAQ983157 FKL983156:FKM983157 FUH983156:FUI983157 GED983156:GEE983157 GNZ983156:GOA983157 GXV983156:GXW983157 HHR983156:HHS983157 HRN983156:HRO983157 IBJ983156:IBK983157 ILF983156:ILG983157 IVB983156:IVC983157 JEX983156:JEY983157 JOT983156:JOU983157 JYP983156:JYQ983157 KIL983156:KIM983157 KSH983156:KSI983157 LCD983156:LCE983157 LLZ983156:LMA983157 LVV983156:LVW983157 MFR983156:MFS983157 MPN983156:MPO983157 MZJ983156:MZK983157 NJF983156:NJG983157 NTB983156:NTC983157 OCX983156:OCY983157 OMT983156:OMU983157 OWP983156:OWQ983157 PGL983156:PGM983157 PQH983156:PQI983157 QAD983156:QAE983157 QJZ983156:QKA983157 QTV983156:QTW983157 RDR983156:RDS983157 RNN983156:RNO983157 RXJ983156:RXK983157 SHF983156:SHG983157 SRB983156:SRC983157 TAX983156:TAY983157 TKT983156:TKU983157 TUP983156:TUQ983157 UEL983156:UEM983157 UOH983156:UOI983157 UYD983156:UYE983157 VHZ983156:VIA983157 VRV983156:VRW983157 WBR983156:WBS983157 WLN983156:WLO983157 WVJ983156:WVK983157 WVJ983103:WVK983123 IX122:IY122 ST122:SU122 ACP122:ACQ122 AML122:AMM122 AWH122:AWI122 BGD122:BGE122 BPZ122:BQA122 BZV122:BZW122 CJR122:CJS122 CTN122:CTO122 DDJ122:DDK122 DNF122:DNG122 DXB122:DXC122 EGX122:EGY122 EQT122:EQU122 FAP122:FAQ122 FKL122:FKM122 FUH122:FUI122 GED122:GEE122 GNZ122:GOA122 GXV122:GXW122 HHR122:HHS122 HRN122:HRO122 IBJ122:IBK122 ILF122:ILG122 IVB122:IVC122 JEX122:JEY122 JOT122:JOU122 JYP122:JYQ122 KIL122:KIM122 KSH122:KSI122 LCD122:LCE122 LLZ122:LMA122 LVV122:LVW122 MFR122:MFS122 MPN122:MPO122 MZJ122:MZK122 NJF122:NJG122 NTB122:NTC122 OCX122:OCY122 OMT122:OMU122 OWP122:OWQ122 PGL122:PGM122 PQH122:PQI122 QAD122:QAE122 QJZ122:QKA122 QTV122:QTW122 RDR122:RDS122 RNN122:RNO122 RXJ122:RXK122 SHF122:SHG122 SRB122:SRC122 TAX122:TAY122 TKT122:TKU122 TUP122:TUQ122 UEL122:UEM122 UOH122:UOI122 UYD122:UYE122 VHZ122:VIA122 VRV122:VRW122 WBR122:WBS122 WLN122:WLO122 WVJ122:WVK122 IX983103:IY983123 IX65658:IY65658 ST65658:SU65658 ACP65658:ACQ65658 AML65658:AMM65658 AWH65658:AWI65658 BGD65658:BGE65658 BPZ65658:BQA65658 BZV65658:BZW65658 CJR65658:CJS65658 CTN65658:CTO65658 DDJ65658:DDK65658 DNF65658:DNG65658 DXB65658:DXC65658 EGX65658:EGY65658 EQT65658:EQU65658 FAP65658:FAQ65658 FKL65658:FKM65658 FUH65658:FUI65658 GED65658:GEE65658 GNZ65658:GOA65658 GXV65658:GXW65658 HHR65658:HHS65658 HRN65658:HRO65658 IBJ65658:IBK65658 ILF65658:ILG65658 IVB65658:IVC65658 JEX65658:JEY65658 JOT65658:JOU65658 JYP65658:JYQ65658 KIL65658:KIM65658 KSH65658:KSI65658 LCD65658:LCE65658 LLZ65658:LMA65658 LVV65658:LVW65658 MFR65658:MFS65658 MPN65658:MPO65658 MZJ65658:MZK65658 NJF65658:NJG65658 NTB65658:NTC65658 OCX65658:OCY65658 OMT65658:OMU65658 OWP65658:OWQ65658 PGL65658:PGM65658 PQH65658:PQI65658 QAD65658:QAE65658 QJZ65658:QKA65658 QTV65658:QTW65658 RDR65658:RDS65658 RNN65658:RNO65658 RXJ65658:RXK65658 SHF65658:SHG65658 SRB65658:SRC65658 TAX65658:TAY65658 TKT65658:TKU65658 TUP65658:TUQ65658 UEL65658:UEM65658 UOH65658:UOI65658 UYD65658:UYE65658 VHZ65658:VIA65658 VRV65658:VRW65658 WBR65658:WBS65658 WLN65658:WLO65658 WVJ65658:WVK65658 ST983103:SU983123 IX131194:IY131194 ST131194:SU131194 ACP131194:ACQ131194 AML131194:AMM131194 AWH131194:AWI131194 BGD131194:BGE131194 BPZ131194:BQA131194 BZV131194:BZW131194 CJR131194:CJS131194 CTN131194:CTO131194 DDJ131194:DDK131194 DNF131194:DNG131194 DXB131194:DXC131194 EGX131194:EGY131194 EQT131194:EQU131194 FAP131194:FAQ131194 FKL131194:FKM131194 FUH131194:FUI131194 GED131194:GEE131194 GNZ131194:GOA131194 GXV131194:GXW131194 HHR131194:HHS131194 HRN131194:HRO131194 IBJ131194:IBK131194 ILF131194:ILG131194 IVB131194:IVC131194 JEX131194:JEY131194 JOT131194:JOU131194 JYP131194:JYQ131194 KIL131194:KIM131194 KSH131194:KSI131194 LCD131194:LCE131194 LLZ131194:LMA131194 LVV131194:LVW131194 MFR131194:MFS131194 MPN131194:MPO131194 MZJ131194:MZK131194 NJF131194:NJG131194 NTB131194:NTC131194 OCX131194:OCY131194 OMT131194:OMU131194 OWP131194:OWQ131194 PGL131194:PGM131194 PQH131194:PQI131194 QAD131194:QAE131194 QJZ131194:QKA131194 QTV131194:QTW131194 RDR131194:RDS131194 RNN131194:RNO131194 RXJ131194:RXK131194 SHF131194:SHG131194 SRB131194:SRC131194 TAX131194:TAY131194 TKT131194:TKU131194 TUP131194:TUQ131194 UEL131194:UEM131194 UOH131194:UOI131194 UYD131194:UYE131194 VHZ131194:VIA131194 VRV131194:VRW131194 WBR131194:WBS131194 WLN131194:WLO131194 WVJ131194:WVK131194 ACP983103:ACQ983123 IX196730:IY196730 ST196730:SU196730 ACP196730:ACQ196730 AML196730:AMM196730 AWH196730:AWI196730 BGD196730:BGE196730 BPZ196730:BQA196730 BZV196730:BZW196730 CJR196730:CJS196730 CTN196730:CTO196730 DDJ196730:DDK196730 DNF196730:DNG196730 DXB196730:DXC196730 EGX196730:EGY196730 EQT196730:EQU196730 FAP196730:FAQ196730 FKL196730:FKM196730 FUH196730:FUI196730 GED196730:GEE196730 GNZ196730:GOA196730 GXV196730:GXW196730 HHR196730:HHS196730 HRN196730:HRO196730 IBJ196730:IBK196730 ILF196730:ILG196730 IVB196730:IVC196730 JEX196730:JEY196730 JOT196730:JOU196730 JYP196730:JYQ196730 KIL196730:KIM196730 KSH196730:KSI196730 LCD196730:LCE196730 LLZ196730:LMA196730 LVV196730:LVW196730 MFR196730:MFS196730 MPN196730:MPO196730 MZJ196730:MZK196730 NJF196730:NJG196730 NTB196730:NTC196730 OCX196730:OCY196730 OMT196730:OMU196730 OWP196730:OWQ196730 PGL196730:PGM196730 PQH196730:PQI196730 QAD196730:QAE196730 QJZ196730:QKA196730 QTV196730:QTW196730 RDR196730:RDS196730 RNN196730:RNO196730 RXJ196730:RXK196730 SHF196730:SHG196730 SRB196730:SRC196730 TAX196730:TAY196730 TKT196730:TKU196730 TUP196730:TUQ196730 UEL196730:UEM196730 UOH196730:UOI196730 UYD196730:UYE196730 VHZ196730:VIA196730 VRV196730:VRW196730 WBR196730:WBS196730 WLN196730:WLO196730 WVJ196730:WVK196730 AML983103:AMM983123 IX262266:IY262266 ST262266:SU262266 ACP262266:ACQ262266 AML262266:AMM262266 AWH262266:AWI262266 BGD262266:BGE262266 BPZ262266:BQA262266 BZV262266:BZW262266 CJR262266:CJS262266 CTN262266:CTO262266 DDJ262266:DDK262266 DNF262266:DNG262266 DXB262266:DXC262266 EGX262266:EGY262266 EQT262266:EQU262266 FAP262266:FAQ262266 FKL262266:FKM262266 FUH262266:FUI262266 GED262266:GEE262266 GNZ262266:GOA262266 GXV262266:GXW262266 HHR262266:HHS262266 HRN262266:HRO262266 IBJ262266:IBK262266 ILF262266:ILG262266 IVB262266:IVC262266 JEX262266:JEY262266 JOT262266:JOU262266 JYP262266:JYQ262266 KIL262266:KIM262266 KSH262266:KSI262266 LCD262266:LCE262266 LLZ262266:LMA262266 LVV262266:LVW262266 MFR262266:MFS262266 MPN262266:MPO262266 MZJ262266:MZK262266 NJF262266:NJG262266 NTB262266:NTC262266 OCX262266:OCY262266 OMT262266:OMU262266 OWP262266:OWQ262266 PGL262266:PGM262266 PQH262266:PQI262266 QAD262266:QAE262266 QJZ262266:QKA262266 QTV262266:QTW262266 RDR262266:RDS262266 RNN262266:RNO262266 RXJ262266:RXK262266 SHF262266:SHG262266 SRB262266:SRC262266 TAX262266:TAY262266 TKT262266:TKU262266 TUP262266:TUQ262266 UEL262266:UEM262266 UOH262266:UOI262266 UYD262266:UYE262266 VHZ262266:VIA262266 VRV262266:VRW262266 WBR262266:WBS262266 WLN262266:WLO262266 WVJ262266:WVK262266 AWH983103:AWI983123 IX327802:IY327802 ST327802:SU327802 ACP327802:ACQ327802 AML327802:AMM327802 AWH327802:AWI327802 BGD327802:BGE327802 BPZ327802:BQA327802 BZV327802:BZW327802 CJR327802:CJS327802 CTN327802:CTO327802 DDJ327802:DDK327802 DNF327802:DNG327802 DXB327802:DXC327802 EGX327802:EGY327802 EQT327802:EQU327802 FAP327802:FAQ327802 FKL327802:FKM327802 FUH327802:FUI327802 GED327802:GEE327802 GNZ327802:GOA327802 GXV327802:GXW327802 HHR327802:HHS327802 HRN327802:HRO327802 IBJ327802:IBK327802 ILF327802:ILG327802 IVB327802:IVC327802 JEX327802:JEY327802 JOT327802:JOU327802 JYP327802:JYQ327802 KIL327802:KIM327802 KSH327802:KSI327802 LCD327802:LCE327802 LLZ327802:LMA327802 LVV327802:LVW327802 MFR327802:MFS327802 MPN327802:MPO327802 MZJ327802:MZK327802 NJF327802:NJG327802 NTB327802:NTC327802 OCX327802:OCY327802 OMT327802:OMU327802 OWP327802:OWQ327802 PGL327802:PGM327802 PQH327802:PQI327802 QAD327802:QAE327802 QJZ327802:QKA327802 QTV327802:QTW327802 RDR327802:RDS327802 RNN327802:RNO327802 RXJ327802:RXK327802 SHF327802:SHG327802 SRB327802:SRC327802 TAX327802:TAY327802 TKT327802:TKU327802 TUP327802:TUQ327802 UEL327802:UEM327802 UOH327802:UOI327802 UYD327802:UYE327802 VHZ327802:VIA327802 VRV327802:VRW327802 WBR327802:WBS327802 WLN327802:WLO327802 WVJ327802:WVK327802 BGD983103:BGE983123 IX393338:IY393338 ST393338:SU393338 ACP393338:ACQ393338 AML393338:AMM393338 AWH393338:AWI393338 BGD393338:BGE393338 BPZ393338:BQA393338 BZV393338:BZW393338 CJR393338:CJS393338 CTN393338:CTO393338 DDJ393338:DDK393338 DNF393338:DNG393338 DXB393338:DXC393338 EGX393338:EGY393338 EQT393338:EQU393338 FAP393338:FAQ393338 FKL393338:FKM393338 FUH393338:FUI393338 GED393338:GEE393338 GNZ393338:GOA393338 GXV393338:GXW393338 HHR393338:HHS393338 HRN393338:HRO393338 IBJ393338:IBK393338 ILF393338:ILG393338 IVB393338:IVC393338 JEX393338:JEY393338 JOT393338:JOU393338 JYP393338:JYQ393338 KIL393338:KIM393338 KSH393338:KSI393338 LCD393338:LCE393338 LLZ393338:LMA393338 LVV393338:LVW393338 MFR393338:MFS393338 MPN393338:MPO393338 MZJ393338:MZK393338 NJF393338:NJG393338 NTB393338:NTC393338 OCX393338:OCY393338 OMT393338:OMU393338 OWP393338:OWQ393338 PGL393338:PGM393338 PQH393338:PQI393338 QAD393338:QAE393338 QJZ393338:QKA393338 QTV393338:QTW393338 RDR393338:RDS393338 RNN393338:RNO393338 RXJ393338:RXK393338 SHF393338:SHG393338 SRB393338:SRC393338 TAX393338:TAY393338 TKT393338:TKU393338 TUP393338:TUQ393338 UEL393338:UEM393338 UOH393338:UOI393338 UYD393338:UYE393338 VHZ393338:VIA393338 VRV393338:VRW393338 WBR393338:WBS393338 WLN393338:WLO393338 WVJ393338:WVK393338 BPZ983103:BQA983123 IX458874:IY458874 ST458874:SU458874 ACP458874:ACQ458874 AML458874:AMM458874 AWH458874:AWI458874 BGD458874:BGE458874 BPZ458874:BQA458874 BZV458874:BZW458874 CJR458874:CJS458874 CTN458874:CTO458874 DDJ458874:DDK458874 DNF458874:DNG458874 DXB458874:DXC458874 EGX458874:EGY458874 EQT458874:EQU458874 FAP458874:FAQ458874 FKL458874:FKM458874 FUH458874:FUI458874 GED458874:GEE458874 GNZ458874:GOA458874 GXV458874:GXW458874 HHR458874:HHS458874 HRN458874:HRO458874 IBJ458874:IBK458874 ILF458874:ILG458874 IVB458874:IVC458874 JEX458874:JEY458874 JOT458874:JOU458874 JYP458874:JYQ458874 KIL458874:KIM458874 KSH458874:KSI458874 LCD458874:LCE458874 LLZ458874:LMA458874 LVV458874:LVW458874 MFR458874:MFS458874 MPN458874:MPO458874 MZJ458874:MZK458874 NJF458874:NJG458874 NTB458874:NTC458874 OCX458874:OCY458874 OMT458874:OMU458874 OWP458874:OWQ458874 PGL458874:PGM458874 PQH458874:PQI458874 QAD458874:QAE458874 QJZ458874:QKA458874 QTV458874:QTW458874 RDR458874:RDS458874 RNN458874:RNO458874 RXJ458874:RXK458874 SHF458874:SHG458874 SRB458874:SRC458874 TAX458874:TAY458874 TKT458874:TKU458874 TUP458874:TUQ458874 UEL458874:UEM458874 UOH458874:UOI458874 UYD458874:UYE458874 VHZ458874:VIA458874 VRV458874:VRW458874 WBR458874:WBS458874 WLN458874:WLO458874 WVJ458874:WVK458874 BZV983103:BZW983123 IX524410:IY524410 ST524410:SU524410 ACP524410:ACQ524410 AML524410:AMM524410 AWH524410:AWI524410 BGD524410:BGE524410 BPZ524410:BQA524410 BZV524410:BZW524410 CJR524410:CJS524410 CTN524410:CTO524410 DDJ524410:DDK524410 DNF524410:DNG524410 DXB524410:DXC524410 EGX524410:EGY524410 EQT524410:EQU524410 FAP524410:FAQ524410 FKL524410:FKM524410 FUH524410:FUI524410 GED524410:GEE524410 GNZ524410:GOA524410 GXV524410:GXW524410 HHR524410:HHS524410 HRN524410:HRO524410 IBJ524410:IBK524410 ILF524410:ILG524410 IVB524410:IVC524410 JEX524410:JEY524410 JOT524410:JOU524410 JYP524410:JYQ524410 KIL524410:KIM524410 KSH524410:KSI524410 LCD524410:LCE524410 LLZ524410:LMA524410 LVV524410:LVW524410 MFR524410:MFS524410 MPN524410:MPO524410 MZJ524410:MZK524410 NJF524410:NJG524410 NTB524410:NTC524410 OCX524410:OCY524410 OMT524410:OMU524410 OWP524410:OWQ524410 PGL524410:PGM524410 PQH524410:PQI524410 QAD524410:QAE524410 QJZ524410:QKA524410 QTV524410:QTW524410 RDR524410:RDS524410 RNN524410:RNO524410 RXJ524410:RXK524410 SHF524410:SHG524410 SRB524410:SRC524410 TAX524410:TAY524410 TKT524410:TKU524410 TUP524410:TUQ524410 UEL524410:UEM524410 UOH524410:UOI524410 UYD524410:UYE524410 VHZ524410:VIA524410 VRV524410:VRW524410 WBR524410:WBS524410 WLN524410:WLO524410 WVJ524410:WVK524410 CJR983103:CJS983123 IX589946:IY589946 ST589946:SU589946 ACP589946:ACQ589946 AML589946:AMM589946 AWH589946:AWI589946 BGD589946:BGE589946 BPZ589946:BQA589946 BZV589946:BZW589946 CJR589946:CJS589946 CTN589946:CTO589946 DDJ589946:DDK589946 DNF589946:DNG589946 DXB589946:DXC589946 EGX589946:EGY589946 EQT589946:EQU589946 FAP589946:FAQ589946 FKL589946:FKM589946 FUH589946:FUI589946 GED589946:GEE589946 GNZ589946:GOA589946 GXV589946:GXW589946 HHR589946:HHS589946 HRN589946:HRO589946 IBJ589946:IBK589946 ILF589946:ILG589946 IVB589946:IVC589946 JEX589946:JEY589946 JOT589946:JOU589946 JYP589946:JYQ589946 KIL589946:KIM589946 KSH589946:KSI589946 LCD589946:LCE589946 LLZ589946:LMA589946 LVV589946:LVW589946 MFR589946:MFS589946 MPN589946:MPO589946 MZJ589946:MZK589946 NJF589946:NJG589946 NTB589946:NTC589946 OCX589946:OCY589946 OMT589946:OMU589946 OWP589946:OWQ589946 PGL589946:PGM589946 PQH589946:PQI589946 QAD589946:QAE589946 QJZ589946:QKA589946 QTV589946:QTW589946 RDR589946:RDS589946 RNN589946:RNO589946 RXJ589946:RXK589946 SHF589946:SHG589946 SRB589946:SRC589946 TAX589946:TAY589946 TKT589946:TKU589946 TUP589946:TUQ589946 UEL589946:UEM589946 UOH589946:UOI589946 UYD589946:UYE589946 VHZ589946:VIA589946 VRV589946:VRW589946 WBR589946:WBS589946 WLN589946:WLO589946 WVJ589946:WVK589946 CTN983103:CTO983123 IX655482:IY655482 ST655482:SU655482 ACP655482:ACQ655482 AML655482:AMM655482 AWH655482:AWI655482 BGD655482:BGE655482 BPZ655482:BQA655482 BZV655482:BZW655482 CJR655482:CJS655482 CTN655482:CTO655482 DDJ655482:DDK655482 DNF655482:DNG655482 DXB655482:DXC655482 EGX655482:EGY655482 EQT655482:EQU655482 FAP655482:FAQ655482 FKL655482:FKM655482 FUH655482:FUI655482 GED655482:GEE655482 GNZ655482:GOA655482 GXV655482:GXW655482 HHR655482:HHS655482 HRN655482:HRO655482 IBJ655482:IBK655482 ILF655482:ILG655482 IVB655482:IVC655482 JEX655482:JEY655482 JOT655482:JOU655482 JYP655482:JYQ655482 KIL655482:KIM655482 KSH655482:KSI655482 LCD655482:LCE655482 LLZ655482:LMA655482 LVV655482:LVW655482 MFR655482:MFS655482 MPN655482:MPO655482 MZJ655482:MZK655482 NJF655482:NJG655482 NTB655482:NTC655482 OCX655482:OCY655482 OMT655482:OMU655482 OWP655482:OWQ655482 PGL655482:PGM655482 PQH655482:PQI655482 QAD655482:QAE655482 QJZ655482:QKA655482 QTV655482:QTW655482 RDR655482:RDS655482 RNN655482:RNO655482 RXJ655482:RXK655482 SHF655482:SHG655482 SRB655482:SRC655482 TAX655482:TAY655482 TKT655482:TKU655482 TUP655482:TUQ655482 UEL655482:UEM655482 UOH655482:UOI655482 UYD655482:UYE655482 VHZ655482:VIA655482 VRV655482:VRW655482 WBR655482:WBS655482 WLN655482:WLO655482 WVJ655482:WVK655482 DDJ983103:DDK983123 IX721018:IY721018 ST721018:SU721018 ACP721018:ACQ721018 AML721018:AMM721018 AWH721018:AWI721018 BGD721018:BGE721018 BPZ721018:BQA721018 BZV721018:BZW721018 CJR721018:CJS721018 CTN721018:CTO721018 DDJ721018:DDK721018 DNF721018:DNG721018 DXB721018:DXC721018 EGX721018:EGY721018 EQT721018:EQU721018 FAP721018:FAQ721018 FKL721018:FKM721018 FUH721018:FUI721018 GED721018:GEE721018 GNZ721018:GOA721018 GXV721018:GXW721018 HHR721018:HHS721018 HRN721018:HRO721018 IBJ721018:IBK721018 ILF721018:ILG721018 IVB721018:IVC721018 JEX721018:JEY721018 JOT721018:JOU721018 JYP721018:JYQ721018 KIL721018:KIM721018 KSH721018:KSI721018 LCD721018:LCE721018 LLZ721018:LMA721018 LVV721018:LVW721018 MFR721018:MFS721018 MPN721018:MPO721018 MZJ721018:MZK721018 NJF721018:NJG721018 NTB721018:NTC721018 OCX721018:OCY721018 OMT721018:OMU721018 OWP721018:OWQ721018 PGL721018:PGM721018 PQH721018:PQI721018 QAD721018:QAE721018 QJZ721018:QKA721018 QTV721018:QTW721018 RDR721018:RDS721018 RNN721018:RNO721018 RXJ721018:RXK721018 SHF721018:SHG721018 SRB721018:SRC721018 TAX721018:TAY721018 TKT721018:TKU721018 TUP721018:TUQ721018 UEL721018:UEM721018 UOH721018:UOI721018 UYD721018:UYE721018 VHZ721018:VIA721018 VRV721018:VRW721018 WBR721018:WBS721018 WLN721018:WLO721018 WVJ721018:WVK721018 DNF983103:DNG983123 IX786554:IY786554 ST786554:SU786554 ACP786554:ACQ786554 AML786554:AMM786554 AWH786554:AWI786554 BGD786554:BGE786554 BPZ786554:BQA786554 BZV786554:BZW786554 CJR786554:CJS786554 CTN786554:CTO786554 DDJ786554:DDK786554 DNF786554:DNG786554 DXB786554:DXC786554 EGX786554:EGY786554 EQT786554:EQU786554 FAP786554:FAQ786554 FKL786554:FKM786554 FUH786554:FUI786554 GED786554:GEE786554 GNZ786554:GOA786554 GXV786554:GXW786554 HHR786554:HHS786554 HRN786554:HRO786554 IBJ786554:IBK786554 ILF786554:ILG786554 IVB786554:IVC786554 JEX786554:JEY786554 JOT786554:JOU786554 JYP786554:JYQ786554 KIL786554:KIM786554 KSH786554:KSI786554 LCD786554:LCE786554 LLZ786554:LMA786554 LVV786554:LVW786554 MFR786554:MFS786554 MPN786554:MPO786554 MZJ786554:MZK786554 NJF786554:NJG786554 NTB786554:NTC786554 OCX786554:OCY786554 OMT786554:OMU786554 OWP786554:OWQ786554 PGL786554:PGM786554 PQH786554:PQI786554 QAD786554:QAE786554 QJZ786554:QKA786554 QTV786554:QTW786554 RDR786554:RDS786554 RNN786554:RNO786554 RXJ786554:RXK786554 SHF786554:SHG786554 SRB786554:SRC786554 TAX786554:TAY786554 TKT786554:TKU786554 TUP786554:TUQ786554 UEL786554:UEM786554 UOH786554:UOI786554 UYD786554:UYE786554 VHZ786554:VIA786554 VRV786554:VRW786554 WBR786554:WBS786554 WLN786554:WLO786554 WVJ786554:WVK786554 DXB983103:DXC983123 IX852090:IY852090 ST852090:SU852090 ACP852090:ACQ852090 AML852090:AMM852090 AWH852090:AWI852090 BGD852090:BGE852090 BPZ852090:BQA852090 BZV852090:BZW852090 CJR852090:CJS852090 CTN852090:CTO852090 DDJ852090:DDK852090 DNF852090:DNG852090 DXB852090:DXC852090 EGX852090:EGY852090 EQT852090:EQU852090 FAP852090:FAQ852090 FKL852090:FKM852090 FUH852090:FUI852090 GED852090:GEE852090 GNZ852090:GOA852090 GXV852090:GXW852090 HHR852090:HHS852090 HRN852090:HRO852090 IBJ852090:IBK852090 ILF852090:ILG852090 IVB852090:IVC852090 JEX852090:JEY852090 JOT852090:JOU852090 JYP852090:JYQ852090 KIL852090:KIM852090 KSH852090:KSI852090 LCD852090:LCE852090 LLZ852090:LMA852090 LVV852090:LVW852090 MFR852090:MFS852090 MPN852090:MPO852090 MZJ852090:MZK852090 NJF852090:NJG852090 NTB852090:NTC852090 OCX852090:OCY852090 OMT852090:OMU852090 OWP852090:OWQ852090 PGL852090:PGM852090 PQH852090:PQI852090 QAD852090:QAE852090 QJZ852090:QKA852090 QTV852090:QTW852090 RDR852090:RDS852090 RNN852090:RNO852090 RXJ852090:RXK852090 SHF852090:SHG852090 SRB852090:SRC852090 TAX852090:TAY852090 TKT852090:TKU852090 TUP852090:TUQ852090 UEL852090:UEM852090 UOH852090:UOI852090 UYD852090:UYE852090 VHZ852090:VIA852090 VRV852090:VRW852090 WBR852090:WBS852090 WLN852090:WLO852090 WVJ852090:WVK852090 EGX983103:EGY983123 IX917626:IY917626 ST917626:SU917626 ACP917626:ACQ917626 AML917626:AMM917626 AWH917626:AWI917626 BGD917626:BGE917626 BPZ917626:BQA917626 BZV917626:BZW917626 CJR917626:CJS917626 CTN917626:CTO917626 DDJ917626:DDK917626 DNF917626:DNG917626 DXB917626:DXC917626 EGX917626:EGY917626 EQT917626:EQU917626 FAP917626:FAQ917626 FKL917626:FKM917626 FUH917626:FUI917626 GED917626:GEE917626 GNZ917626:GOA917626 GXV917626:GXW917626 HHR917626:HHS917626 HRN917626:HRO917626 IBJ917626:IBK917626 ILF917626:ILG917626 IVB917626:IVC917626 JEX917626:JEY917626 JOT917626:JOU917626 JYP917626:JYQ917626 KIL917626:KIM917626 KSH917626:KSI917626 LCD917626:LCE917626 LLZ917626:LMA917626 LVV917626:LVW917626 MFR917626:MFS917626 MPN917626:MPO917626 MZJ917626:MZK917626 NJF917626:NJG917626 NTB917626:NTC917626 OCX917626:OCY917626 OMT917626:OMU917626 OWP917626:OWQ917626 PGL917626:PGM917626 PQH917626:PQI917626 QAD917626:QAE917626 QJZ917626:QKA917626 QTV917626:QTW917626 RDR917626:RDS917626 RNN917626:RNO917626 RXJ917626:RXK917626 SHF917626:SHG917626 SRB917626:SRC917626 TAX917626:TAY917626 TKT917626:TKU917626 TUP917626:TUQ917626 UEL917626:UEM917626 UOH917626:UOI917626 UYD917626:UYE917626 VHZ917626:VIA917626 VRV917626:VRW917626 WBR917626:WBS917626 WLN917626:WLO917626 WVJ917626:WVK917626 EQT983103:EQU983123 IX983162:IY983162 ST983162:SU983162 ACP983162:ACQ983162 AML983162:AMM983162 AWH983162:AWI983162 BGD983162:BGE983162 BPZ983162:BQA983162 BZV983162:BZW983162 CJR983162:CJS983162 CTN983162:CTO983162 DDJ983162:DDK983162 DNF983162:DNG983162 DXB983162:DXC983162 EGX983162:EGY983162 EQT983162:EQU983162 FAP983162:FAQ983162 FKL983162:FKM983162 FUH983162:FUI983162 GED983162:GEE983162 GNZ983162:GOA983162 GXV983162:GXW983162 HHR983162:HHS983162 HRN983162:HRO983162 IBJ983162:IBK983162 ILF983162:ILG983162 IVB983162:IVC983162 JEX983162:JEY983162 JOT983162:JOU983162 JYP983162:JYQ983162 KIL983162:KIM983162 KSH983162:KSI983162 LCD983162:LCE983162 LLZ983162:LMA983162 LVV983162:LVW983162 MFR983162:MFS983162 MPN983162:MPO983162 MZJ983162:MZK983162 NJF983162:NJG983162 NTB983162:NTC983162 OCX983162:OCY983162 OMT983162:OMU983162 OWP983162:OWQ983162 PGL983162:PGM983162 PQH983162:PQI983162 QAD983162:QAE983162 QJZ983162:QKA983162 QTV983162:QTW983162 RDR983162:RDS983162 RNN983162:RNO983162 RXJ983162:RXK983162 SHF983162:SHG983162 SRB983162:SRC983162 TAX983162:TAY983162 TKT983162:TKU983162 TUP983162:TUQ983162 UEL983162:UEM983162 UOH983162:UOI983162 UYD983162:UYE983162 VHZ983162:VIA983162 VRV983162:VRW983162 WBR983162:WBS983162 WLN983162:WLO983162 WVJ983162:WVK983162 FAP983103:FAQ983123 IX126:IY128 ST126:SU128 ACP126:ACQ128 AML126:AMM128 AWH126:AWI128 BGD126:BGE128 BPZ126:BQA128 BZV126:BZW128 CJR126:CJS128 CTN126:CTO128 DDJ126:DDK128 DNF126:DNG128 DXB126:DXC128 EGX126:EGY128 EQT126:EQU128 FAP126:FAQ128 FKL126:FKM128 FUH126:FUI128 GED126:GEE128 GNZ126:GOA128 GXV126:GXW128 HHR126:HHS128 HRN126:HRO128 IBJ126:IBK128 ILF126:ILG128 IVB126:IVC128 JEX126:JEY128 JOT126:JOU128 JYP126:JYQ128 KIL126:KIM128 KSH126:KSI128 LCD126:LCE128 LLZ126:LMA128 LVV126:LVW128 MFR126:MFS128 MPN126:MPO128 MZJ126:MZK128 NJF126:NJG128 NTB126:NTC128 OCX126:OCY128 OMT126:OMU128 OWP126:OWQ128 PGL126:PGM128 PQH126:PQI128 QAD126:QAE128 QJZ126:QKA128 QTV126:QTW128 RDR126:RDS128 RNN126:RNO128 RXJ126:RXK128 SHF126:SHG128 SRB126:SRC128 TAX126:TAY128 TKT126:TKU128 TUP126:TUQ128 UEL126:UEM128 UOH126:UOI128 UYD126:UYE128 VHZ126:VIA128 VRV126:VRW128 WBR126:WBS128 WLN126:WLO128 WVJ126:WVK128 FKL983103:FKM983123 IX65662:IY65664 ST65662:SU65664 ACP65662:ACQ65664 AML65662:AMM65664 AWH65662:AWI65664 BGD65662:BGE65664 BPZ65662:BQA65664 BZV65662:BZW65664 CJR65662:CJS65664 CTN65662:CTO65664 DDJ65662:DDK65664 DNF65662:DNG65664 DXB65662:DXC65664 EGX65662:EGY65664 EQT65662:EQU65664 FAP65662:FAQ65664 FKL65662:FKM65664 FUH65662:FUI65664 GED65662:GEE65664 GNZ65662:GOA65664 GXV65662:GXW65664 HHR65662:HHS65664 HRN65662:HRO65664 IBJ65662:IBK65664 ILF65662:ILG65664 IVB65662:IVC65664 JEX65662:JEY65664 JOT65662:JOU65664 JYP65662:JYQ65664 KIL65662:KIM65664 KSH65662:KSI65664 LCD65662:LCE65664 LLZ65662:LMA65664 LVV65662:LVW65664 MFR65662:MFS65664 MPN65662:MPO65664 MZJ65662:MZK65664 NJF65662:NJG65664 NTB65662:NTC65664 OCX65662:OCY65664 OMT65662:OMU65664 OWP65662:OWQ65664 PGL65662:PGM65664 PQH65662:PQI65664 QAD65662:QAE65664 QJZ65662:QKA65664 QTV65662:QTW65664 RDR65662:RDS65664 RNN65662:RNO65664 RXJ65662:RXK65664 SHF65662:SHG65664 SRB65662:SRC65664 TAX65662:TAY65664 TKT65662:TKU65664 TUP65662:TUQ65664 UEL65662:UEM65664 UOH65662:UOI65664 UYD65662:UYE65664 VHZ65662:VIA65664 VRV65662:VRW65664 WBR65662:WBS65664 WLN65662:WLO65664 WVJ65662:WVK65664 FUH983103:FUI983123 IX131198:IY131200 ST131198:SU131200 ACP131198:ACQ131200 AML131198:AMM131200 AWH131198:AWI131200 BGD131198:BGE131200 BPZ131198:BQA131200 BZV131198:BZW131200 CJR131198:CJS131200 CTN131198:CTO131200 DDJ131198:DDK131200 DNF131198:DNG131200 DXB131198:DXC131200 EGX131198:EGY131200 EQT131198:EQU131200 FAP131198:FAQ131200 FKL131198:FKM131200 FUH131198:FUI131200 GED131198:GEE131200 GNZ131198:GOA131200 GXV131198:GXW131200 HHR131198:HHS131200 HRN131198:HRO131200 IBJ131198:IBK131200 ILF131198:ILG131200 IVB131198:IVC131200 JEX131198:JEY131200 JOT131198:JOU131200 JYP131198:JYQ131200 KIL131198:KIM131200 KSH131198:KSI131200 LCD131198:LCE131200 LLZ131198:LMA131200 LVV131198:LVW131200 MFR131198:MFS131200 MPN131198:MPO131200 MZJ131198:MZK131200 NJF131198:NJG131200 NTB131198:NTC131200 OCX131198:OCY131200 OMT131198:OMU131200 OWP131198:OWQ131200 PGL131198:PGM131200 PQH131198:PQI131200 QAD131198:QAE131200 QJZ131198:QKA131200 QTV131198:QTW131200 RDR131198:RDS131200 RNN131198:RNO131200 RXJ131198:RXK131200 SHF131198:SHG131200 SRB131198:SRC131200 TAX131198:TAY131200 TKT131198:TKU131200 TUP131198:TUQ131200 UEL131198:UEM131200 UOH131198:UOI131200 UYD131198:UYE131200 VHZ131198:VIA131200 VRV131198:VRW131200 WBR131198:WBS131200 WLN131198:WLO131200 WVJ131198:WVK131200 GED983103:GEE983123 IX196734:IY196736 ST196734:SU196736 ACP196734:ACQ196736 AML196734:AMM196736 AWH196734:AWI196736 BGD196734:BGE196736 BPZ196734:BQA196736 BZV196734:BZW196736 CJR196734:CJS196736 CTN196734:CTO196736 DDJ196734:DDK196736 DNF196734:DNG196736 DXB196734:DXC196736 EGX196734:EGY196736 EQT196734:EQU196736 FAP196734:FAQ196736 FKL196734:FKM196736 FUH196734:FUI196736 GED196734:GEE196736 GNZ196734:GOA196736 GXV196734:GXW196736 HHR196734:HHS196736 HRN196734:HRO196736 IBJ196734:IBK196736 ILF196734:ILG196736 IVB196734:IVC196736 JEX196734:JEY196736 JOT196734:JOU196736 JYP196734:JYQ196736 KIL196734:KIM196736 KSH196734:KSI196736 LCD196734:LCE196736 LLZ196734:LMA196736 LVV196734:LVW196736 MFR196734:MFS196736 MPN196734:MPO196736 MZJ196734:MZK196736 NJF196734:NJG196736 NTB196734:NTC196736 OCX196734:OCY196736 OMT196734:OMU196736 OWP196734:OWQ196736 PGL196734:PGM196736 PQH196734:PQI196736 QAD196734:QAE196736 QJZ196734:QKA196736 QTV196734:QTW196736 RDR196734:RDS196736 RNN196734:RNO196736 RXJ196734:RXK196736 SHF196734:SHG196736 SRB196734:SRC196736 TAX196734:TAY196736 TKT196734:TKU196736 TUP196734:TUQ196736 UEL196734:UEM196736 UOH196734:UOI196736 UYD196734:UYE196736 VHZ196734:VIA196736 VRV196734:VRW196736 WBR196734:WBS196736 WLN196734:WLO196736 WVJ196734:WVK196736 GNZ983103:GOA983123 IX262270:IY262272 ST262270:SU262272 ACP262270:ACQ262272 AML262270:AMM262272 AWH262270:AWI262272 BGD262270:BGE262272 BPZ262270:BQA262272 BZV262270:BZW262272 CJR262270:CJS262272 CTN262270:CTO262272 DDJ262270:DDK262272 DNF262270:DNG262272 DXB262270:DXC262272 EGX262270:EGY262272 EQT262270:EQU262272 FAP262270:FAQ262272 FKL262270:FKM262272 FUH262270:FUI262272 GED262270:GEE262272 GNZ262270:GOA262272 GXV262270:GXW262272 HHR262270:HHS262272 HRN262270:HRO262272 IBJ262270:IBK262272 ILF262270:ILG262272 IVB262270:IVC262272 JEX262270:JEY262272 JOT262270:JOU262272 JYP262270:JYQ262272 KIL262270:KIM262272 KSH262270:KSI262272 LCD262270:LCE262272 LLZ262270:LMA262272 LVV262270:LVW262272 MFR262270:MFS262272 MPN262270:MPO262272 MZJ262270:MZK262272 NJF262270:NJG262272 NTB262270:NTC262272 OCX262270:OCY262272 OMT262270:OMU262272 OWP262270:OWQ262272 PGL262270:PGM262272 PQH262270:PQI262272 QAD262270:QAE262272 QJZ262270:QKA262272 QTV262270:QTW262272 RDR262270:RDS262272 RNN262270:RNO262272 RXJ262270:RXK262272 SHF262270:SHG262272 SRB262270:SRC262272 TAX262270:TAY262272 TKT262270:TKU262272 TUP262270:TUQ262272 UEL262270:UEM262272 UOH262270:UOI262272 UYD262270:UYE262272 VHZ262270:VIA262272 VRV262270:VRW262272 WBR262270:WBS262272 WLN262270:WLO262272 WVJ262270:WVK262272 GXV983103:GXW983123 IX327806:IY327808 ST327806:SU327808 ACP327806:ACQ327808 AML327806:AMM327808 AWH327806:AWI327808 BGD327806:BGE327808 BPZ327806:BQA327808 BZV327806:BZW327808 CJR327806:CJS327808 CTN327806:CTO327808 DDJ327806:DDK327808 DNF327806:DNG327808 DXB327806:DXC327808 EGX327806:EGY327808 EQT327806:EQU327808 FAP327806:FAQ327808 FKL327806:FKM327808 FUH327806:FUI327808 GED327806:GEE327808 GNZ327806:GOA327808 GXV327806:GXW327808 HHR327806:HHS327808 HRN327806:HRO327808 IBJ327806:IBK327808 ILF327806:ILG327808 IVB327806:IVC327808 JEX327806:JEY327808 JOT327806:JOU327808 JYP327806:JYQ327808 KIL327806:KIM327808 KSH327806:KSI327808 LCD327806:LCE327808 LLZ327806:LMA327808 LVV327806:LVW327808 MFR327806:MFS327808 MPN327806:MPO327808 MZJ327806:MZK327808 NJF327806:NJG327808 NTB327806:NTC327808 OCX327806:OCY327808 OMT327806:OMU327808 OWP327806:OWQ327808 PGL327806:PGM327808 PQH327806:PQI327808 QAD327806:QAE327808 QJZ327806:QKA327808 QTV327806:QTW327808 RDR327806:RDS327808 RNN327806:RNO327808 RXJ327806:RXK327808 SHF327806:SHG327808 SRB327806:SRC327808 TAX327806:TAY327808 TKT327806:TKU327808 TUP327806:TUQ327808 UEL327806:UEM327808 UOH327806:UOI327808 UYD327806:UYE327808 VHZ327806:VIA327808 VRV327806:VRW327808 WBR327806:WBS327808 WLN327806:WLO327808 WVJ327806:WVK327808 HHR983103:HHS983123 IX393342:IY393344 ST393342:SU393344 ACP393342:ACQ393344 AML393342:AMM393344 AWH393342:AWI393344 BGD393342:BGE393344 BPZ393342:BQA393344 BZV393342:BZW393344 CJR393342:CJS393344 CTN393342:CTO393344 DDJ393342:DDK393344 DNF393342:DNG393344 DXB393342:DXC393344 EGX393342:EGY393344 EQT393342:EQU393344 FAP393342:FAQ393344 FKL393342:FKM393344 FUH393342:FUI393344 GED393342:GEE393344 GNZ393342:GOA393344 GXV393342:GXW393344 HHR393342:HHS393344 HRN393342:HRO393344 IBJ393342:IBK393344 ILF393342:ILG393344 IVB393342:IVC393344 JEX393342:JEY393344 JOT393342:JOU393344 JYP393342:JYQ393344 KIL393342:KIM393344 KSH393342:KSI393344 LCD393342:LCE393344 LLZ393342:LMA393344 LVV393342:LVW393344 MFR393342:MFS393344 MPN393342:MPO393344 MZJ393342:MZK393344 NJF393342:NJG393344 NTB393342:NTC393344 OCX393342:OCY393344 OMT393342:OMU393344 OWP393342:OWQ393344 PGL393342:PGM393344 PQH393342:PQI393344 QAD393342:QAE393344 QJZ393342:QKA393344 QTV393342:QTW393344 RDR393342:RDS393344 RNN393342:RNO393344 RXJ393342:RXK393344 SHF393342:SHG393344 SRB393342:SRC393344 TAX393342:TAY393344 TKT393342:TKU393344 TUP393342:TUQ393344 UEL393342:UEM393344 UOH393342:UOI393344 UYD393342:UYE393344 VHZ393342:VIA393344 VRV393342:VRW393344 WBR393342:WBS393344 WLN393342:WLO393344 WVJ393342:WVK393344 HRN983103:HRO983123 IX458878:IY458880 ST458878:SU458880 ACP458878:ACQ458880 AML458878:AMM458880 AWH458878:AWI458880 BGD458878:BGE458880 BPZ458878:BQA458880 BZV458878:BZW458880 CJR458878:CJS458880 CTN458878:CTO458880 DDJ458878:DDK458880 DNF458878:DNG458880 DXB458878:DXC458880 EGX458878:EGY458880 EQT458878:EQU458880 FAP458878:FAQ458880 FKL458878:FKM458880 FUH458878:FUI458880 GED458878:GEE458880 GNZ458878:GOA458880 GXV458878:GXW458880 HHR458878:HHS458880 HRN458878:HRO458880 IBJ458878:IBK458880 ILF458878:ILG458880 IVB458878:IVC458880 JEX458878:JEY458880 JOT458878:JOU458880 JYP458878:JYQ458880 KIL458878:KIM458880 KSH458878:KSI458880 LCD458878:LCE458880 LLZ458878:LMA458880 LVV458878:LVW458880 MFR458878:MFS458880 MPN458878:MPO458880 MZJ458878:MZK458880 NJF458878:NJG458880 NTB458878:NTC458880 OCX458878:OCY458880 OMT458878:OMU458880 OWP458878:OWQ458880 PGL458878:PGM458880 PQH458878:PQI458880 QAD458878:QAE458880 QJZ458878:QKA458880 QTV458878:QTW458880 RDR458878:RDS458880 RNN458878:RNO458880 RXJ458878:RXK458880 SHF458878:SHG458880 SRB458878:SRC458880 TAX458878:TAY458880 TKT458878:TKU458880 TUP458878:TUQ458880 UEL458878:UEM458880 UOH458878:UOI458880 UYD458878:UYE458880 VHZ458878:VIA458880 VRV458878:VRW458880 WBR458878:WBS458880 WLN458878:WLO458880 WVJ458878:WVK458880 IBJ983103:IBK983123 IX524414:IY524416 ST524414:SU524416 ACP524414:ACQ524416 AML524414:AMM524416 AWH524414:AWI524416 BGD524414:BGE524416 BPZ524414:BQA524416 BZV524414:BZW524416 CJR524414:CJS524416 CTN524414:CTO524416 DDJ524414:DDK524416 DNF524414:DNG524416 DXB524414:DXC524416 EGX524414:EGY524416 EQT524414:EQU524416 FAP524414:FAQ524416 FKL524414:FKM524416 FUH524414:FUI524416 GED524414:GEE524416 GNZ524414:GOA524416 GXV524414:GXW524416 HHR524414:HHS524416 HRN524414:HRO524416 IBJ524414:IBK524416 ILF524414:ILG524416 IVB524414:IVC524416 JEX524414:JEY524416 JOT524414:JOU524416 JYP524414:JYQ524416 KIL524414:KIM524416 KSH524414:KSI524416 LCD524414:LCE524416 LLZ524414:LMA524416 LVV524414:LVW524416 MFR524414:MFS524416 MPN524414:MPO524416 MZJ524414:MZK524416 NJF524414:NJG524416 NTB524414:NTC524416 OCX524414:OCY524416 OMT524414:OMU524416 OWP524414:OWQ524416 PGL524414:PGM524416 PQH524414:PQI524416 QAD524414:QAE524416 QJZ524414:QKA524416 QTV524414:QTW524416 RDR524414:RDS524416 RNN524414:RNO524416 RXJ524414:RXK524416 SHF524414:SHG524416 SRB524414:SRC524416 TAX524414:TAY524416 TKT524414:TKU524416 TUP524414:TUQ524416 UEL524414:UEM524416 UOH524414:UOI524416 UYD524414:UYE524416 VHZ524414:VIA524416 VRV524414:VRW524416 WBR524414:WBS524416 WLN524414:WLO524416 WVJ524414:WVK524416 ILF983103:ILG983123 IX589950:IY589952 ST589950:SU589952 ACP589950:ACQ589952 AML589950:AMM589952 AWH589950:AWI589952 BGD589950:BGE589952 BPZ589950:BQA589952 BZV589950:BZW589952 CJR589950:CJS589952 CTN589950:CTO589952 DDJ589950:DDK589952 DNF589950:DNG589952 DXB589950:DXC589952 EGX589950:EGY589952 EQT589950:EQU589952 FAP589950:FAQ589952 FKL589950:FKM589952 FUH589950:FUI589952 GED589950:GEE589952 GNZ589950:GOA589952 GXV589950:GXW589952 HHR589950:HHS589952 HRN589950:HRO589952 IBJ589950:IBK589952 ILF589950:ILG589952 IVB589950:IVC589952 JEX589950:JEY589952 JOT589950:JOU589952 JYP589950:JYQ589952 KIL589950:KIM589952 KSH589950:KSI589952 LCD589950:LCE589952 LLZ589950:LMA589952 LVV589950:LVW589952 MFR589950:MFS589952 MPN589950:MPO589952 MZJ589950:MZK589952 NJF589950:NJG589952 NTB589950:NTC589952 OCX589950:OCY589952 OMT589950:OMU589952 OWP589950:OWQ589952 PGL589950:PGM589952 PQH589950:PQI589952 QAD589950:QAE589952 QJZ589950:QKA589952 QTV589950:QTW589952 RDR589950:RDS589952 RNN589950:RNO589952 RXJ589950:RXK589952 SHF589950:SHG589952 SRB589950:SRC589952 TAX589950:TAY589952 TKT589950:TKU589952 TUP589950:TUQ589952 UEL589950:UEM589952 UOH589950:UOI589952 UYD589950:UYE589952 VHZ589950:VIA589952 VRV589950:VRW589952 WBR589950:WBS589952 WLN589950:WLO589952 WVJ589950:WVK589952 IVB983103:IVC983123 IX655486:IY655488 ST655486:SU655488 ACP655486:ACQ655488 AML655486:AMM655488 AWH655486:AWI655488 BGD655486:BGE655488 BPZ655486:BQA655488 BZV655486:BZW655488 CJR655486:CJS655488 CTN655486:CTO655488 DDJ655486:DDK655488 DNF655486:DNG655488 DXB655486:DXC655488 EGX655486:EGY655488 EQT655486:EQU655488 FAP655486:FAQ655488 FKL655486:FKM655488 FUH655486:FUI655488 GED655486:GEE655488 GNZ655486:GOA655488 GXV655486:GXW655488 HHR655486:HHS655488 HRN655486:HRO655488 IBJ655486:IBK655488 ILF655486:ILG655488 IVB655486:IVC655488 JEX655486:JEY655488 JOT655486:JOU655488 JYP655486:JYQ655488 KIL655486:KIM655488 KSH655486:KSI655488 LCD655486:LCE655488 LLZ655486:LMA655488 LVV655486:LVW655488 MFR655486:MFS655488 MPN655486:MPO655488 MZJ655486:MZK655488 NJF655486:NJG655488 NTB655486:NTC655488 OCX655486:OCY655488 OMT655486:OMU655488 OWP655486:OWQ655488 PGL655486:PGM655488 PQH655486:PQI655488 QAD655486:QAE655488 QJZ655486:QKA655488 QTV655486:QTW655488 RDR655486:RDS655488 RNN655486:RNO655488 RXJ655486:RXK655488 SHF655486:SHG655488 SRB655486:SRC655488 TAX655486:TAY655488 TKT655486:TKU655488 TUP655486:TUQ655488 UEL655486:UEM655488 UOH655486:UOI655488 UYD655486:UYE655488 VHZ655486:VIA655488 VRV655486:VRW655488 WBR655486:WBS655488 WLN655486:WLO655488 WVJ655486:WVK655488 JEX983103:JEY983123 IX721022:IY721024 ST721022:SU721024 ACP721022:ACQ721024 AML721022:AMM721024 AWH721022:AWI721024 BGD721022:BGE721024 BPZ721022:BQA721024 BZV721022:BZW721024 CJR721022:CJS721024 CTN721022:CTO721024 DDJ721022:DDK721024 DNF721022:DNG721024 DXB721022:DXC721024 EGX721022:EGY721024 EQT721022:EQU721024 FAP721022:FAQ721024 FKL721022:FKM721024 FUH721022:FUI721024 GED721022:GEE721024 GNZ721022:GOA721024 GXV721022:GXW721024 HHR721022:HHS721024 HRN721022:HRO721024 IBJ721022:IBK721024 ILF721022:ILG721024 IVB721022:IVC721024 JEX721022:JEY721024 JOT721022:JOU721024 JYP721022:JYQ721024 KIL721022:KIM721024 KSH721022:KSI721024 LCD721022:LCE721024 LLZ721022:LMA721024 LVV721022:LVW721024 MFR721022:MFS721024 MPN721022:MPO721024 MZJ721022:MZK721024 NJF721022:NJG721024 NTB721022:NTC721024 OCX721022:OCY721024 OMT721022:OMU721024 OWP721022:OWQ721024 PGL721022:PGM721024 PQH721022:PQI721024 QAD721022:QAE721024 QJZ721022:QKA721024 QTV721022:QTW721024 RDR721022:RDS721024 RNN721022:RNO721024 RXJ721022:RXK721024 SHF721022:SHG721024 SRB721022:SRC721024 TAX721022:TAY721024 TKT721022:TKU721024 TUP721022:TUQ721024 UEL721022:UEM721024 UOH721022:UOI721024 UYD721022:UYE721024 VHZ721022:VIA721024 VRV721022:VRW721024 WBR721022:WBS721024 WLN721022:WLO721024 WVJ721022:WVK721024 JOT983103:JOU983123 IX786558:IY786560 ST786558:SU786560 ACP786558:ACQ786560 AML786558:AMM786560 AWH786558:AWI786560 BGD786558:BGE786560 BPZ786558:BQA786560 BZV786558:BZW786560 CJR786558:CJS786560 CTN786558:CTO786560 DDJ786558:DDK786560 DNF786558:DNG786560 DXB786558:DXC786560 EGX786558:EGY786560 EQT786558:EQU786560 FAP786558:FAQ786560 FKL786558:FKM786560 FUH786558:FUI786560 GED786558:GEE786560 GNZ786558:GOA786560 GXV786558:GXW786560 HHR786558:HHS786560 HRN786558:HRO786560 IBJ786558:IBK786560 ILF786558:ILG786560 IVB786558:IVC786560 JEX786558:JEY786560 JOT786558:JOU786560 JYP786558:JYQ786560 KIL786558:KIM786560 KSH786558:KSI786560 LCD786558:LCE786560 LLZ786558:LMA786560 LVV786558:LVW786560 MFR786558:MFS786560 MPN786558:MPO786560 MZJ786558:MZK786560 NJF786558:NJG786560 NTB786558:NTC786560 OCX786558:OCY786560 OMT786558:OMU786560 OWP786558:OWQ786560 PGL786558:PGM786560 PQH786558:PQI786560 QAD786558:QAE786560 QJZ786558:QKA786560 QTV786558:QTW786560 RDR786558:RDS786560 RNN786558:RNO786560 RXJ786558:RXK786560 SHF786558:SHG786560 SRB786558:SRC786560 TAX786558:TAY786560 TKT786558:TKU786560 TUP786558:TUQ786560 UEL786558:UEM786560 UOH786558:UOI786560 UYD786558:UYE786560 VHZ786558:VIA786560 VRV786558:VRW786560 WBR786558:WBS786560 WLN786558:WLO786560 WVJ786558:WVK786560 JYP983103:JYQ983123 IX852094:IY852096 ST852094:SU852096 ACP852094:ACQ852096 AML852094:AMM852096 AWH852094:AWI852096 BGD852094:BGE852096 BPZ852094:BQA852096 BZV852094:BZW852096 CJR852094:CJS852096 CTN852094:CTO852096 DDJ852094:DDK852096 DNF852094:DNG852096 DXB852094:DXC852096 EGX852094:EGY852096 EQT852094:EQU852096 FAP852094:FAQ852096 FKL852094:FKM852096 FUH852094:FUI852096 GED852094:GEE852096 GNZ852094:GOA852096 GXV852094:GXW852096 HHR852094:HHS852096 HRN852094:HRO852096 IBJ852094:IBK852096 ILF852094:ILG852096 IVB852094:IVC852096 JEX852094:JEY852096 JOT852094:JOU852096 JYP852094:JYQ852096 KIL852094:KIM852096 KSH852094:KSI852096 LCD852094:LCE852096 LLZ852094:LMA852096 LVV852094:LVW852096 MFR852094:MFS852096 MPN852094:MPO852096 MZJ852094:MZK852096 NJF852094:NJG852096 NTB852094:NTC852096 OCX852094:OCY852096 OMT852094:OMU852096 OWP852094:OWQ852096 PGL852094:PGM852096 PQH852094:PQI852096 QAD852094:QAE852096 QJZ852094:QKA852096 QTV852094:QTW852096 RDR852094:RDS852096 RNN852094:RNO852096 RXJ852094:RXK852096 SHF852094:SHG852096 SRB852094:SRC852096 TAX852094:TAY852096 TKT852094:TKU852096 TUP852094:TUQ852096 UEL852094:UEM852096 UOH852094:UOI852096 UYD852094:UYE852096 VHZ852094:VIA852096 VRV852094:VRW852096 WBR852094:WBS852096 WLN852094:WLO852096 WVJ852094:WVK852096 KIL983103:KIM983123 IX917630:IY917632 ST917630:SU917632 ACP917630:ACQ917632 AML917630:AMM917632 AWH917630:AWI917632 BGD917630:BGE917632 BPZ917630:BQA917632 BZV917630:BZW917632 CJR917630:CJS917632 CTN917630:CTO917632 DDJ917630:DDK917632 DNF917630:DNG917632 DXB917630:DXC917632 EGX917630:EGY917632 EQT917630:EQU917632 FAP917630:FAQ917632 FKL917630:FKM917632 FUH917630:FUI917632 GED917630:GEE917632 GNZ917630:GOA917632 GXV917630:GXW917632 HHR917630:HHS917632 HRN917630:HRO917632 IBJ917630:IBK917632 ILF917630:ILG917632 IVB917630:IVC917632 JEX917630:JEY917632 JOT917630:JOU917632 JYP917630:JYQ917632 KIL917630:KIM917632 KSH917630:KSI917632 LCD917630:LCE917632 LLZ917630:LMA917632 LVV917630:LVW917632 MFR917630:MFS917632 MPN917630:MPO917632 MZJ917630:MZK917632 NJF917630:NJG917632 NTB917630:NTC917632 OCX917630:OCY917632 OMT917630:OMU917632 OWP917630:OWQ917632 PGL917630:PGM917632 PQH917630:PQI917632 QAD917630:QAE917632 QJZ917630:QKA917632 QTV917630:QTW917632 RDR917630:RDS917632 RNN917630:RNO917632 RXJ917630:RXK917632 SHF917630:SHG917632 SRB917630:SRC917632 TAX917630:TAY917632 TKT917630:TKU917632 TUP917630:TUQ917632 UEL917630:UEM917632 UOH917630:UOI917632 UYD917630:UYE917632 VHZ917630:VIA917632 VRV917630:VRW917632 WBR917630:WBS917632 WLN917630:WLO917632 WVJ917630:WVK917632 KSH983103:KSI983123 IX983166:IY983168 ST983166:SU983168 ACP983166:ACQ983168 AML983166:AMM983168 AWH983166:AWI983168 BGD983166:BGE983168 BPZ983166:BQA983168 BZV983166:BZW983168 CJR983166:CJS983168 CTN983166:CTO983168 DDJ983166:DDK983168 DNF983166:DNG983168 DXB983166:DXC983168 EGX983166:EGY983168 EQT983166:EQU983168 FAP983166:FAQ983168 FKL983166:FKM983168 FUH983166:FUI983168 GED983166:GEE983168 GNZ983166:GOA983168 GXV983166:GXW983168 HHR983166:HHS983168 HRN983166:HRO983168 IBJ983166:IBK983168 ILF983166:ILG983168 IVB983166:IVC983168 JEX983166:JEY983168 JOT983166:JOU983168 JYP983166:JYQ983168 KIL983166:KIM983168 KSH983166:KSI983168 LCD983166:LCE983168 LLZ983166:LMA983168 LVV983166:LVW983168 MFR983166:MFS983168 MPN983166:MPO983168 MZJ983166:MZK983168 NJF983166:NJG983168 NTB983166:NTC983168 OCX983166:OCY983168 OMT983166:OMU983168 OWP983166:OWQ983168 PGL983166:PGM983168 PQH983166:PQI983168 QAD983166:QAE983168 QJZ983166:QKA983168 QTV983166:QTW983168 RDR983166:RDS983168 RNN983166:RNO983168 RXJ983166:RXK983168 SHF983166:SHG983168 SRB983166:SRC983168 TAX983166:TAY983168 TKT983166:TKU983168 TUP983166:TUQ983168 UEL983166:UEM983168 UOH983166:UOI983168 UYD983166:UYE983168 VHZ983166:VIA983168 VRV983166:VRW983168 WBR983166:WBS983168 WLN983166:WLO983168 WVJ983166:WVK983168 LCD983103:LCE983123 IX131:IY159 ST131:SU159 ACP131:ACQ159 AML131:AMM159 AWH131:AWI159 BGD131:BGE159 BPZ131:BQA159 BZV131:BZW159 CJR131:CJS159 CTN131:CTO159 DDJ131:DDK159 DNF131:DNG159 DXB131:DXC159 EGX131:EGY159 EQT131:EQU159 FAP131:FAQ159 FKL131:FKM159 FUH131:FUI159 GED131:GEE159 GNZ131:GOA159 GXV131:GXW159 HHR131:HHS159 HRN131:HRO159 IBJ131:IBK159 ILF131:ILG159 IVB131:IVC159 JEX131:JEY159 JOT131:JOU159 JYP131:JYQ159 KIL131:KIM159 KSH131:KSI159 LCD131:LCE159 LLZ131:LMA159 LVV131:LVW159 MFR131:MFS159 MPN131:MPO159 MZJ131:MZK159 NJF131:NJG159 NTB131:NTC159 OCX131:OCY159 OMT131:OMU159 OWP131:OWQ159 PGL131:PGM159 PQH131:PQI159 QAD131:QAE159 QJZ131:QKA159 QTV131:QTW159 RDR131:RDS159 RNN131:RNO159 RXJ131:RXK159 SHF131:SHG159 SRB131:SRC159 TAX131:TAY159 TKT131:TKU159 TUP131:TUQ159 UEL131:UEM159 UOH131:UOI159 UYD131:UYE159 VHZ131:VIA159 VRV131:VRW159 WBR131:WBS159 WLN131:WLO159 WVJ131:WVK159 LLZ983103:LMA983123 IX65667:IY65695 ST65667:SU65695 ACP65667:ACQ65695 AML65667:AMM65695 AWH65667:AWI65695 BGD65667:BGE65695 BPZ65667:BQA65695 BZV65667:BZW65695 CJR65667:CJS65695 CTN65667:CTO65695 DDJ65667:DDK65695 DNF65667:DNG65695 DXB65667:DXC65695 EGX65667:EGY65695 EQT65667:EQU65695 FAP65667:FAQ65695 FKL65667:FKM65695 FUH65667:FUI65695 GED65667:GEE65695 GNZ65667:GOA65695 GXV65667:GXW65695 HHR65667:HHS65695 HRN65667:HRO65695 IBJ65667:IBK65695 ILF65667:ILG65695 IVB65667:IVC65695 JEX65667:JEY65695 JOT65667:JOU65695 JYP65667:JYQ65695 KIL65667:KIM65695 KSH65667:KSI65695 LCD65667:LCE65695 LLZ65667:LMA65695 LVV65667:LVW65695 MFR65667:MFS65695 MPN65667:MPO65695 MZJ65667:MZK65695 NJF65667:NJG65695 NTB65667:NTC65695 OCX65667:OCY65695 OMT65667:OMU65695 OWP65667:OWQ65695 PGL65667:PGM65695 PQH65667:PQI65695 QAD65667:QAE65695 QJZ65667:QKA65695 QTV65667:QTW65695 RDR65667:RDS65695 RNN65667:RNO65695 RXJ65667:RXK65695 SHF65667:SHG65695 SRB65667:SRC65695 TAX65667:TAY65695 TKT65667:TKU65695 TUP65667:TUQ65695 UEL65667:UEM65695 UOH65667:UOI65695 UYD65667:UYE65695 VHZ65667:VIA65695 VRV65667:VRW65695 WBR65667:WBS65695 WLN65667:WLO65695 WVJ65667:WVK65695 LVV983103:LVW983123 IX131203:IY131231 ST131203:SU131231 ACP131203:ACQ131231 AML131203:AMM131231 AWH131203:AWI131231 BGD131203:BGE131231 BPZ131203:BQA131231 BZV131203:BZW131231 CJR131203:CJS131231 CTN131203:CTO131231 DDJ131203:DDK131231 DNF131203:DNG131231 DXB131203:DXC131231 EGX131203:EGY131231 EQT131203:EQU131231 FAP131203:FAQ131231 FKL131203:FKM131231 FUH131203:FUI131231 GED131203:GEE131231 GNZ131203:GOA131231 GXV131203:GXW131231 HHR131203:HHS131231 HRN131203:HRO131231 IBJ131203:IBK131231 ILF131203:ILG131231 IVB131203:IVC131231 JEX131203:JEY131231 JOT131203:JOU131231 JYP131203:JYQ131231 KIL131203:KIM131231 KSH131203:KSI131231 LCD131203:LCE131231 LLZ131203:LMA131231 LVV131203:LVW131231 MFR131203:MFS131231 MPN131203:MPO131231 MZJ131203:MZK131231 NJF131203:NJG131231 NTB131203:NTC131231 OCX131203:OCY131231 OMT131203:OMU131231 OWP131203:OWQ131231 PGL131203:PGM131231 PQH131203:PQI131231 QAD131203:QAE131231 QJZ131203:QKA131231 QTV131203:QTW131231 RDR131203:RDS131231 RNN131203:RNO131231 RXJ131203:RXK131231 SHF131203:SHG131231 SRB131203:SRC131231 TAX131203:TAY131231 TKT131203:TKU131231 TUP131203:TUQ131231 UEL131203:UEM131231 UOH131203:UOI131231 UYD131203:UYE131231 VHZ131203:VIA131231 VRV131203:VRW131231 WBR131203:WBS131231 WLN131203:WLO131231 WVJ131203:WVK131231 MFR983103:MFS983123 IX196739:IY196767 ST196739:SU196767 ACP196739:ACQ196767 AML196739:AMM196767 AWH196739:AWI196767 BGD196739:BGE196767 BPZ196739:BQA196767 BZV196739:BZW196767 CJR196739:CJS196767 CTN196739:CTO196767 DDJ196739:DDK196767 DNF196739:DNG196767 DXB196739:DXC196767 EGX196739:EGY196767 EQT196739:EQU196767 FAP196739:FAQ196767 FKL196739:FKM196767 FUH196739:FUI196767 GED196739:GEE196767 GNZ196739:GOA196767 GXV196739:GXW196767 HHR196739:HHS196767 HRN196739:HRO196767 IBJ196739:IBK196767 ILF196739:ILG196767 IVB196739:IVC196767 JEX196739:JEY196767 JOT196739:JOU196767 JYP196739:JYQ196767 KIL196739:KIM196767 KSH196739:KSI196767 LCD196739:LCE196767 LLZ196739:LMA196767 LVV196739:LVW196767 MFR196739:MFS196767 MPN196739:MPO196767 MZJ196739:MZK196767 NJF196739:NJG196767 NTB196739:NTC196767 OCX196739:OCY196767 OMT196739:OMU196767 OWP196739:OWQ196767 PGL196739:PGM196767 PQH196739:PQI196767 QAD196739:QAE196767 QJZ196739:QKA196767 QTV196739:QTW196767 RDR196739:RDS196767 RNN196739:RNO196767 RXJ196739:RXK196767 SHF196739:SHG196767 SRB196739:SRC196767 TAX196739:TAY196767 TKT196739:TKU196767 TUP196739:TUQ196767 UEL196739:UEM196767 UOH196739:UOI196767 UYD196739:UYE196767 VHZ196739:VIA196767 VRV196739:VRW196767 WBR196739:WBS196767 WLN196739:WLO196767 WVJ196739:WVK196767 MPN983103:MPO983123 IX262275:IY262303 ST262275:SU262303 ACP262275:ACQ262303 AML262275:AMM262303 AWH262275:AWI262303 BGD262275:BGE262303 BPZ262275:BQA262303 BZV262275:BZW262303 CJR262275:CJS262303 CTN262275:CTO262303 DDJ262275:DDK262303 DNF262275:DNG262303 DXB262275:DXC262303 EGX262275:EGY262303 EQT262275:EQU262303 FAP262275:FAQ262303 FKL262275:FKM262303 FUH262275:FUI262303 GED262275:GEE262303 GNZ262275:GOA262303 GXV262275:GXW262303 HHR262275:HHS262303 HRN262275:HRO262303 IBJ262275:IBK262303 ILF262275:ILG262303 IVB262275:IVC262303 JEX262275:JEY262303 JOT262275:JOU262303 JYP262275:JYQ262303 KIL262275:KIM262303 KSH262275:KSI262303 LCD262275:LCE262303 LLZ262275:LMA262303 LVV262275:LVW262303 MFR262275:MFS262303 MPN262275:MPO262303 MZJ262275:MZK262303 NJF262275:NJG262303 NTB262275:NTC262303 OCX262275:OCY262303 OMT262275:OMU262303 OWP262275:OWQ262303 PGL262275:PGM262303 PQH262275:PQI262303 QAD262275:QAE262303 QJZ262275:QKA262303 QTV262275:QTW262303 RDR262275:RDS262303 RNN262275:RNO262303 RXJ262275:RXK262303 SHF262275:SHG262303 SRB262275:SRC262303 TAX262275:TAY262303 TKT262275:TKU262303 TUP262275:TUQ262303 UEL262275:UEM262303 UOH262275:UOI262303 UYD262275:UYE262303 VHZ262275:VIA262303 VRV262275:VRW262303 WBR262275:WBS262303 WLN262275:WLO262303 WVJ262275:WVK262303 MZJ983103:MZK983123 IX327811:IY327839 ST327811:SU327839 ACP327811:ACQ327839 AML327811:AMM327839 AWH327811:AWI327839 BGD327811:BGE327839 BPZ327811:BQA327839 BZV327811:BZW327839 CJR327811:CJS327839 CTN327811:CTO327839 DDJ327811:DDK327839 DNF327811:DNG327839 DXB327811:DXC327839 EGX327811:EGY327839 EQT327811:EQU327839 FAP327811:FAQ327839 FKL327811:FKM327839 FUH327811:FUI327839 GED327811:GEE327839 GNZ327811:GOA327839 GXV327811:GXW327839 HHR327811:HHS327839 HRN327811:HRO327839 IBJ327811:IBK327839 ILF327811:ILG327839 IVB327811:IVC327839 JEX327811:JEY327839 JOT327811:JOU327839 JYP327811:JYQ327839 KIL327811:KIM327839 KSH327811:KSI327839 LCD327811:LCE327839 LLZ327811:LMA327839 LVV327811:LVW327839 MFR327811:MFS327839 MPN327811:MPO327839 MZJ327811:MZK327839 NJF327811:NJG327839 NTB327811:NTC327839 OCX327811:OCY327839 OMT327811:OMU327839 OWP327811:OWQ327839 PGL327811:PGM327839 PQH327811:PQI327839 QAD327811:QAE327839 QJZ327811:QKA327839 QTV327811:QTW327839 RDR327811:RDS327839 RNN327811:RNO327839 RXJ327811:RXK327839 SHF327811:SHG327839 SRB327811:SRC327839 TAX327811:TAY327839 TKT327811:TKU327839 TUP327811:TUQ327839 UEL327811:UEM327839 UOH327811:UOI327839 UYD327811:UYE327839 VHZ327811:VIA327839 VRV327811:VRW327839 WBR327811:WBS327839 WLN327811:WLO327839 WVJ327811:WVK327839 NJF983103:NJG983123 IX393347:IY393375 ST393347:SU393375 ACP393347:ACQ393375 AML393347:AMM393375 AWH393347:AWI393375 BGD393347:BGE393375 BPZ393347:BQA393375 BZV393347:BZW393375 CJR393347:CJS393375 CTN393347:CTO393375 DDJ393347:DDK393375 DNF393347:DNG393375 DXB393347:DXC393375 EGX393347:EGY393375 EQT393347:EQU393375 FAP393347:FAQ393375 FKL393347:FKM393375 FUH393347:FUI393375 GED393347:GEE393375 GNZ393347:GOA393375 GXV393347:GXW393375 HHR393347:HHS393375 HRN393347:HRO393375 IBJ393347:IBK393375 ILF393347:ILG393375 IVB393347:IVC393375 JEX393347:JEY393375 JOT393347:JOU393375 JYP393347:JYQ393375 KIL393347:KIM393375 KSH393347:KSI393375 LCD393347:LCE393375 LLZ393347:LMA393375 LVV393347:LVW393375 MFR393347:MFS393375 MPN393347:MPO393375 MZJ393347:MZK393375 NJF393347:NJG393375 NTB393347:NTC393375 OCX393347:OCY393375 OMT393347:OMU393375 OWP393347:OWQ393375 PGL393347:PGM393375 PQH393347:PQI393375 QAD393347:QAE393375 QJZ393347:QKA393375 QTV393347:QTW393375 RDR393347:RDS393375 RNN393347:RNO393375 RXJ393347:RXK393375 SHF393347:SHG393375 SRB393347:SRC393375 TAX393347:TAY393375 TKT393347:TKU393375 TUP393347:TUQ393375 UEL393347:UEM393375 UOH393347:UOI393375 UYD393347:UYE393375 VHZ393347:VIA393375 VRV393347:VRW393375 WBR393347:WBS393375 WLN393347:WLO393375 WVJ393347:WVK393375 NTB983103:NTC983123 IX458883:IY458911 ST458883:SU458911 ACP458883:ACQ458911 AML458883:AMM458911 AWH458883:AWI458911 BGD458883:BGE458911 BPZ458883:BQA458911 BZV458883:BZW458911 CJR458883:CJS458911 CTN458883:CTO458911 DDJ458883:DDK458911 DNF458883:DNG458911 DXB458883:DXC458911 EGX458883:EGY458911 EQT458883:EQU458911 FAP458883:FAQ458911 FKL458883:FKM458911 FUH458883:FUI458911 GED458883:GEE458911 GNZ458883:GOA458911 GXV458883:GXW458911 HHR458883:HHS458911 HRN458883:HRO458911 IBJ458883:IBK458911 ILF458883:ILG458911 IVB458883:IVC458911 JEX458883:JEY458911 JOT458883:JOU458911 JYP458883:JYQ458911 KIL458883:KIM458911 KSH458883:KSI458911 LCD458883:LCE458911 LLZ458883:LMA458911 LVV458883:LVW458911 MFR458883:MFS458911 MPN458883:MPO458911 MZJ458883:MZK458911 NJF458883:NJG458911 NTB458883:NTC458911 OCX458883:OCY458911 OMT458883:OMU458911 OWP458883:OWQ458911 PGL458883:PGM458911 PQH458883:PQI458911 QAD458883:QAE458911 QJZ458883:QKA458911 QTV458883:QTW458911 RDR458883:RDS458911 RNN458883:RNO458911 RXJ458883:RXK458911 SHF458883:SHG458911 SRB458883:SRC458911 TAX458883:TAY458911 TKT458883:TKU458911 TUP458883:TUQ458911 UEL458883:UEM458911 UOH458883:UOI458911 UYD458883:UYE458911 VHZ458883:VIA458911 VRV458883:VRW458911 WBR458883:WBS458911 WLN458883:WLO458911 WVJ458883:WVK458911 OCX983103:OCY983123 IX524419:IY524447 ST524419:SU524447 ACP524419:ACQ524447 AML524419:AMM524447 AWH524419:AWI524447 BGD524419:BGE524447 BPZ524419:BQA524447 BZV524419:BZW524447 CJR524419:CJS524447 CTN524419:CTO524447 DDJ524419:DDK524447 DNF524419:DNG524447 DXB524419:DXC524447 EGX524419:EGY524447 EQT524419:EQU524447 FAP524419:FAQ524447 FKL524419:FKM524447 FUH524419:FUI524447 GED524419:GEE524447 GNZ524419:GOA524447 GXV524419:GXW524447 HHR524419:HHS524447 HRN524419:HRO524447 IBJ524419:IBK524447 ILF524419:ILG524447 IVB524419:IVC524447 JEX524419:JEY524447 JOT524419:JOU524447 JYP524419:JYQ524447 KIL524419:KIM524447 KSH524419:KSI524447 LCD524419:LCE524447 LLZ524419:LMA524447 LVV524419:LVW524447 MFR524419:MFS524447 MPN524419:MPO524447 MZJ524419:MZK524447 NJF524419:NJG524447 NTB524419:NTC524447 OCX524419:OCY524447 OMT524419:OMU524447 OWP524419:OWQ524447 PGL524419:PGM524447 PQH524419:PQI524447 QAD524419:QAE524447 QJZ524419:QKA524447 QTV524419:QTW524447 RDR524419:RDS524447 RNN524419:RNO524447 RXJ524419:RXK524447 SHF524419:SHG524447 SRB524419:SRC524447 TAX524419:TAY524447 TKT524419:TKU524447 TUP524419:TUQ524447 UEL524419:UEM524447 UOH524419:UOI524447 UYD524419:UYE524447 VHZ524419:VIA524447 VRV524419:VRW524447 WBR524419:WBS524447 WLN524419:WLO524447 WVJ524419:WVK524447 OMT983103:OMU983123 IX589955:IY589983 ST589955:SU589983 ACP589955:ACQ589983 AML589955:AMM589983 AWH589955:AWI589983 BGD589955:BGE589983 BPZ589955:BQA589983 BZV589955:BZW589983 CJR589955:CJS589983 CTN589955:CTO589983 DDJ589955:DDK589983 DNF589955:DNG589983 DXB589955:DXC589983 EGX589955:EGY589983 EQT589955:EQU589983 FAP589955:FAQ589983 FKL589955:FKM589983 FUH589955:FUI589983 GED589955:GEE589983 GNZ589955:GOA589983 GXV589955:GXW589983 HHR589955:HHS589983 HRN589955:HRO589983 IBJ589955:IBK589983 ILF589955:ILG589983 IVB589955:IVC589983 JEX589955:JEY589983 JOT589955:JOU589983 JYP589955:JYQ589983 KIL589955:KIM589983 KSH589955:KSI589983 LCD589955:LCE589983 LLZ589955:LMA589983 LVV589955:LVW589983 MFR589955:MFS589983 MPN589955:MPO589983 MZJ589955:MZK589983 NJF589955:NJG589983 NTB589955:NTC589983 OCX589955:OCY589983 OMT589955:OMU589983 OWP589955:OWQ589983 PGL589955:PGM589983 PQH589955:PQI589983 QAD589955:QAE589983 QJZ589955:QKA589983 QTV589955:QTW589983 RDR589955:RDS589983 RNN589955:RNO589983 RXJ589955:RXK589983 SHF589955:SHG589983 SRB589955:SRC589983 TAX589955:TAY589983 TKT589955:TKU589983 TUP589955:TUQ589983 UEL589955:UEM589983 UOH589955:UOI589983 UYD589955:UYE589983 VHZ589955:VIA589983 VRV589955:VRW589983 WBR589955:WBS589983 WLN589955:WLO589983 WVJ589955:WVK589983 OWP983103:OWQ983123 IX655491:IY655519 ST655491:SU655519 ACP655491:ACQ655519 AML655491:AMM655519 AWH655491:AWI655519 BGD655491:BGE655519 BPZ655491:BQA655519 BZV655491:BZW655519 CJR655491:CJS655519 CTN655491:CTO655519 DDJ655491:DDK655519 DNF655491:DNG655519 DXB655491:DXC655519 EGX655491:EGY655519 EQT655491:EQU655519 FAP655491:FAQ655519 FKL655491:FKM655519 FUH655491:FUI655519 GED655491:GEE655519 GNZ655491:GOA655519 GXV655491:GXW655519 HHR655491:HHS655519 HRN655491:HRO655519 IBJ655491:IBK655519 ILF655491:ILG655519 IVB655491:IVC655519 JEX655491:JEY655519 JOT655491:JOU655519 JYP655491:JYQ655519 KIL655491:KIM655519 KSH655491:KSI655519 LCD655491:LCE655519 LLZ655491:LMA655519 LVV655491:LVW655519 MFR655491:MFS655519 MPN655491:MPO655519 MZJ655491:MZK655519 NJF655491:NJG655519 NTB655491:NTC655519 OCX655491:OCY655519 OMT655491:OMU655519 OWP655491:OWQ655519 PGL655491:PGM655519 PQH655491:PQI655519 QAD655491:QAE655519 QJZ655491:QKA655519 QTV655491:QTW655519 RDR655491:RDS655519 RNN655491:RNO655519 RXJ655491:RXK655519 SHF655491:SHG655519 SRB655491:SRC655519 TAX655491:TAY655519 TKT655491:TKU655519 TUP655491:TUQ655519 UEL655491:UEM655519 UOH655491:UOI655519 UYD655491:UYE655519 VHZ655491:VIA655519 VRV655491:VRW655519 WBR655491:WBS655519 WLN655491:WLO655519 WVJ655491:WVK655519 PGL983103:PGM983123 IX721027:IY721055 ST721027:SU721055 ACP721027:ACQ721055 AML721027:AMM721055 AWH721027:AWI721055 BGD721027:BGE721055 BPZ721027:BQA721055 BZV721027:BZW721055 CJR721027:CJS721055 CTN721027:CTO721055 DDJ721027:DDK721055 DNF721027:DNG721055 DXB721027:DXC721055 EGX721027:EGY721055 EQT721027:EQU721055 FAP721027:FAQ721055 FKL721027:FKM721055 FUH721027:FUI721055 GED721027:GEE721055 GNZ721027:GOA721055 GXV721027:GXW721055 HHR721027:HHS721055 HRN721027:HRO721055 IBJ721027:IBK721055 ILF721027:ILG721055 IVB721027:IVC721055 JEX721027:JEY721055 JOT721027:JOU721055 JYP721027:JYQ721055 KIL721027:KIM721055 KSH721027:KSI721055 LCD721027:LCE721055 LLZ721027:LMA721055 LVV721027:LVW721055 MFR721027:MFS721055 MPN721027:MPO721055 MZJ721027:MZK721055 NJF721027:NJG721055 NTB721027:NTC721055 OCX721027:OCY721055 OMT721027:OMU721055 OWP721027:OWQ721055 PGL721027:PGM721055 PQH721027:PQI721055 QAD721027:QAE721055 QJZ721027:QKA721055 QTV721027:QTW721055 RDR721027:RDS721055 RNN721027:RNO721055 RXJ721027:RXK721055 SHF721027:SHG721055 SRB721027:SRC721055 TAX721027:TAY721055 TKT721027:TKU721055 TUP721027:TUQ721055 UEL721027:UEM721055 UOH721027:UOI721055 UYD721027:UYE721055 VHZ721027:VIA721055 VRV721027:VRW721055 WBR721027:WBS721055 WLN721027:WLO721055 WVJ721027:WVK721055 PQH983103:PQI983123 IX786563:IY786591 ST786563:SU786591 ACP786563:ACQ786591 AML786563:AMM786591 AWH786563:AWI786591 BGD786563:BGE786591 BPZ786563:BQA786591 BZV786563:BZW786591 CJR786563:CJS786591 CTN786563:CTO786591 DDJ786563:DDK786591 DNF786563:DNG786591 DXB786563:DXC786591 EGX786563:EGY786591 EQT786563:EQU786591 FAP786563:FAQ786591 FKL786563:FKM786591 FUH786563:FUI786591 GED786563:GEE786591 GNZ786563:GOA786591 GXV786563:GXW786591 HHR786563:HHS786591 HRN786563:HRO786591 IBJ786563:IBK786591 ILF786563:ILG786591 IVB786563:IVC786591 JEX786563:JEY786591 JOT786563:JOU786591 JYP786563:JYQ786591 KIL786563:KIM786591 KSH786563:KSI786591 LCD786563:LCE786591 LLZ786563:LMA786591 LVV786563:LVW786591 MFR786563:MFS786591 MPN786563:MPO786591 MZJ786563:MZK786591 NJF786563:NJG786591 NTB786563:NTC786591 OCX786563:OCY786591 OMT786563:OMU786591 OWP786563:OWQ786591 PGL786563:PGM786591 PQH786563:PQI786591 QAD786563:QAE786591 QJZ786563:QKA786591 QTV786563:QTW786591 RDR786563:RDS786591 RNN786563:RNO786591 RXJ786563:RXK786591 SHF786563:SHG786591 SRB786563:SRC786591 TAX786563:TAY786591 TKT786563:TKU786591 TUP786563:TUQ786591 UEL786563:UEM786591 UOH786563:UOI786591 UYD786563:UYE786591 VHZ786563:VIA786591 VRV786563:VRW786591 WBR786563:WBS786591 WLN786563:WLO786591 WVJ786563:WVK786591 QAD983103:QAE983123 IX852099:IY852127 ST852099:SU852127 ACP852099:ACQ852127 AML852099:AMM852127 AWH852099:AWI852127 BGD852099:BGE852127 BPZ852099:BQA852127 BZV852099:BZW852127 CJR852099:CJS852127 CTN852099:CTO852127 DDJ852099:DDK852127 DNF852099:DNG852127 DXB852099:DXC852127 EGX852099:EGY852127 EQT852099:EQU852127 FAP852099:FAQ852127 FKL852099:FKM852127 FUH852099:FUI852127 GED852099:GEE852127 GNZ852099:GOA852127 GXV852099:GXW852127 HHR852099:HHS852127 HRN852099:HRO852127 IBJ852099:IBK852127 ILF852099:ILG852127 IVB852099:IVC852127 JEX852099:JEY852127 JOT852099:JOU852127 JYP852099:JYQ852127 KIL852099:KIM852127 KSH852099:KSI852127 LCD852099:LCE852127 LLZ852099:LMA852127 LVV852099:LVW852127 MFR852099:MFS852127 MPN852099:MPO852127 MZJ852099:MZK852127 NJF852099:NJG852127 NTB852099:NTC852127 OCX852099:OCY852127 OMT852099:OMU852127 OWP852099:OWQ852127 PGL852099:PGM852127 PQH852099:PQI852127 QAD852099:QAE852127 QJZ852099:QKA852127 QTV852099:QTW852127 RDR852099:RDS852127 RNN852099:RNO852127 RXJ852099:RXK852127 SHF852099:SHG852127 SRB852099:SRC852127 TAX852099:TAY852127 TKT852099:TKU852127 TUP852099:TUQ852127 UEL852099:UEM852127 UOH852099:UOI852127 UYD852099:UYE852127 VHZ852099:VIA852127 VRV852099:VRW852127 WBR852099:WBS852127 WLN852099:WLO852127 WVJ852099:WVK852127 QJZ983103:QKA983123 IX917635:IY917663 ST917635:SU917663 ACP917635:ACQ917663 AML917635:AMM917663 AWH917635:AWI917663 BGD917635:BGE917663 BPZ917635:BQA917663 BZV917635:BZW917663 CJR917635:CJS917663 CTN917635:CTO917663 DDJ917635:DDK917663 DNF917635:DNG917663 DXB917635:DXC917663 EGX917635:EGY917663 EQT917635:EQU917663 FAP917635:FAQ917663 FKL917635:FKM917663 FUH917635:FUI917663 GED917635:GEE917663 GNZ917635:GOA917663 GXV917635:GXW917663 HHR917635:HHS917663 HRN917635:HRO917663 IBJ917635:IBK917663 ILF917635:ILG917663 IVB917635:IVC917663 JEX917635:JEY917663 JOT917635:JOU917663 JYP917635:JYQ917663 KIL917635:KIM917663 KSH917635:KSI917663 LCD917635:LCE917663 LLZ917635:LMA917663 LVV917635:LVW917663 MFR917635:MFS917663 MPN917635:MPO917663 MZJ917635:MZK917663 NJF917635:NJG917663 NTB917635:NTC917663 OCX917635:OCY917663 OMT917635:OMU917663 OWP917635:OWQ917663 PGL917635:PGM917663 PQH917635:PQI917663 QAD917635:QAE917663 QJZ917635:QKA917663 QTV917635:QTW917663 RDR917635:RDS917663 RNN917635:RNO917663 RXJ917635:RXK917663 SHF917635:SHG917663 SRB917635:SRC917663 TAX917635:TAY917663 TKT917635:TKU917663 TUP917635:TUQ917663 UEL917635:UEM917663 UOH917635:UOI917663 UYD917635:UYE917663 VHZ917635:VIA917663 VRV917635:VRW917663 WBR917635:WBS917663 WLN917635:WLO917663 WVJ917635:WVK917663 QTV983103:QTW983123 IX983171:IY983199 ST983171:SU983199 ACP983171:ACQ983199 AML983171:AMM983199 AWH983171:AWI983199 BGD983171:BGE983199 BPZ983171:BQA983199 BZV983171:BZW983199 CJR983171:CJS983199 CTN983171:CTO983199 DDJ983171:DDK983199 DNF983171:DNG983199 DXB983171:DXC983199 EGX983171:EGY983199 EQT983171:EQU983199 FAP983171:FAQ983199 FKL983171:FKM983199 FUH983171:FUI983199 GED983171:GEE983199 GNZ983171:GOA983199 GXV983171:GXW983199 HHR983171:HHS983199 HRN983171:HRO983199 IBJ983171:IBK983199 ILF983171:ILG983199 IVB983171:IVC983199 JEX983171:JEY983199 JOT983171:JOU983199 JYP983171:JYQ983199 KIL983171:KIM983199 KSH983171:KSI983199 LCD983171:LCE983199 LLZ983171:LMA983199 LVV983171:LVW983199 MFR983171:MFS983199 MPN983171:MPO983199 MZJ983171:MZK983199 NJF983171:NJG983199 NTB983171:NTC983199 OCX983171:OCY983199 OMT983171:OMU983199 OWP983171:OWQ983199 PGL983171:PGM983199 PQH983171:PQI983199 QAD983171:QAE983199 QJZ983171:QKA983199 QTV983171:QTW983199 RDR983171:RDS983199 RNN983171:RNO983199 RXJ983171:RXK983199 SHF983171:SHG983199 SRB983171:SRC983199 TAX983171:TAY983199 TKT983171:TKU983199 TUP983171:TUQ983199 UEL983171:UEM983199 UOH983171:UOI983199 UYD983171:UYE983199 VHZ983171:VIA983199 VRV983171:VRW983199 WBR983171:WBS983199 WLN983171:WLO983199 WVJ983171:WVK983199 RDR983103:RDS983123 IX63:IY83 ST63:SU83 ACP63:ACQ83 AML63:AMM83 AWH63:AWI83 BGD63:BGE83 BPZ63:BQA83 BZV63:BZW83 CJR63:CJS83 CTN63:CTO83 DDJ63:DDK83 DNF63:DNG83 DXB63:DXC83 EGX63:EGY83 EQT63:EQU83 FAP63:FAQ83 FKL63:FKM83 FUH63:FUI83 GED63:GEE83 GNZ63:GOA83 GXV63:GXW83 HHR63:HHS83 HRN63:HRO83 IBJ63:IBK83 ILF63:ILG83 IVB63:IVC83 JEX63:JEY83 JOT63:JOU83 JYP63:JYQ83 KIL63:KIM83 KSH63:KSI83 LCD63:LCE83 LLZ63:LMA83 LVV63:LVW83 MFR63:MFS83 MPN63:MPO83 MZJ63:MZK83 NJF63:NJG83 NTB63:NTC83 OCX63:OCY83 OMT63:OMU83 OWP63:OWQ83 PGL63:PGM83 PQH63:PQI83 QAD63:QAE83 QJZ63:QKA83 QTV63:QTW83 RDR63:RDS83 RNN63:RNO83 RXJ63:RXK83 SHF63:SHG83 SRB63:SRC83 TAX63:TAY83 TKT63:TKU83 TUP63:TUQ83 UEL63:UEM83 UOH63:UOI83 UYD63:UYE83 VHZ63:VIA83 VRV63:VRW83 WBR63:WBS83 WLN63:WLO83 WVJ63:WVK83 RNN983103:RNO983123 IX65599:IY65619 ST65599:SU65619 ACP65599:ACQ65619 AML65599:AMM65619 AWH65599:AWI65619 BGD65599:BGE65619 BPZ65599:BQA65619 BZV65599:BZW65619 CJR65599:CJS65619 CTN65599:CTO65619 DDJ65599:DDK65619 DNF65599:DNG65619 DXB65599:DXC65619 EGX65599:EGY65619 EQT65599:EQU65619 FAP65599:FAQ65619 FKL65599:FKM65619 FUH65599:FUI65619 GED65599:GEE65619 GNZ65599:GOA65619 GXV65599:GXW65619 HHR65599:HHS65619 HRN65599:HRO65619 IBJ65599:IBK65619 ILF65599:ILG65619 IVB65599:IVC65619 JEX65599:JEY65619 JOT65599:JOU65619 JYP65599:JYQ65619 KIL65599:KIM65619 KSH65599:KSI65619 LCD65599:LCE65619 LLZ65599:LMA65619 LVV65599:LVW65619 MFR65599:MFS65619 MPN65599:MPO65619 MZJ65599:MZK65619 NJF65599:NJG65619 NTB65599:NTC65619 OCX65599:OCY65619 OMT65599:OMU65619 OWP65599:OWQ65619 PGL65599:PGM65619 PQH65599:PQI65619 QAD65599:QAE65619 QJZ65599:QKA65619 QTV65599:QTW65619 RDR65599:RDS65619 RNN65599:RNO65619 RXJ65599:RXK65619 SHF65599:SHG65619 SRB65599:SRC65619 TAX65599:TAY65619 TKT65599:TKU65619 TUP65599:TUQ65619 UEL65599:UEM65619 UOH65599:UOI65619 UYD65599:UYE65619 VHZ65599:VIA65619 VRV65599:VRW65619 WBR65599:WBS65619 WLN65599:WLO65619 WVJ65599:WVK65619 RXJ983103:RXK983123 IX131135:IY131155 ST131135:SU131155 ACP131135:ACQ131155 AML131135:AMM131155 AWH131135:AWI131155 BGD131135:BGE131155 BPZ131135:BQA131155 BZV131135:BZW131155 CJR131135:CJS131155 CTN131135:CTO131155 DDJ131135:DDK131155 DNF131135:DNG131155 DXB131135:DXC131155 EGX131135:EGY131155 EQT131135:EQU131155 FAP131135:FAQ131155 FKL131135:FKM131155 FUH131135:FUI131155 GED131135:GEE131155 GNZ131135:GOA131155 GXV131135:GXW131155 HHR131135:HHS131155 HRN131135:HRO131155 IBJ131135:IBK131155 ILF131135:ILG131155 IVB131135:IVC131155 JEX131135:JEY131155 JOT131135:JOU131155 JYP131135:JYQ131155 KIL131135:KIM131155 KSH131135:KSI131155 LCD131135:LCE131155 LLZ131135:LMA131155 LVV131135:LVW131155 MFR131135:MFS131155 MPN131135:MPO131155 MZJ131135:MZK131155 NJF131135:NJG131155 NTB131135:NTC131155 OCX131135:OCY131155 OMT131135:OMU131155 OWP131135:OWQ131155 PGL131135:PGM131155 PQH131135:PQI131155 QAD131135:QAE131155 QJZ131135:QKA131155 QTV131135:QTW131155 RDR131135:RDS131155 RNN131135:RNO131155 RXJ131135:RXK131155 SHF131135:SHG131155 SRB131135:SRC131155 TAX131135:TAY131155 TKT131135:TKU131155 TUP131135:TUQ131155 UEL131135:UEM131155 UOH131135:UOI131155 UYD131135:UYE131155 VHZ131135:VIA131155 VRV131135:VRW131155 WBR131135:WBS131155 WLN131135:WLO131155 WVJ131135:WVK131155 SHF983103:SHG983123 IX196671:IY196691 ST196671:SU196691 ACP196671:ACQ196691 AML196671:AMM196691 AWH196671:AWI196691 BGD196671:BGE196691 BPZ196671:BQA196691 BZV196671:BZW196691 CJR196671:CJS196691 CTN196671:CTO196691 DDJ196671:DDK196691 DNF196671:DNG196691 DXB196671:DXC196691 EGX196671:EGY196691 EQT196671:EQU196691 FAP196671:FAQ196691 FKL196671:FKM196691 FUH196671:FUI196691 GED196671:GEE196691 GNZ196671:GOA196691 GXV196671:GXW196691 HHR196671:HHS196691 HRN196671:HRO196691 IBJ196671:IBK196691 ILF196671:ILG196691 IVB196671:IVC196691 JEX196671:JEY196691 JOT196671:JOU196691 JYP196671:JYQ196691 KIL196671:KIM196691 KSH196671:KSI196691 LCD196671:LCE196691 LLZ196671:LMA196691 LVV196671:LVW196691 MFR196671:MFS196691 MPN196671:MPO196691 MZJ196671:MZK196691 NJF196671:NJG196691 NTB196671:NTC196691 OCX196671:OCY196691 OMT196671:OMU196691 OWP196671:OWQ196691 PGL196671:PGM196691 PQH196671:PQI196691 QAD196671:QAE196691 QJZ196671:QKA196691 QTV196671:QTW196691 RDR196671:RDS196691 RNN196671:RNO196691 RXJ196671:RXK196691 SHF196671:SHG196691 SRB196671:SRC196691 TAX196671:TAY196691 TKT196671:TKU196691 TUP196671:TUQ196691 UEL196671:UEM196691 UOH196671:UOI196691 UYD196671:UYE196691 VHZ196671:VIA196691 VRV196671:VRW196691 WBR196671:WBS196691 WLN196671:WLO196691 WVJ196671:WVK196691 SRB983103:SRC983123 IX262207:IY262227 ST262207:SU262227 ACP262207:ACQ262227 AML262207:AMM262227 AWH262207:AWI262227 BGD262207:BGE262227 BPZ262207:BQA262227 BZV262207:BZW262227 CJR262207:CJS262227 CTN262207:CTO262227 DDJ262207:DDK262227 DNF262207:DNG262227 DXB262207:DXC262227 EGX262207:EGY262227 EQT262207:EQU262227 FAP262207:FAQ262227 FKL262207:FKM262227 FUH262207:FUI262227 GED262207:GEE262227 GNZ262207:GOA262227 GXV262207:GXW262227 HHR262207:HHS262227 HRN262207:HRO262227 IBJ262207:IBK262227 ILF262207:ILG262227 IVB262207:IVC262227 JEX262207:JEY262227 JOT262207:JOU262227 JYP262207:JYQ262227 KIL262207:KIM262227 KSH262207:KSI262227 LCD262207:LCE262227 LLZ262207:LMA262227 LVV262207:LVW262227 MFR262207:MFS262227 MPN262207:MPO262227 MZJ262207:MZK262227 NJF262207:NJG262227 NTB262207:NTC262227 OCX262207:OCY262227 OMT262207:OMU262227 OWP262207:OWQ262227 PGL262207:PGM262227 PQH262207:PQI262227 QAD262207:QAE262227 QJZ262207:QKA262227 QTV262207:QTW262227 RDR262207:RDS262227 RNN262207:RNO262227 RXJ262207:RXK262227 SHF262207:SHG262227 SRB262207:SRC262227 TAX262207:TAY262227 TKT262207:TKU262227 TUP262207:TUQ262227 UEL262207:UEM262227 UOH262207:UOI262227 UYD262207:UYE262227 VHZ262207:VIA262227 VRV262207:VRW262227 WBR262207:WBS262227 WLN262207:WLO262227 WVJ262207:WVK262227 TAX983103:TAY983123 IX327743:IY327763 ST327743:SU327763 ACP327743:ACQ327763 AML327743:AMM327763 AWH327743:AWI327763 BGD327743:BGE327763 BPZ327743:BQA327763 BZV327743:BZW327763 CJR327743:CJS327763 CTN327743:CTO327763 DDJ327743:DDK327763 DNF327743:DNG327763 DXB327743:DXC327763 EGX327743:EGY327763 EQT327743:EQU327763 FAP327743:FAQ327763 FKL327743:FKM327763 FUH327743:FUI327763 GED327743:GEE327763 GNZ327743:GOA327763 GXV327743:GXW327763 HHR327743:HHS327763 HRN327743:HRO327763 IBJ327743:IBK327763 ILF327743:ILG327763 IVB327743:IVC327763 JEX327743:JEY327763 JOT327743:JOU327763 JYP327743:JYQ327763 KIL327743:KIM327763 KSH327743:KSI327763 LCD327743:LCE327763 LLZ327743:LMA327763 LVV327743:LVW327763 MFR327743:MFS327763 MPN327743:MPO327763 MZJ327743:MZK327763 NJF327743:NJG327763 NTB327743:NTC327763 OCX327743:OCY327763 OMT327743:OMU327763 OWP327743:OWQ327763 PGL327743:PGM327763 PQH327743:PQI327763 QAD327743:QAE327763 QJZ327743:QKA327763 QTV327743:QTW327763 RDR327743:RDS327763 RNN327743:RNO327763 RXJ327743:RXK327763 SHF327743:SHG327763 SRB327743:SRC327763 TAX327743:TAY327763 TKT327743:TKU327763 TUP327743:TUQ327763 UEL327743:UEM327763 UOH327743:UOI327763 UYD327743:UYE327763 VHZ327743:VIA327763 VRV327743:VRW327763 WBR327743:WBS327763 WLN327743:WLO327763 WVJ327743:WVK327763 TKT983103:TKU983123 IX393279:IY393299 ST393279:SU393299 ACP393279:ACQ393299 AML393279:AMM393299 AWH393279:AWI393299 BGD393279:BGE393299 BPZ393279:BQA393299 BZV393279:BZW393299 CJR393279:CJS393299 CTN393279:CTO393299 DDJ393279:DDK393299 DNF393279:DNG393299 DXB393279:DXC393299 EGX393279:EGY393299 EQT393279:EQU393299 FAP393279:FAQ393299 FKL393279:FKM393299 FUH393279:FUI393299 GED393279:GEE393299 GNZ393279:GOA393299 GXV393279:GXW393299 HHR393279:HHS393299 HRN393279:HRO393299 IBJ393279:IBK393299 ILF393279:ILG393299 IVB393279:IVC393299 JEX393279:JEY393299 JOT393279:JOU393299 JYP393279:JYQ393299 KIL393279:KIM393299 KSH393279:KSI393299 LCD393279:LCE393299 LLZ393279:LMA393299 LVV393279:LVW393299 MFR393279:MFS393299 MPN393279:MPO393299 MZJ393279:MZK393299 NJF393279:NJG393299 NTB393279:NTC393299 OCX393279:OCY393299 OMT393279:OMU393299 OWP393279:OWQ393299 PGL393279:PGM393299 PQH393279:PQI393299 QAD393279:QAE393299 QJZ393279:QKA393299 QTV393279:QTW393299 RDR393279:RDS393299 RNN393279:RNO393299 RXJ393279:RXK393299 SHF393279:SHG393299 SRB393279:SRC393299 TAX393279:TAY393299 TKT393279:TKU393299 TUP393279:TUQ393299 UEL393279:UEM393299 UOH393279:UOI393299 UYD393279:UYE393299 VHZ393279:VIA393299 VRV393279:VRW393299 WBR393279:WBS393299 WLN393279:WLO393299 WVJ393279:WVK393299 TUP983103:TUQ983123 IX458815:IY458835 ST458815:SU458835 ACP458815:ACQ458835 AML458815:AMM458835 AWH458815:AWI458835 BGD458815:BGE458835 BPZ458815:BQA458835 BZV458815:BZW458835 CJR458815:CJS458835 CTN458815:CTO458835 DDJ458815:DDK458835 DNF458815:DNG458835 DXB458815:DXC458835 EGX458815:EGY458835 EQT458815:EQU458835 FAP458815:FAQ458835 FKL458815:FKM458835 FUH458815:FUI458835 GED458815:GEE458835 GNZ458815:GOA458835 GXV458815:GXW458835 HHR458815:HHS458835 HRN458815:HRO458835 IBJ458815:IBK458835 ILF458815:ILG458835 IVB458815:IVC458835 JEX458815:JEY458835 JOT458815:JOU458835 JYP458815:JYQ458835 KIL458815:KIM458835 KSH458815:KSI458835 LCD458815:LCE458835 LLZ458815:LMA458835 LVV458815:LVW458835 MFR458815:MFS458835 MPN458815:MPO458835 MZJ458815:MZK458835 NJF458815:NJG458835 NTB458815:NTC458835 OCX458815:OCY458835 OMT458815:OMU458835 OWP458815:OWQ458835 PGL458815:PGM458835 PQH458815:PQI458835 QAD458815:QAE458835 QJZ458815:QKA458835 QTV458815:QTW458835 RDR458815:RDS458835 RNN458815:RNO458835 RXJ458815:RXK458835 SHF458815:SHG458835 SRB458815:SRC458835 TAX458815:TAY458835 TKT458815:TKU458835 TUP458815:TUQ458835 UEL458815:UEM458835 UOH458815:UOI458835 UYD458815:UYE458835 VHZ458815:VIA458835 VRV458815:VRW458835 WBR458815:WBS458835 WLN458815:WLO458835 WVJ458815:WVK458835 UEL983103:UEM983123 IX524351:IY524371 ST524351:SU524371 ACP524351:ACQ524371 AML524351:AMM524371 AWH524351:AWI524371 BGD524351:BGE524371 BPZ524351:BQA524371 BZV524351:BZW524371 CJR524351:CJS524371 CTN524351:CTO524371 DDJ524351:DDK524371 DNF524351:DNG524371 DXB524351:DXC524371 EGX524351:EGY524371 EQT524351:EQU524371 FAP524351:FAQ524371 FKL524351:FKM524371 FUH524351:FUI524371 GED524351:GEE524371 GNZ524351:GOA524371 GXV524351:GXW524371 HHR524351:HHS524371 HRN524351:HRO524371 IBJ524351:IBK524371 ILF524351:ILG524371 IVB524351:IVC524371 JEX524351:JEY524371 JOT524351:JOU524371 JYP524351:JYQ524371 KIL524351:KIM524371 KSH524351:KSI524371 LCD524351:LCE524371 LLZ524351:LMA524371 LVV524351:LVW524371 MFR524351:MFS524371 MPN524351:MPO524371 MZJ524351:MZK524371 NJF524351:NJG524371 NTB524351:NTC524371 OCX524351:OCY524371 OMT524351:OMU524371 OWP524351:OWQ524371 PGL524351:PGM524371 PQH524351:PQI524371 QAD524351:QAE524371 QJZ524351:QKA524371 QTV524351:QTW524371 RDR524351:RDS524371 RNN524351:RNO524371 RXJ524351:RXK524371 SHF524351:SHG524371 SRB524351:SRC524371 TAX524351:TAY524371 TKT524351:TKU524371 TUP524351:TUQ524371 UEL524351:UEM524371 UOH524351:UOI524371 UYD524351:UYE524371 VHZ524351:VIA524371 VRV524351:VRW524371 WBR524351:WBS524371 WLN524351:WLO524371 WVJ524351:WVK524371 UOH983103:UOI983123 IX589887:IY589907 ST589887:SU589907 ACP589887:ACQ589907 AML589887:AMM589907 AWH589887:AWI589907 BGD589887:BGE589907 BPZ589887:BQA589907 BZV589887:BZW589907 CJR589887:CJS589907 CTN589887:CTO589907 DDJ589887:DDK589907 DNF589887:DNG589907 DXB589887:DXC589907 EGX589887:EGY589907 EQT589887:EQU589907 FAP589887:FAQ589907 FKL589887:FKM589907 FUH589887:FUI589907 GED589887:GEE589907 GNZ589887:GOA589907 GXV589887:GXW589907 HHR589887:HHS589907 HRN589887:HRO589907 IBJ589887:IBK589907 ILF589887:ILG589907 IVB589887:IVC589907 JEX589887:JEY589907 JOT589887:JOU589907 JYP589887:JYQ589907 KIL589887:KIM589907 KSH589887:KSI589907 LCD589887:LCE589907 LLZ589887:LMA589907 LVV589887:LVW589907 MFR589887:MFS589907 MPN589887:MPO589907 MZJ589887:MZK589907 NJF589887:NJG589907 NTB589887:NTC589907 OCX589887:OCY589907 OMT589887:OMU589907 OWP589887:OWQ589907 PGL589887:PGM589907 PQH589887:PQI589907 QAD589887:QAE589907 QJZ589887:QKA589907 QTV589887:QTW589907 RDR589887:RDS589907 RNN589887:RNO589907 RXJ589887:RXK589907 SHF589887:SHG589907 SRB589887:SRC589907 TAX589887:TAY589907 TKT589887:TKU589907 TUP589887:TUQ589907 UEL589887:UEM589907 UOH589887:UOI589907 UYD589887:UYE589907 VHZ589887:VIA589907 VRV589887:VRW589907 WBR589887:WBS589907 WLN589887:WLO589907 WVJ589887:WVK589907 UYD983103:UYE983123 IX655423:IY655443 ST655423:SU655443 ACP655423:ACQ655443 AML655423:AMM655443 AWH655423:AWI655443 BGD655423:BGE655443 BPZ655423:BQA655443 BZV655423:BZW655443 CJR655423:CJS655443 CTN655423:CTO655443 DDJ655423:DDK655443 DNF655423:DNG655443 DXB655423:DXC655443 EGX655423:EGY655443 EQT655423:EQU655443 FAP655423:FAQ655443 FKL655423:FKM655443 FUH655423:FUI655443 GED655423:GEE655443 GNZ655423:GOA655443 GXV655423:GXW655443 HHR655423:HHS655443 HRN655423:HRO655443 IBJ655423:IBK655443 ILF655423:ILG655443 IVB655423:IVC655443 JEX655423:JEY655443 JOT655423:JOU655443 JYP655423:JYQ655443 KIL655423:KIM655443 KSH655423:KSI655443 LCD655423:LCE655443 LLZ655423:LMA655443 LVV655423:LVW655443 MFR655423:MFS655443 MPN655423:MPO655443 MZJ655423:MZK655443 NJF655423:NJG655443 NTB655423:NTC655443 OCX655423:OCY655443 OMT655423:OMU655443 OWP655423:OWQ655443 PGL655423:PGM655443 PQH655423:PQI655443 QAD655423:QAE655443 QJZ655423:QKA655443 QTV655423:QTW655443 RDR655423:RDS655443 RNN655423:RNO655443 RXJ655423:RXK655443 SHF655423:SHG655443 SRB655423:SRC655443 TAX655423:TAY655443 TKT655423:TKU655443 TUP655423:TUQ655443 UEL655423:UEM655443 UOH655423:UOI655443 UYD655423:UYE655443 VHZ655423:VIA655443 VRV655423:VRW655443 WBR655423:WBS655443 WLN655423:WLO655443 WVJ655423:WVK655443 VHZ983103:VIA983123 IX720959:IY720979 ST720959:SU720979 ACP720959:ACQ720979 AML720959:AMM720979 AWH720959:AWI720979 BGD720959:BGE720979 BPZ720959:BQA720979 BZV720959:BZW720979 CJR720959:CJS720979 CTN720959:CTO720979 DDJ720959:DDK720979 DNF720959:DNG720979 DXB720959:DXC720979 EGX720959:EGY720979 EQT720959:EQU720979 FAP720959:FAQ720979 FKL720959:FKM720979 FUH720959:FUI720979 GED720959:GEE720979 GNZ720959:GOA720979 GXV720959:GXW720979 HHR720959:HHS720979 HRN720959:HRO720979 IBJ720959:IBK720979 ILF720959:ILG720979 IVB720959:IVC720979 JEX720959:JEY720979 JOT720959:JOU720979 JYP720959:JYQ720979 KIL720959:KIM720979 KSH720959:KSI720979 LCD720959:LCE720979 LLZ720959:LMA720979 LVV720959:LVW720979 MFR720959:MFS720979 MPN720959:MPO720979 MZJ720959:MZK720979 NJF720959:NJG720979 NTB720959:NTC720979 OCX720959:OCY720979 OMT720959:OMU720979 OWP720959:OWQ720979 PGL720959:PGM720979 PQH720959:PQI720979 QAD720959:QAE720979 QJZ720959:QKA720979 QTV720959:QTW720979</xm:sqref>
        </x14:dataValidation>
        <x14:dataValidation operator="greaterThanOrEqual" allowBlank="1" errorTitle="Error de datos" error="Debe ingresar un valor entero positivo" xr:uid="{36A38543-11DF-4F4D-B3DC-0CC3F8C65635}">
          <x14:formula1>
            <xm:f>0</xm:f>
          </x14:formula1>
          <x14:formula2>
            <xm:f>0</xm:f>
          </x14:formula2>
          <xm:sqref>C8:C11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C65544:C65547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C131080:C131083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C196616:C196619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C262152:C262155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C327688:C327691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C393224:C393227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C458760:C458763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C524296:C524299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C589832:C589835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C655368:C655371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C720904:C720907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C786440:C786443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C851976:C851979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C917512:C917515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C983048:C983051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C14:C48 IW14:IW48 SS14:SS48 ACO14:ACO48 AMK14:AMK48 AWG14:AWG48 BGC14:BGC48 BPY14:BPY48 BZU14:BZU48 CJQ14:CJQ48 CTM14:CTM48 DDI14:DDI48 DNE14:DNE48 DXA14:DXA48 EGW14:EGW48 EQS14:EQS48 FAO14:FAO48 FKK14:FKK48 FUG14:FUG48 GEC14:GEC48 GNY14:GNY48 GXU14:GXU48 HHQ14:HHQ48 HRM14:HRM48 IBI14:IBI48 ILE14:ILE48 IVA14:IVA48 JEW14:JEW48 JOS14:JOS48 JYO14:JYO48 KIK14:KIK48 KSG14:KSG48 LCC14:LCC48 LLY14:LLY48 LVU14:LVU48 MFQ14:MFQ48 MPM14:MPM48 MZI14:MZI48 NJE14:NJE48 NTA14:NTA48 OCW14:OCW48 OMS14:OMS48 OWO14:OWO48 PGK14:PGK48 PQG14:PQG48 QAC14:QAC48 QJY14:QJY48 QTU14:QTU48 RDQ14:RDQ48 RNM14:RNM48 RXI14:RXI48 SHE14:SHE48 SRA14:SRA48 TAW14:TAW48 TKS14:TKS48 TUO14:TUO48 UEK14:UEK48 UOG14:UOG48 UYC14:UYC48 VHY14:VHY48 VRU14:VRU48 WBQ14:WBQ48 WLM14:WLM48 WVI14:WVI48 C65550:C65584 IW65550:IW65584 SS65550:SS65584 ACO65550:ACO65584 AMK65550:AMK65584 AWG65550:AWG65584 BGC65550:BGC65584 BPY65550:BPY65584 BZU65550:BZU65584 CJQ65550:CJQ65584 CTM65550:CTM65584 DDI65550:DDI65584 DNE65550:DNE65584 DXA65550:DXA65584 EGW65550:EGW65584 EQS65550:EQS65584 FAO65550:FAO65584 FKK65550:FKK65584 FUG65550:FUG65584 GEC65550:GEC65584 GNY65550:GNY65584 GXU65550:GXU65584 HHQ65550:HHQ65584 HRM65550:HRM65584 IBI65550:IBI65584 ILE65550:ILE65584 IVA65550:IVA65584 JEW65550:JEW65584 JOS65550:JOS65584 JYO65550:JYO65584 KIK65550:KIK65584 KSG65550:KSG65584 LCC65550:LCC65584 LLY65550:LLY65584 LVU65550:LVU65584 MFQ65550:MFQ65584 MPM65550:MPM65584 MZI65550:MZI65584 NJE65550:NJE65584 NTA65550:NTA65584 OCW65550:OCW65584 OMS65550:OMS65584 OWO65550:OWO65584 PGK65550:PGK65584 PQG65550:PQG65584 QAC65550:QAC65584 QJY65550:QJY65584 QTU65550:QTU65584 RDQ65550:RDQ65584 RNM65550:RNM65584 RXI65550:RXI65584 SHE65550:SHE65584 SRA65550:SRA65584 TAW65550:TAW65584 TKS65550:TKS65584 TUO65550:TUO65584 UEK65550:UEK65584 UOG65550:UOG65584 UYC65550:UYC65584 VHY65550:VHY65584 VRU65550:VRU65584 WBQ65550:WBQ65584 WLM65550:WLM65584 WVI65550:WVI65584 C131086:C131120 IW131086:IW131120 SS131086:SS131120 ACO131086:ACO131120 AMK131086:AMK131120 AWG131086:AWG131120 BGC131086:BGC131120 BPY131086:BPY131120 BZU131086:BZU131120 CJQ131086:CJQ131120 CTM131086:CTM131120 DDI131086:DDI131120 DNE131086:DNE131120 DXA131086:DXA131120 EGW131086:EGW131120 EQS131086:EQS131120 FAO131086:FAO131120 FKK131086:FKK131120 FUG131086:FUG131120 GEC131086:GEC131120 GNY131086:GNY131120 GXU131086:GXU131120 HHQ131086:HHQ131120 HRM131086:HRM131120 IBI131086:IBI131120 ILE131086:ILE131120 IVA131086:IVA131120 JEW131086:JEW131120 JOS131086:JOS131120 JYO131086:JYO131120 KIK131086:KIK131120 KSG131086:KSG131120 LCC131086:LCC131120 LLY131086:LLY131120 LVU131086:LVU131120 MFQ131086:MFQ131120 MPM131086:MPM131120 MZI131086:MZI131120 NJE131086:NJE131120 NTA131086:NTA131120 OCW131086:OCW131120 OMS131086:OMS131120 OWO131086:OWO131120 PGK131086:PGK131120 PQG131086:PQG131120 QAC131086:QAC131120 QJY131086:QJY131120 QTU131086:QTU131120 RDQ131086:RDQ131120 RNM131086:RNM131120 RXI131086:RXI131120 SHE131086:SHE131120 SRA131086:SRA131120 TAW131086:TAW131120 TKS131086:TKS131120 TUO131086:TUO131120 UEK131086:UEK131120 UOG131086:UOG131120 UYC131086:UYC131120 VHY131086:VHY131120 VRU131086:VRU131120 WBQ131086:WBQ131120 WLM131086:WLM131120 WVI131086:WVI131120 C196622:C196656 IW196622:IW196656 SS196622:SS196656 ACO196622:ACO196656 AMK196622:AMK196656 AWG196622:AWG196656 BGC196622:BGC196656 BPY196622:BPY196656 BZU196622:BZU196656 CJQ196622:CJQ196656 CTM196622:CTM196656 DDI196622:DDI196656 DNE196622:DNE196656 DXA196622:DXA196656 EGW196622:EGW196656 EQS196622:EQS196656 FAO196622:FAO196656 FKK196622:FKK196656 FUG196622:FUG196656 GEC196622:GEC196656 GNY196622:GNY196656 GXU196622:GXU196656 HHQ196622:HHQ196656 HRM196622:HRM196656 IBI196622:IBI196656 ILE196622:ILE196656 IVA196622:IVA196656 JEW196622:JEW196656 JOS196622:JOS196656 JYO196622:JYO196656 KIK196622:KIK196656 KSG196622:KSG196656 LCC196622:LCC196656 LLY196622:LLY196656 LVU196622:LVU196656 MFQ196622:MFQ196656 MPM196622:MPM196656 MZI196622:MZI196656 NJE196622:NJE196656 NTA196622:NTA196656 OCW196622:OCW196656 OMS196622:OMS196656 OWO196622:OWO196656 PGK196622:PGK196656 PQG196622:PQG196656 QAC196622:QAC196656 QJY196622:QJY196656 QTU196622:QTU196656 RDQ196622:RDQ196656 RNM196622:RNM196656 RXI196622:RXI196656 SHE196622:SHE196656 SRA196622:SRA196656 TAW196622:TAW196656 TKS196622:TKS196656 TUO196622:TUO196656 UEK196622:UEK196656 UOG196622:UOG196656 UYC196622:UYC196656 VHY196622:VHY196656 VRU196622:VRU196656 WBQ196622:WBQ196656 WLM196622:WLM196656 WVI196622:WVI196656 C262158:C262192 IW262158:IW262192 SS262158:SS262192 ACO262158:ACO262192 AMK262158:AMK262192 AWG262158:AWG262192 BGC262158:BGC262192 BPY262158:BPY262192 BZU262158:BZU262192 CJQ262158:CJQ262192 CTM262158:CTM262192 DDI262158:DDI262192 DNE262158:DNE262192 DXA262158:DXA262192 EGW262158:EGW262192 EQS262158:EQS262192 FAO262158:FAO262192 FKK262158:FKK262192 FUG262158:FUG262192 GEC262158:GEC262192 GNY262158:GNY262192 GXU262158:GXU262192 HHQ262158:HHQ262192 HRM262158:HRM262192 IBI262158:IBI262192 ILE262158:ILE262192 IVA262158:IVA262192 JEW262158:JEW262192 JOS262158:JOS262192 JYO262158:JYO262192 KIK262158:KIK262192 KSG262158:KSG262192 LCC262158:LCC262192 LLY262158:LLY262192 LVU262158:LVU262192 MFQ262158:MFQ262192 MPM262158:MPM262192 MZI262158:MZI262192 NJE262158:NJE262192 NTA262158:NTA262192 OCW262158:OCW262192 OMS262158:OMS262192 OWO262158:OWO262192 PGK262158:PGK262192 PQG262158:PQG262192 QAC262158:QAC262192 QJY262158:QJY262192 QTU262158:QTU262192 RDQ262158:RDQ262192 RNM262158:RNM262192 RXI262158:RXI262192 SHE262158:SHE262192 SRA262158:SRA262192 TAW262158:TAW262192 TKS262158:TKS262192 TUO262158:TUO262192 UEK262158:UEK262192 UOG262158:UOG262192 UYC262158:UYC262192 VHY262158:VHY262192 VRU262158:VRU262192 WBQ262158:WBQ262192 WLM262158:WLM262192 WVI262158:WVI262192 C327694:C327728 IW327694:IW327728 SS327694:SS327728 ACO327694:ACO327728 AMK327694:AMK327728 AWG327694:AWG327728 BGC327694:BGC327728 BPY327694:BPY327728 BZU327694:BZU327728 CJQ327694:CJQ327728 CTM327694:CTM327728 DDI327694:DDI327728 DNE327694:DNE327728 DXA327694:DXA327728 EGW327694:EGW327728 EQS327694:EQS327728 FAO327694:FAO327728 FKK327694:FKK327728 FUG327694:FUG327728 GEC327694:GEC327728 GNY327694:GNY327728 GXU327694:GXU327728 HHQ327694:HHQ327728 HRM327694:HRM327728 IBI327694:IBI327728 ILE327694:ILE327728 IVA327694:IVA327728 JEW327694:JEW327728 JOS327694:JOS327728 JYO327694:JYO327728 KIK327694:KIK327728 KSG327694:KSG327728 LCC327694:LCC327728 LLY327694:LLY327728 LVU327694:LVU327728 MFQ327694:MFQ327728 MPM327694:MPM327728 MZI327694:MZI327728 NJE327694:NJE327728 NTA327694:NTA327728 OCW327694:OCW327728 OMS327694:OMS327728 OWO327694:OWO327728 PGK327694:PGK327728 PQG327694:PQG327728 QAC327694:QAC327728 QJY327694:QJY327728 QTU327694:QTU327728 RDQ327694:RDQ327728 RNM327694:RNM327728 RXI327694:RXI327728 SHE327694:SHE327728 SRA327694:SRA327728 TAW327694:TAW327728 TKS327694:TKS327728 TUO327694:TUO327728 UEK327694:UEK327728 UOG327694:UOG327728 UYC327694:UYC327728 VHY327694:VHY327728 VRU327694:VRU327728 WBQ327694:WBQ327728 WLM327694:WLM327728 WVI327694:WVI327728 C393230:C393264 IW393230:IW393264 SS393230:SS393264 ACO393230:ACO393264 AMK393230:AMK393264 AWG393230:AWG393264 BGC393230:BGC393264 BPY393230:BPY393264 BZU393230:BZU393264 CJQ393230:CJQ393264 CTM393230:CTM393264 DDI393230:DDI393264 DNE393230:DNE393264 DXA393230:DXA393264 EGW393230:EGW393264 EQS393230:EQS393264 FAO393230:FAO393264 FKK393230:FKK393264 FUG393230:FUG393264 GEC393230:GEC393264 GNY393230:GNY393264 GXU393230:GXU393264 HHQ393230:HHQ393264 HRM393230:HRM393264 IBI393230:IBI393264 ILE393230:ILE393264 IVA393230:IVA393264 JEW393230:JEW393264 JOS393230:JOS393264 JYO393230:JYO393264 KIK393230:KIK393264 KSG393230:KSG393264 LCC393230:LCC393264 LLY393230:LLY393264 LVU393230:LVU393264 MFQ393230:MFQ393264 MPM393230:MPM393264 MZI393230:MZI393264 NJE393230:NJE393264 NTA393230:NTA393264 OCW393230:OCW393264 OMS393230:OMS393264 OWO393230:OWO393264 PGK393230:PGK393264 PQG393230:PQG393264 QAC393230:QAC393264 QJY393230:QJY393264 QTU393230:QTU393264 RDQ393230:RDQ393264 RNM393230:RNM393264 RXI393230:RXI393264 SHE393230:SHE393264 SRA393230:SRA393264 TAW393230:TAW393264 TKS393230:TKS393264 TUO393230:TUO393264 UEK393230:UEK393264 UOG393230:UOG393264 UYC393230:UYC393264 VHY393230:VHY393264 VRU393230:VRU393264 WBQ393230:WBQ393264 WLM393230:WLM393264 WVI393230:WVI393264 C458766:C458800 IW458766:IW458800 SS458766:SS458800 ACO458766:ACO458800 AMK458766:AMK458800 AWG458766:AWG458800 BGC458766:BGC458800 BPY458766:BPY458800 BZU458766:BZU458800 CJQ458766:CJQ458800 CTM458766:CTM458800 DDI458766:DDI458800 DNE458766:DNE458800 DXA458766:DXA458800 EGW458766:EGW458800 EQS458766:EQS458800 FAO458766:FAO458800 FKK458766:FKK458800 FUG458766:FUG458800 GEC458766:GEC458800 GNY458766:GNY458800 GXU458766:GXU458800 HHQ458766:HHQ458800 HRM458766:HRM458800 IBI458766:IBI458800 ILE458766:ILE458800 IVA458766:IVA458800 JEW458766:JEW458800 JOS458766:JOS458800 JYO458766:JYO458800 KIK458766:KIK458800 KSG458766:KSG458800 LCC458766:LCC458800 LLY458766:LLY458800 LVU458766:LVU458800 MFQ458766:MFQ458800 MPM458766:MPM458800 MZI458766:MZI458800 NJE458766:NJE458800 NTA458766:NTA458800 OCW458766:OCW458800 OMS458766:OMS458800 OWO458766:OWO458800 PGK458766:PGK458800 PQG458766:PQG458800 QAC458766:QAC458800 QJY458766:QJY458800 QTU458766:QTU458800 RDQ458766:RDQ458800 RNM458766:RNM458800 RXI458766:RXI458800 SHE458766:SHE458800 SRA458766:SRA458800 TAW458766:TAW458800 TKS458766:TKS458800 TUO458766:TUO458800 UEK458766:UEK458800 UOG458766:UOG458800 UYC458766:UYC458800 VHY458766:VHY458800 VRU458766:VRU458800 WBQ458766:WBQ458800 WLM458766:WLM458800 WVI458766:WVI458800 C524302:C524336 IW524302:IW524336 SS524302:SS524336 ACO524302:ACO524336 AMK524302:AMK524336 AWG524302:AWG524336 BGC524302:BGC524336 BPY524302:BPY524336 BZU524302:BZU524336 CJQ524302:CJQ524336 CTM524302:CTM524336 DDI524302:DDI524336 DNE524302:DNE524336 DXA524302:DXA524336 EGW524302:EGW524336 EQS524302:EQS524336 FAO524302:FAO524336 FKK524302:FKK524336 FUG524302:FUG524336 GEC524302:GEC524336 GNY524302:GNY524336 GXU524302:GXU524336 HHQ524302:HHQ524336 HRM524302:HRM524336 IBI524302:IBI524336 ILE524302:ILE524336 IVA524302:IVA524336 JEW524302:JEW524336 JOS524302:JOS524336 JYO524302:JYO524336 KIK524302:KIK524336 KSG524302:KSG524336 LCC524302:LCC524336 LLY524302:LLY524336 LVU524302:LVU524336 MFQ524302:MFQ524336 MPM524302:MPM524336 MZI524302:MZI524336 NJE524302:NJE524336 NTA524302:NTA524336 OCW524302:OCW524336 OMS524302:OMS524336 OWO524302:OWO524336 PGK524302:PGK524336 PQG524302:PQG524336 QAC524302:QAC524336 QJY524302:QJY524336 QTU524302:QTU524336 RDQ524302:RDQ524336 RNM524302:RNM524336 RXI524302:RXI524336 SHE524302:SHE524336 SRA524302:SRA524336 TAW524302:TAW524336 TKS524302:TKS524336 TUO524302:TUO524336 UEK524302:UEK524336 UOG524302:UOG524336 UYC524302:UYC524336 VHY524302:VHY524336 VRU524302:VRU524336 WBQ524302:WBQ524336 WLM524302:WLM524336 WVI524302:WVI524336 C589838:C589872 IW589838:IW589872 SS589838:SS589872 ACO589838:ACO589872 AMK589838:AMK589872 AWG589838:AWG589872 BGC589838:BGC589872 BPY589838:BPY589872 BZU589838:BZU589872 CJQ589838:CJQ589872 CTM589838:CTM589872 DDI589838:DDI589872 DNE589838:DNE589872 DXA589838:DXA589872 EGW589838:EGW589872 EQS589838:EQS589872 FAO589838:FAO589872 FKK589838:FKK589872 FUG589838:FUG589872 GEC589838:GEC589872 GNY589838:GNY589872 GXU589838:GXU589872 HHQ589838:HHQ589872 HRM589838:HRM589872 IBI589838:IBI589872 ILE589838:ILE589872 IVA589838:IVA589872 JEW589838:JEW589872 JOS589838:JOS589872 JYO589838:JYO589872 KIK589838:KIK589872 KSG589838:KSG589872 LCC589838:LCC589872 LLY589838:LLY589872 LVU589838:LVU589872 MFQ589838:MFQ589872 MPM589838:MPM589872 MZI589838:MZI589872 NJE589838:NJE589872 NTA589838:NTA589872 OCW589838:OCW589872 OMS589838:OMS589872 OWO589838:OWO589872 PGK589838:PGK589872 PQG589838:PQG589872 QAC589838:QAC589872 QJY589838:QJY589872 QTU589838:QTU589872 RDQ589838:RDQ589872 RNM589838:RNM589872 RXI589838:RXI589872 SHE589838:SHE589872 SRA589838:SRA589872 TAW589838:TAW589872 TKS589838:TKS589872 TUO589838:TUO589872 UEK589838:UEK589872 UOG589838:UOG589872 UYC589838:UYC589872 VHY589838:VHY589872 VRU589838:VRU589872 WBQ589838:WBQ589872 WLM589838:WLM589872 WVI589838:WVI589872 C655374:C655408 IW655374:IW655408 SS655374:SS655408 ACO655374:ACO655408 AMK655374:AMK655408 AWG655374:AWG655408 BGC655374:BGC655408 BPY655374:BPY655408 BZU655374:BZU655408 CJQ655374:CJQ655408 CTM655374:CTM655408 DDI655374:DDI655408 DNE655374:DNE655408 DXA655374:DXA655408 EGW655374:EGW655408 EQS655374:EQS655408 FAO655374:FAO655408 FKK655374:FKK655408 FUG655374:FUG655408 GEC655374:GEC655408 GNY655374:GNY655408 GXU655374:GXU655408 HHQ655374:HHQ655408 HRM655374:HRM655408 IBI655374:IBI655408 ILE655374:ILE655408 IVA655374:IVA655408 JEW655374:JEW655408 JOS655374:JOS655408 JYO655374:JYO655408 KIK655374:KIK655408 KSG655374:KSG655408 LCC655374:LCC655408 LLY655374:LLY655408 LVU655374:LVU655408 MFQ655374:MFQ655408 MPM655374:MPM655408 MZI655374:MZI655408 NJE655374:NJE655408 NTA655374:NTA655408 OCW655374:OCW655408 OMS655374:OMS655408 OWO655374:OWO655408 PGK655374:PGK655408 PQG655374:PQG655408 QAC655374:QAC655408 QJY655374:QJY655408 QTU655374:QTU655408 RDQ655374:RDQ655408 RNM655374:RNM655408 RXI655374:RXI655408 SHE655374:SHE655408 SRA655374:SRA655408 TAW655374:TAW655408 TKS655374:TKS655408 TUO655374:TUO655408 UEK655374:UEK655408 UOG655374:UOG655408 UYC655374:UYC655408 VHY655374:VHY655408 VRU655374:VRU655408 WBQ655374:WBQ655408 WLM655374:WLM655408 WVI655374:WVI655408 C720910:C720944 IW720910:IW720944 SS720910:SS720944 ACO720910:ACO720944 AMK720910:AMK720944 AWG720910:AWG720944 BGC720910:BGC720944 BPY720910:BPY720944 BZU720910:BZU720944 CJQ720910:CJQ720944 CTM720910:CTM720944 DDI720910:DDI720944 DNE720910:DNE720944 DXA720910:DXA720944 EGW720910:EGW720944 EQS720910:EQS720944 FAO720910:FAO720944 FKK720910:FKK720944 FUG720910:FUG720944 GEC720910:GEC720944 GNY720910:GNY720944 GXU720910:GXU720944 HHQ720910:HHQ720944 HRM720910:HRM720944 IBI720910:IBI720944 ILE720910:ILE720944 IVA720910:IVA720944 JEW720910:JEW720944 JOS720910:JOS720944 JYO720910:JYO720944 KIK720910:KIK720944 KSG720910:KSG720944 LCC720910:LCC720944 LLY720910:LLY720944 LVU720910:LVU720944 MFQ720910:MFQ720944 MPM720910:MPM720944 MZI720910:MZI720944 NJE720910:NJE720944 NTA720910:NTA720944 OCW720910:OCW720944 OMS720910:OMS720944 OWO720910:OWO720944 PGK720910:PGK720944 PQG720910:PQG720944 QAC720910:QAC720944 QJY720910:QJY720944 QTU720910:QTU720944 RDQ720910:RDQ720944 RNM720910:RNM720944 RXI720910:RXI720944 SHE720910:SHE720944 SRA720910:SRA720944 TAW720910:TAW720944 TKS720910:TKS720944 TUO720910:TUO720944 UEK720910:UEK720944 UOG720910:UOG720944 UYC720910:UYC720944 VHY720910:VHY720944 VRU720910:VRU720944 WBQ720910:WBQ720944 WLM720910:WLM720944 WVI720910:WVI720944 C786446:C786480 IW786446:IW786480 SS786446:SS786480 ACO786446:ACO786480 AMK786446:AMK786480 AWG786446:AWG786480 BGC786446:BGC786480 BPY786446:BPY786480 BZU786446:BZU786480 CJQ786446:CJQ786480 CTM786446:CTM786480 DDI786446:DDI786480 DNE786446:DNE786480 DXA786446:DXA786480 EGW786446:EGW786480 EQS786446:EQS786480 FAO786446:FAO786480 FKK786446:FKK786480 FUG786446:FUG786480 GEC786446:GEC786480 GNY786446:GNY786480 GXU786446:GXU786480 HHQ786446:HHQ786480 HRM786446:HRM786480 IBI786446:IBI786480 ILE786446:ILE786480 IVA786446:IVA786480 JEW786446:JEW786480 JOS786446:JOS786480 JYO786446:JYO786480 KIK786446:KIK786480 KSG786446:KSG786480 LCC786446:LCC786480 LLY786446:LLY786480 LVU786446:LVU786480 MFQ786446:MFQ786480 MPM786446:MPM786480 MZI786446:MZI786480 NJE786446:NJE786480 NTA786446:NTA786480 OCW786446:OCW786480 OMS786446:OMS786480 OWO786446:OWO786480 PGK786446:PGK786480 PQG786446:PQG786480 QAC786446:QAC786480 QJY786446:QJY786480 QTU786446:QTU786480 RDQ786446:RDQ786480 RNM786446:RNM786480 RXI786446:RXI786480 SHE786446:SHE786480 SRA786446:SRA786480 TAW786446:TAW786480 TKS786446:TKS786480 TUO786446:TUO786480 UEK786446:UEK786480 UOG786446:UOG786480 UYC786446:UYC786480 VHY786446:VHY786480 VRU786446:VRU786480 WBQ786446:WBQ786480 WLM786446:WLM786480 WVI786446:WVI786480 C851982:C852016 IW851982:IW852016 SS851982:SS852016 ACO851982:ACO852016 AMK851982:AMK852016 AWG851982:AWG852016 BGC851982:BGC852016 BPY851982:BPY852016 BZU851982:BZU852016 CJQ851982:CJQ852016 CTM851982:CTM852016 DDI851982:DDI852016 DNE851982:DNE852016 DXA851982:DXA852016 EGW851982:EGW852016 EQS851982:EQS852016 FAO851982:FAO852016 FKK851982:FKK852016 FUG851982:FUG852016 GEC851982:GEC852016 GNY851982:GNY852016 GXU851982:GXU852016 HHQ851982:HHQ852016 HRM851982:HRM852016 IBI851982:IBI852016 ILE851982:ILE852016 IVA851982:IVA852016 JEW851982:JEW852016 JOS851982:JOS852016 JYO851982:JYO852016 KIK851982:KIK852016 KSG851982:KSG852016 LCC851982:LCC852016 LLY851982:LLY852016 LVU851982:LVU852016 MFQ851982:MFQ852016 MPM851982:MPM852016 MZI851982:MZI852016 NJE851982:NJE852016 NTA851982:NTA852016 OCW851982:OCW852016 OMS851982:OMS852016 OWO851982:OWO852016 PGK851982:PGK852016 PQG851982:PQG852016 QAC851982:QAC852016 QJY851982:QJY852016 QTU851982:QTU852016 RDQ851982:RDQ852016 RNM851982:RNM852016 RXI851982:RXI852016 SHE851982:SHE852016 SRA851982:SRA852016 TAW851982:TAW852016 TKS851982:TKS852016 TUO851982:TUO852016 UEK851982:UEK852016 UOG851982:UOG852016 UYC851982:UYC852016 VHY851982:VHY852016 VRU851982:VRU852016 WBQ851982:WBQ852016 WLM851982:WLM852016 WVI851982:WVI852016 C917518:C917552 IW917518:IW917552 SS917518:SS917552 ACO917518:ACO917552 AMK917518:AMK917552 AWG917518:AWG917552 BGC917518:BGC917552 BPY917518:BPY917552 BZU917518:BZU917552 CJQ917518:CJQ917552 CTM917518:CTM917552 DDI917518:DDI917552 DNE917518:DNE917552 DXA917518:DXA917552 EGW917518:EGW917552 EQS917518:EQS917552 FAO917518:FAO917552 FKK917518:FKK917552 FUG917518:FUG917552 GEC917518:GEC917552 GNY917518:GNY917552 GXU917518:GXU917552 HHQ917518:HHQ917552 HRM917518:HRM917552 IBI917518:IBI917552 ILE917518:ILE917552 IVA917518:IVA917552 JEW917518:JEW917552 JOS917518:JOS917552 JYO917518:JYO917552 KIK917518:KIK917552 KSG917518:KSG917552 LCC917518:LCC917552 LLY917518:LLY917552 LVU917518:LVU917552 MFQ917518:MFQ917552 MPM917518:MPM917552 MZI917518:MZI917552 NJE917518:NJE917552 NTA917518:NTA917552 OCW917518:OCW917552 OMS917518:OMS917552 OWO917518:OWO917552 PGK917518:PGK917552 PQG917518:PQG917552 QAC917518:QAC917552 QJY917518:QJY917552 QTU917518:QTU917552 RDQ917518:RDQ917552 RNM917518:RNM917552 RXI917518:RXI917552 SHE917518:SHE917552 SRA917518:SRA917552 TAW917518:TAW917552 TKS917518:TKS917552 TUO917518:TUO917552 UEK917518:UEK917552 UOG917518:UOG917552 UYC917518:UYC917552 VHY917518:VHY917552 VRU917518:VRU917552 WBQ917518:WBQ917552 WLM917518:WLM917552 WVI917518:WVI917552 C983054:C983088 IW983054:IW983088 SS983054:SS983088 ACO983054:ACO983088 AMK983054:AMK983088 AWG983054:AWG983088 BGC983054:BGC983088 BPY983054:BPY983088 BZU983054:BZU983088 CJQ983054:CJQ983088 CTM983054:CTM983088 DDI983054:DDI983088 DNE983054:DNE983088 DXA983054:DXA983088 EGW983054:EGW983088 EQS983054:EQS983088 FAO983054:FAO983088 FKK983054:FKK983088 FUG983054:FUG983088 GEC983054:GEC983088 GNY983054:GNY983088 GXU983054:GXU983088 HHQ983054:HHQ983088 HRM983054:HRM983088 IBI983054:IBI983088 ILE983054:ILE983088 IVA983054:IVA983088 JEW983054:JEW983088 JOS983054:JOS983088 JYO983054:JYO983088 KIK983054:KIK983088 KSG983054:KSG983088 LCC983054:LCC983088 LLY983054:LLY983088 LVU983054:LVU983088 MFQ983054:MFQ983088 MPM983054:MPM983088 MZI983054:MZI983088 NJE983054:NJE983088 NTA983054:NTA983088 OCW983054:OCW983088 OMS983054:OMS983088 OWO983054:OWO983088 PGK983054:PGK983088 PQG983054:PQG983088 QAC983054:QAC983088 QJY983054:QJY983088 QTU983054:QTU983088 RDQ983054:RDQ983088 RNM983054:RNM983088 RXI983054:RXI983088 SHE983054:SHE983088 SRA983054:SRA983088 TAW983054:TAW983088 TKS983054:TKS983088 TUO983054:TUO983088 UEK983054:UEK983088 UOG983054:UOG983088 UYC983054:UYC983088 VHY983054:VHY983088 VRU983054:VRU983088 WBQ983054:WBQ983088 WLM983054:WLM983088 WVI983054:WVI983088 F230 JA230 SW230 ACS230 AMO230 AWK230 BGG230 BQC230 BZY230 CJU230 CTQ230 DDM230 DNI230 DXE230 EHA230 EQW230 FAS230 FKO230 FUK230 GEG230 GOC230 GXY230 HHU230 HRQ230 IBM230 ILI230 IVE230 JFA230 JOW230 JYS230 KIO230 KSK230 LCG230 LMC230 LVY230 MFU230 MPQ230 MZM230 NJI230 NTE230 ODA230 OMW230 OWS230 PGO230 PQK230 QAG230 QKC230 QTY230 RDU230 RNQ230 RXM230 SHI230 SRE230 TBA230 TKW230 TUS230 UEO230 UOK230 UYG230 VIC230 VRY230 WBU230 WLQ230 WVM230 F65766 JA65766 SW65766 ACS65766 AMO65766 AWK65766 BGG65766 BQC65766 BZY65766 CJU65766 CTQ65766 DDM65766 DNI65766 DXE65766 EHA65766 EQW65766 FAS65766 FKO65766 FUK65766 GEG65766 GOC65766 GXY65766 HHU65766 HRQ65766 IBM65766 ILI65766 IVE65766 JFA65766 JOW65766 JYS65766 KIO65766 KSK65766 LCG65766 LMC65766 LVY65766 MFU65766 MPQ65766 MZM65766 NJI65766 NTE65766 ODA65766 OMW65766 OWS65766 PGO65766 PQK65766 QAG65766 QKC65766 QTY65766 RDU65766 RNQ65766 RXM65766 SHI65766 SRE65766 TBA65766 TKW65766 TUS65766 UEO65766 UOK65766 UYG65766 VIC65766 VRY65766 WBU65766 WLQ65766 WVM65766 F131302 JA131302 SW131302 ACS131302 AMO131302 AWK131302 BGG131302 BQC131302 BZY131302 CJU131302 CTQ131302 DDM131302 DNI131302 DXE131302 EHA131302 EQW131302 FAS131302 FKO131302 FUK131302 GEG131302 GOC131302 GXY131302 HHU131302 HRQ131302 IBM131302 ILI131302 IVE131302 JFA131302 JOW131302 JYS131302 KIO131302 KSK131302 LCG131302 LMC131302 LVY131302 MFU131302 MPQ131302 MZM131302 NJI131302 NTE131302 ODA131302 OMW131302 OWS131302 PGO131302 PQK131302 QAG131302 QKC131302 QTY131302 RDU131302 RNQ131302 RXM131302 SHI131302 SRE131302 TBA131302 TKW131302 TUS131302 UEO131302 UOK131302 UYG131302 VIC131302 VRY131302 WBU131302 WLQ131302 WVM131302 F196838 JA196838 SW196838 ACS196838 AMO196838 AWK196838 BGG196838 BQC196838 BZY196838 CJU196838 CTQ196838 DDM196838 DNI196838 DXE196838 EHA196838 EQW196838 FAS196838 FKO196838 FUK196838 GEG196838 GOC196838 GXY196838 HHU196838 HRQ196838 IBM196838 ILI196838 IVE196838 JFA196838 JOW196838 JYS196838 KIO196838 KSK196838 LCG196838 LMC196838 LVY196838 MFU196838 MPQ196838 MZM196838 NJI196838 NTE196838 ODA196838 OMW196838 OWS196838 PGO196838 PQK196838 QAG196838 QKC196838 QTY196838 RDU196838 RNQ196838 RXM196838 SHI196838 SRE196838 TBA196838 TKW196838 TUS196838 UEO196838 UOK196838 UYG196838 VIC196838 VRY196838 WBU196838 WLQ196838 WVM196838 F262374 JA262374 SW262374 ACS262374 AMO262374 AWK262374 BGG262374 BQC262374 BZY262374 CJU262374 CTQ262374 DDM262374 DNI262374 DXE262374 EHA262374 EQW262374 FAS262374 FKO262374 FUK262374 GEG262374 GOC262374 GXY262374 HHU262374 HRQ262374 IBM262374 ILI262374 IVE262374 JFA262374 JOW262374 JYS262374 KIO262374 KSK262374 LCG262374 LMC262374 LVY262374 MFU262374 MPQ262374 MZM262374 NJI262374 NTE262374 ODA262374 OMW262374 OWS262374 PGO262374 PQK262374 QAG262374 QKC262374 QTY262374 RDU262374 RNQ262374 RXM262374 SHI262374 SRE262374 TBA262374 TKW262374 TUS262374 UEO262374 UOK262374 UYG262374 VIC262374 VRY262374 WBU262374 WLQ262374 WVM262374 F327910 JA327910 SW327910 ACS327910 AMO327910 AWK327910 BGG327910 BQC327910 BZY327910 CJU327910 CTQ327910 DDM327910 DNI327910 DXE327910 EHA327910 EQW327910 FAS327910 FKO327910 FUK327910 GEG327910 GOC327910 GXY327910 HHU327910 HRQ327910 IBM327910 ILI327910 IVE327910 JFA327910 JOW327910 JYS327910 KIO327910 KSK327910 LCG327910 LMC327910 LVY327910 MFU327910 MPQ327910 MZM327910 NJI327910 NTE327910 ODA327910 OMW327910 OWS327910 PGO327910 PQK327910 QAG327910 QKC327910 QTY327910 RDU327910 RNQ327910 RXM327910 SHI327910 SRE327910 TBA327910 TKW327910 TUS327910 UEO327910 UOK327910 UYG327910 VIC327910 VRY327910 WBU327910 WLQ327910 WVM327910 F393446 JA393446 SW393446 ACS393446 AMO393446 AWK393446 BGG393446 BQC393446 BZY393446 CJU393446 CTQ393446 DDM393446 DNI393446 DXE393446 EHA393446 EQW393446 FAS393446 FKO393446 FUK393446 GEG393446 GOC393446 GXY393446 HHU393446 HRQ393446 IBM393446 ILI393446 IVE393446 JFA393446 JOW393446 JYS393446 KIO393446 KSK393446 LCG393446 LMC393446 LVY393446 MFU393446 MPQ393446 MZM393446 NJI393446 NTE393446 ODA393446 OMW393446 OWS393446 PGO393446 PQK393446 QAG393446 QKC393446 QTY393446 RDU393446 RNQ393446 RXM393446 SHI393446 SRE393446 TBA393446 TKW393446 TUS393446 UEO393446 UOK393446 UYG393446 VIC393446 VRY393446 WBU393446 WLQ393446 WVM393446 F458982 JA458982 SW458982 ACS458982 AMO458982 AWK458982 BGG458982 BQC458982 BZY458982 CJU458982 CTQ458982 DDM458982 DNI458982 DXE458982 EHA458982 EQW458982 FAS458982 FKO458982 FUK458982 GEG458982 GOC458982 GXY458982 HHU458982 HRQ458982 IBM458982 ILI458982 IVE458982 JFA458982 JOW458982 JYS458982 KIO458982 KSK458982 LCG458982 LMC458982 LVY458982 MFU458982 MPQ458982 MZM458982 NJI458982 NTE458982 ODA458982 OMW458982 OWS458982 PGO458982 PQK458982 QAG458982 QKC458982 QTY458982 RDU458982 RNQ458982 RXM458982 SHI458982 SRE458982 TBA458982 TKW458982 TUS458982 UEO458982 UOK458982 UYG458982 VIC458982 VRY458982 WBU458982 WLQ458982 WVM458982 F524518 JA524518 SW524518 ACS524518 AMO524518 AWK524518 BGG524518 BQC524518 BZY524518 CJU524518 CTQ524518 DDM524518 DNI524518 DXE524518 EHA524518 EQW524518 FAS524518 FKO524518 FUK524518 GEG524518 GOC524518 GXY524518 HHU524518 HRQ524518 IBM524518 ILI524518 IVE524518 JFA524518 JOW524518 JYS524518 KIO524518 KSK524518 LCG524518 LMC524518 LVY524518 MFU524518 MPQ524518 MZM524518 NJI524518 NTE524518 ODA524518 OMW524518 OWS524518 PGO524518 PQK524518 QAG524518 QKC524518 QTY524518 RDU524518 RNQ524518 RXM524518 SHI524518 SRE524518 TBA524518 TKW524518 TUS524518 UEO524518 UOK524518 UYG524518 VIC524518 VRY524518 WBU524518 WLQ524518 WVM524518 F590054 JA590054 SW590054 ACS590054 AMO590054 AWK590054 BGG590054 BQC590054 BZY590054 CJU590054 CTQ590054 DDM590054 DNI590054 DXE590054 EHA590054 EQW590054 FAS590054 FKO590054 FUK590054 GEG590054 GOC590054 GXY590054 HHU590054 HRQ590054 IBM590054 ILI590054 IVE590054 JFA590054 JOW590054 JYS590054 KIO590054 KSK590054 LCG590054 LMC590054 LVY590054 MFU590054 MPQ590054 MZM590054 NJI590054 NTE590054 ODA590054 OMW590054 OWS590054 PGO590054 PQK590054 QAG590054 QKC590054 QTY590054 RDU590054 RNQ590054 RXM590054 SHI590054 SRE590054 TBA590054 TKW590054 TUS590054 UEO590054 UOK590054 UYG590054 VIC590054 VRY590054 WBU590054 WLQ590054 WVM590054 F655590 JA655590 SW655590 ACS655590 AMO655590 AWK655590 BGG655590 BQC655590 BZY655590 CJU655590 CTQ655590 DDM655590 DNI655590 DXE655590 EHA655590 EQW655590 FAS655590 FKO655590 FUK655590 GEG655590 GOC655590 GXY655590 HHU655590 HRQ655590 IBM655590 ILI655590 IVE655590 JFA655590 JOW655590 JYS655590 KIO655590 KSK655590 LCG655590 LMC655590 LVY655590 MFU655590 MPQ655590 MZM655590 NJI655590 NTE655590 ODA655590 OMW655590 OWS655590 PGO655590 PQK655590 QAG655590 QKC655590 QTY655590 RDU655590 RNQ655590 RXM655590 SHI655590 SRE655590 TBA655590 TKW655590 TUS655590 UEO655590 UOK655590 UYG655590 VIC655590 VRY655590 WBU655590 WLQ655590 WVM655590 F721126 JA721126 SW721126 ACS721126 AMO721126 AWK721126 BGG721126 BQC721126 BZY721126 CJU721126 CTQ721126 DDM721126 DNI721126 DXE721126 EHA721126 EQW721126 FAS721126 FKO721126 FUK721126 GEG721126 GOC721126 GXY721126 HHU721126 HRQ721126 IBM721126 ILI721126 IVE721126 JFA721126 JOW721126 JYS721126 KIO721126 KSK721126 LCG721126 LMC721126 LVY721126 MFU721126 MPQ721126 MZM721126 NJI721126 NTE721126 ODA721126 OMW721126 OWS721126 PGO721126 PQK721126 QAG721126 QKC721126 QTY721126 RDU721126 RNQ721126 RXM721126 SHI721126 SRE721126 TBA721126 TKW721126 TUS721126 UEO721126 UOK721126 UYG721126 VIC721126 VRY721126 WBU721126 WLQ721126 WVM721126 F786662 JA786662 SW786662 ACS786662 AMO786662 AWK786662 BGG786662 BQC786662 BZY786662 CJU786662 CTQ786662 DDM786662 DNI786662 DXE786662 EHA786662 EQW786662 FAS786662 FKO786662 FUK786662 GEG786662 GOC786662 GXY786662 HHU786662 HRQ786662 IBM786662 ILI786662 IVE786662 JFA786662 JOW786662 JYS786662 KIO786662 KSK786662 LCG786662 LMC786662 LVY786662 MFU786662 MPQ786662 MZM786662 NJI786662 NTE786662 ODA786662 OMW786662 OWS786662 PGO786662 PQK786662 QAG786662 QKC786662 QTY786662 RDU786662 RNQ786662 RXM786662 SHI786662 SRE786662 TBA786662 TKW786662 TUS786662 UEO786662 UOK786662 UYG786662 VIC786662 VRY786662 WBU786662 WLQ786662 WVM786662 F852198 JA852198 SW852198 ACS852198 AMO852198 AWK852198 BGG852198 BQC852198 BZY852198 CJU852198 CTQ852198 DDM852198 DNI852198 DXE852198 EHA852198 EQW852198 FAS852198 FKO852198 FUK852198 GEG852198 GOC852198 GXY852198 HHU852198 HRQ852198 IBM852198 ILI852198 IVE852198 JFA852198 JOW852198 JYS852198 KIO852198 KSK852198 LCG852198 LMC852198 LVY852198 MFU852198 MPQ852198 MZM852198 NJI852198 NTE852198 ODA852198 OMW852198 OWS852198 PGO852198 PQK852198 QAG852198 QKC852198 QTY852198 RDU852198 RNQ852198 RXM852198 SHI852198 SRE852198 TBA852198 TKW852198 TUS852198 UEO852198 UOK852198 UYG852198 VIC852198 VRY852198 WBU852198 WLQ852198 WVM852198 F917734 JA917734 SW917734 ACS917734 AMO917734 AWK917734 BGG917734 BQC917734 BZY917734 CJU917734 CTQ917734 DDM917734 DNI917734 DXE917734 EHA917734 EQW917734 FAS917734 FKO917734 FUK917734 GEG917734 GOC917734 GXY917734 HHU917734 HRQ917734 IBM917734 ILI917734 IVE917734 JFA917734 JOW917734 JYS917734 KIO917734 KSK917734 LCG917734 LMC917734 LVY917734 MFU917734 MPQ917734 MZM917734 NJI917734 NTE917734 ODA917734 OMW917734 OWS917734 PGO917734 PQK917734 QAG917734 QKC917734 QTY917734 RDU917734 RNQ917734 RXM917734 SHI917734 SRE917734 TBA917734 TKW917734 TUS917734 UEO917734 UOK917734 UYG917734 VIC917734 VRY917734 WBU917734 WLQ917734 WVM917734 F983270 JA983270 SW983270 ACS983270 AMO983270 AWK983270 BGG983270 BQC983270 BZY983270 CJU983270 CTQ983270 DDM983270 DNI983270 DXE983270 EHA983270 EQW983270 FAS983270 FKO983270 FUK983270 GEG983270 GOC983270 GXY983270 HHU983270 HRQ983270 IBM983270 ILI983270 IVE983270 JFA983270 JOW983270 JYS983270 KIO983270 KSK983270 LCG983270 LMC983270 LVY983270 MFU983270 MPQ983270 MZM983270 NJI983270 NTE983270 ODA983270 OMW983270 OWS983270 PGO983270 PQK983270 QAG983270 QKC983270 QTY983270 RDU983270 RNQ983270 RXM983270 SHI983270 SRE983270 TBA983270 TKW983270 TUS983270 UEO983270 UOK983270 UYG983270 VIC983270 VRY983270 WBU983270 WLQ983270 WVM983270 C141:C160 IW141:IW160 SS141:SS160 ACO141:ACO160 AMK141:AMK160 AWG141:AWG160 BGC141:BGC160 BPY141:BPY160 BZU141:BZU160 CJQ141:CJQ160 CTM141:CTM160 DDI141:DDI160 DNE141:DNE160 DXA141:DXA160 EGW141:EGW160 EQS141:EQS160 FAO141:FAO160 FKK141:FKK160 FUG141:FUG160 GEC141:GEC160 GNY141:GNY160 GXU141:GXU160 HHQ141:HHQ160 HRM141:HRM160 IBI141:IBI160 ILE141:ILE160 IVA141:IVA160 JEW141:JEW160 JOS141:JOS160 JYO141:JYO160 KIK141:KIK160 KSG141:KSG160 LCC141:LCC160 LLY141:LLY160 LVU141:LVU160 MFQ141:MFQ160 MPM141:MPM160 MZI141:MZI160 NJE141:NJE160 NTA141:NTA160 OCW141:OCW160 OMS141:OMS160 OWO141:OWO160 PGK141:PGK160 PQG141:PQG160 QAC141:QAC160 QJY141:QJY160 QTU141:QTU160 RDQ141:RDQ160 RNM141:RNM160 RXI141:RXI160 SHE141:SHE160 SRA141:SRA160 TAW141:TAW160 TKS141:TKS160 TUO141:TUO160 UEK141:UEK160 UOG141:UOG160 UYC141:UYC160 VHY141:VHY160 VRU141:VRU160 WBQ141:WBQ160 WLM141:WLM160 WVI141:WVI160 C65677:C65696 IW65677:IW65696 SS65677:SS65696 ACO65677:ACO65696 AMK65677:AMK65696 AWG65677:AWG65696 BGC65677:BGC65696 BPY65677:BPY65696 BZU65677:BZU65696 CJQ65677:CJQ65696 CTM65677:CTM65696 DDI65677:DDI65696 DNE65677:DNE65696 DXA65677:DXA65696 EGW65677:EGW65696 EQS65677:EQS65696 FAO65677:FAO65696 FKK65677:FKK65696 FUG65677:FUG65696 GEC65677:GEC65696 GNY65677:GNY65696 GXU65677:GXU65696 HHQ65677:HHQ65696 HRM65677:HRM65696 IBI65677:IBI65696 ILE65677:ILE65696 IVA65677:IVA65696 JEW65677:JEW65696 JOS65677:JOS65696 JYO65677:JYO65696 KIK65677:KIK65696 KSG65677:KSG65696 LCC65677:LCC65696 LLY65677:LLY65696 LVU65677:LVU65696 MFQ65677:MFQ65696 MPM65677:MPM65696 MZI65677:MZI65696 NJE65677:NJE65696 NTA65677:NTA65696 OCW65677:OCW65696 OMS65677:OMS65696 OWO65677:OWO65696 PGK65677:PGK65696 PQG65677:PQG65696 QAC65677:QAC65696 QJY65677:QJY65696 QTU65677:QTU65696 RDQ65677:RDQ65696 RNM65677:RNM65696 RXI65677:RXI65696 SHE65677:SHE65696 SRA65677:SRA65696 TAW65677:TAW65696 TKS65677:TKS65696 TUO65677:TUO65696 UEK65677:UEK65696 UOG65677:UOG65696 UYC65677:UYC65696 VHY65677:VHY65696 VRU65677:VRU65696 WBQ65677:WBQ65696 WLM65677:WLM65696 WVI65677:WVI65696 C131213:C131232 IW131213:IW131232 SS131213:SS131232 ACO131213:ACO131232 AMK131213:AMK131232 AWG131213:AWG131232 BGC131213:BGC131232 BPY131213:BPY131232 BZU131213:BZU131232 CJQ131213:CJQ131232 CTM131213:CTM131232 DDI131213:DDI131232 DNE131213:DNE131232 DXA131213:DXA131232 EGW131213:EGW131232 EQS131213:EQS131232 FAO131213:FAO131232 FKK131213:FKK131232 FUG131213:FUG131232 GEC131213:GEC131232 GNY131213:GNY131232 GXU131213:GXU131232 HHQ131213:HHQ131232 HRM131213:HRM131232 IBI131213:IBI131232 ILE131213:ILE131232 IVA131213:IVA131232 JEW131213:JEW131232 JOS131213:JOS131232 JYO131213:JYO131232 KIK131213:KIK131232 KSG131213:KSG131232 LCC131213:LCC131232 LLY131213:LLY131232 LVU131213:LVU131232 MFQ131213:MFQ131232 MPM131213:MPM131232 MZI131213:MZI131232 NJE131213:NJE131232 NTA131213:NTA131232 OCW131213:OCW131232 OMS131213:OMS131232 OWO131213:OWO131232 PGK131213:PGK131232 PQG131213:PQG131232 QAC131213:QAC131232 QJY131213:QJY131232 QTU131213:QTU131232 RDQ131213:RDQ131232 RNM131213:RNM131232 RXI131213:RXI131232 SHE131213:SHE131232 SRA131213:SRA131232 TAW131213:TAW131232 TKS131213:TKS131232 TUO131213:TUO131232 UEK131213:UEK131232 UOG131213:UOG131232 UYC131213:UYC131232 VHY131213:VHY131232 VRU131213:VRU131232 WBQ131213:WBQ131232 WLM131213:WLM131232 WVI131213:WVI131232 C196749:C196768 IW196749:IW196768 SS196749:SS196768 ACO196749:ACO196768 AMK196749:AMK196768 AWG196749:AWG196768 BGC196749:BGC196768 BPY196749:BPY196768 BZU196749:BZU196768 CJQ196749:CJQ196768 CTM196749:CTM196768 DDI196749:DDI196768 DNE196749:DNE196768 DXA196749:DXA196768 EGW196749:EGW196768 EQS196749:EQS196768 FAO196749:FAO196768 FKK196749:FKK196768 FUG196749:FUG196768 GEC196749:GEC196768 GNY196749:GNY196768 GXU196749:GXU196768 HHQ196749:HHQ196768 HRM196749:HRM196768 IBI196749:IBI196768 ILE196749:ILE196768 IVA196749:IVA196768 JEW196749:JEW196768 JOS196749:JOS196768 JYO196749:JYO196768 KIK196749:KIK196768 KSG196749:KSG196768 LCC196749:LCC196768 LLY196749:LLY196768 LVU196749:LVU196768 MFQ196749:MFQ196768 MPM196749:MPM196768 MZI196749:MZI196768 NJE196749:NJE196768 NTA196749:NTA196768 OCW196749:OCW196768 OMS196749:OMS196768 OWO196749:OWO196768 PGK196749:PGK196768 PQG196749:PQG196768 QAC196749:QAC196768 QJY196749:QJY196768 QTU196749:QTU196768 RDQ196749:RDQ196768 RNM196749:RNM196768 RXI196749:RXI196768 SHE196749:SHE196768 SRA196749:SRA196768 TAW196749:TAW196768 TKS196749:TKS196768 TUO196749:TUO196768 UEK196749:UEK196768 UOG196749:UOG196768 UYC196749:UYC196768 VHY196749:VHY196768 VRU196749:VRU196768 WBQ196749:WBQ196768 WLM196749:WLM196768 WVI196749:WVI196768 C262285:C262304 IW262285:IW262304 SS262285:SS262304 ACO262285:ACO262304 AMK262285:AMK262304 AWG262285:AWG262304 BGC262285:BGC262304 BPY262285:BPY262304 BZU262285:BZU262304 CJQ262285:CJQ262304 CTM262285:CTM262304 DDI262285:DDI262304 DNE262285:DNE262304 DXA262285:DXA262304 EGW262285:EGW262304 EQS262285:EQS262304 FAO262285:FAO262304 FKK262285:FKK262304 FUG262285:FUG262304 GEC262285:GEC262304 GNY262285:GNY262304 GXU262285:GXU262304 HHQ262285:HHQ262304 HRM262285:HRM262304 IBI262285:IBI262304 ILE262285:ILE262304 IVA262285:IVA262304 JEW262285:JEW262304 JOS262285:JOS262304 JYO262285:JYO262304 KIK262285:KIK262304 KSG262285:KSG262304 LCC262285:LCC262304 LLY262285:LLY262304 LVU262285:LVU262304 MFQ262285:MFQ262304 MPM262285:MPM262304 MZI262285:MZI262304 NJE262285:NJE262304 NTA262285:NTA262304 OCW262285:OCW262304 OMS262285:OMS262304 OWO262285:OWO262304 PGK262285:PGK262304 PQG262285:PQG262304 QAC262285:QAC262304 QJY262285:QJY262304 QTU262285:QTU262304 RDQ262285:RDQ262304 RNM262285:RNM262304 RXI262285:RXI262304 SHE262285:SHE262304 SRA262285:SRA262304 TAW262285:TAW262304 TKS262285:TKS262304 TUO262285:TUO262304 UEK262285:UEK262304 UOG262285:UOG262304 UYC262285:UYC262304 VHY262285:VHY262304 VRU262285:VRU262304 WBQ262285:WBQ262304 WLM262285:WLM262304 WVI262285:WVI262304 C327821:C327840 IW327821:IW327840 SS327821:SS327840 ACO327821:ACO327840 AMK327821:AMK327840 AWG327821:AWG327840 BGC327821:BGC327840 BPY327821:BPY327840 BZU327821:BZU327840 CJQ327821:CJQ327840 CTM327821:CTM327840 DDI327821:DDI327840 DNE327821:DNE327840 DXA327821:DXA327840 EGW327821:EGW327840 EQS327821:EQS327840 FAO327821:FAO327840 FKK327821:FKK327840 FUG327821:FUG327840 GEC327821:GEC327840 GNY327821:GNY327840 GXU327821:GXU327840 HHQ327821:HHQ327840 HRM327821:HRM327840 IBI327821:IBI327840 ILE327821:ILE327840 IVA327821:IVA327840 JEW327821:JEW327840 JOS327821:JOS327840 JYO327821:JYO327840 KIK327821:KIK327840 KSG327821:KSG327840 LCC327821:LCC327840 LLY327821:LLY327840 LVU327821:LVU327840 MFQ327821:MFQ327840 MPM327821:MPM327840 MZI327821:MZI327840 NJE327821:NJE327840 NTA327821:NTA327840 OCW327821:OCW327840 OMS327821:OMS327840 OWO327821:OWO327840 PGK327821:PGK327840 PQG327821:PQG327840 QAC327821:QAC327840 QJY327821:QJY327840 QTU327821:QTU327840 RDQ327821:RDQ327840 RNM327821:RNM327840 RXI327821:RXI327840 SHE327821:SHE327840 SRA327821:SRA327840 TAW327821:TAW327840 TKS327821:TKS327840 TUO327821:TUO327840 UEK327821:UEK327840 UOG327821:UOG327840 UYC327821:UYC327840 VHY327821:VHY327840 VRU327821:VRU327840 WBQ327821:WBQ327840 WLM327821:WLM327840 WVI327821:WVI327840 C393357:C393376 IW393357:IW393376 SS393357:SS393376 ACO393357:ACO393376 AMK393357:AMK393376 AWG393357:AWG393376 BGC393357:BGC393376 BPY393357:BPY393376 BZU393357:BZU393376 CJQ393357:CJQ393376 CTM393357:CTM393376 DDI393357:DDI393376 DNE393357:DNE393376 DXA393357:DXA393376 EGW393357:EGW393376 EQS393357:EQS393376 FAO393357:FAO393376 FKK393357:FKK393376 FUG393357:FUG393376 GEC393357:GEC393376 GNY393357:GNY393376 GXU393357:GXU393376 HHQ393357:HHQ393376 HRM393357:HRM393376 IBI393357:IBI393376 ILE393357:ILE393376 IVA393357:IVA393376 JEW393357:JEW393376 JOS393357:JOS393376 JYO393357:JYO393376 KIK393357:KIK393376 KSG393357:KSG393376 LCC393357:LCC393376 LLY393357:LLY393376 LVU393357:LVU393376 MFQ393357:MFQ393376 MPM393357:MPM393376 MZI393357:MZI393376 NJE393357:NJE393376 NTA393357:NTA393376 OCW393357:OCW393376 OMS393357:OMS393376 OWO393357:OWO393376 PGK393357:PGK393376 PQG393357:PQG393376 QAC393357:QAC393376 QJY393357:QJY393376 QTU393357:QTU393376 RDQ393357:RDQ393376 RNM393357:RNM393376 RXI393357:RXI393376 SHE393357:SHE393376 SRA393357:SRA393376 TAW393357:TAW393376 TKS393357:TKS393376 TUO393357:TUO393376 UEK393357:UEK393376 UOG393357:UOG393376 UYC393357:UYC393376 VHY393357:VHY393376 VRU393357:VRU393376 WBQ393357:WBQ393376 WLM393357:WLM393376 WVI393357:WVI393376 C458893:C458912 IW458893:IW458912 SS458893:SS458912 ACO458893:ACO458912 AMK458893:AMK458912 AWG458893:AWG458912 BGC458893:BGC458912 BPY458893:BPY458912 BZU458893:BZU458912 CJQ458893:CJQ458912 CTM458893:CTM458912 DDI458893:DDI458912 DNE458893:DNE458912 DXA458893:DXA458912 EGW458893:EGW458912 EQS458893:EQS458912 FAO458893:FAO458912 FKK458893:FKK458912 FUG458893:FUG458912 GEC458893:GEC458912 GNY458893:GNY458912 GXU458893:GXU458912 HHQ458893:HHQ458912 HRM458893:HRM458912 IBI458893:IBI458912 ILE458893:ILE458912 IVA458893:IVA458912 JEW458893:JEW458912 JOS458893:JOS458912 JYO458893:JYO458912 KIK458893:KIK458912 KSG458893:KSG458912 LCC458893:LCC458912 LLY458893:LLY458912 LVU458893:LVU458912 MFQ458893:MFQ458912 MPM458893:MPM458912 MZI458893:MZI458912 NJE458893:NJE458912 NTA458893:NTA458912 OCW458893:OCW458912 OMS458893:OMS458912 OWO458893:OWO458912 PGK458893:PGK458912 PQG458893:PQG458912 QAC458893:QAC458912 QJY458893:QJY458912 QTU458893:QTU458912 RDQ458893:RDQ458912 RNM458893:RNM458912 RXI458893:RXI458912 SHE458893:SHE458912 SRA458893:SRA458912 TAW458893:TAW458912 TKS458893:TKS458912 TUO458893:TUO458912 UEK458893:UEK458912 UOG458893:UOG458912 UYC458893:UYC458912 VHY458893:VHY458912 VRU458893:VRU458912 WBQ458893:WBQ458912 WLM458893:WLM458912 WVI458893:WVI458912 C524429:C524448 IW524429:IW524448 SS524429:SS524448 ACO524429:ACO524448 AMK524429:AMK524448 AWG524429:AWG524448 BGC524429:BGC524448 BPY524429:BPY524448 BZU524429:BZU524448 CJQ524429:CJQ524448 CTM524429:CTM524448 DDI524429:DDI524448 DNE524429:DNE524448 DXA524429:DXA524448 EGW524429:EGW524448 EQS524429:EQS524448 FAO524429:FAO524448 FKK524429:FKK524448 FUG524429:FUG524448 GEC524429:GEC524448 GNY524429:GNY524448 GXU524429:GXU524448 HHQ524429:HHQ524448 HRM524429:HRM524448 IBI524429:IBI524448 ILE524429:ILE524448 IVA524429:IVA524448 JEW524429:JEW524448 JOS524429:JOS524448 JYO524429:JYO524448 KIK524429:KIK524448 KSG524429:KSG524448 LCC524429:LCC524448 LLY524429:LLY524448 LVU524429:LVU524448 MFQ524429:MFQ524448 MPM524429:MPM524448 MZI524429:MZI524448 NJE524429:NJE524448 NTA524429:NTA524448 OCW524429:OCW524448 OMS524429:OMS524448 OWO524429:OWO524448 PGK524429:PGK524448 PQG524429:PQG524448 QAC524429:QAC524448 QJY524429:QJY524448 QTU524429:QTU524448 RDQ524429:RDQ524448 RNM524429:RNM524448 RXI524429:RXI524448 SHE524429:SHE524448 SRA524429:SRA524448 TAW524429:TAW524448 TKS524429:TKS524448 TUO524429:TUO524448 UEK524429:UEK524448 UOG524429:UOG524448 UYC524429:UYC524448 VHY524429:VHY524448 VRU524429:VRU524448 WBQ524429:WBQ524448 WLM524429:WLM524448 WVI524429:WVI524448 C589965:C589984 IW589965:IW589984 SS589965:SS589984 ACO589965:ACO589984 AMK589965:AMK589984 AWG589965:AWG589984 BGC589965:BGC589984 BPY589965:BPY589984 BZU589965:BZU589984 CJQ589965:CJQ589984 CTM589965:CTM589984 DDI589965:DDI589984 DNE589965:DNE589984 DXA589965:DXA589984 EGW589965:EGW589984 EQS589965:EQS589984 FAO589965:FAO589984 FKK589965:FKK589984 FUG589965:FUG589984 GEC589965:GEC589984 GNY589965:GNY589984 GXU589965:GXU589984 HHQ589965:HHQ589984 HRM589965:HRM589984 IBI589965:IBI589984 ILE589965:ILE589984 IVA589965:IVA589984 JEW589965:JEW589984 JOS589965:JOS589984 JYO589965:JYO589984 KIK589965:KIK589984 KSG589965:KSG589984 LCC589965:LCC589984 LLY589965:LLY589984 LVU589965:LVU589984 MFQ589965:MFQ589984 MPM589965:MPM589984 MZI589965:MZI589984 NJE589965:NJE589984 NTA589965:NTA589984 OCW589965:OCW589984 OMS589965:OMS589984 OWO589965:OWO589984 PGK589965:PGK589984 PQG589965:PQG589984 QAC589965:QAC589984 QJY589965:QJY589984 QTU589965:QTU589984 RDQ589965:RDQ589984 RNM589965:RNM589984 RXI589965:RXI589984 SHE589965:SHE589984 SRA589965:SRA589984 TAW589965:TAW589984 TKS589965:TKS589984 TUO589965:TUO589984 UEK589965:UEK589984 UOG589965:UOG589984 UYC589965:UYC589984 VHY589965:VHY589984 VRU589965:VRU589984 WBQ589965:WBQ589984 WLM589965:WLM589984 WVI589965:WVI589984 C655501:C655520 IW655501:IW655520 SS655501:SS655520 ACO655501:ACO655520 AMK655501:AMK655520 AWG655501:AWG655520 BGC655501:BGC655520 BPY655501:BPY655520 BZU655501:BZU655520 CJQ655501:CJQ655520 CTM655501:CTM655520 DDI655501:DDI655520 DNE655501:DNE655520 DXA655501:DXA655520 EGW655501:EGW655520 EQS655501:EQS655520 FAO655501:FAO655520 FKK655501:FKK655520 FUG655501:FUG655520 GEC655501:GEC655520 GNY655501:GNY655520 GXU655501:GXU655520 HHQ655501:HHQ655520 HRM655501:HRM655520 IBI655501:IBI655520 ILE655501:ILE655520 IVA655501:IVA655520 JEW655501:JEW655520 JOS655501:JOS655520 JYO655501:JYO655520 KIK655501:KIK655520 KSG655501:KSG655520 LCC655501:LCC655520 LLY655501:LLY655520 LVU655501:LVU655520 MFQ655501:MFQ655520 MPM655501:MPM655520 MZI655501:MZI655520 NJE655501:NJE655520 NTA655501:NTA655520 OCW655501:OCW655520 OMS655501:OMS655520 OWO655501:OWO655520 PGK655501:PGK655520 PQG655501:PQG655520 QAC655501:QAC655520 QJY655501:QJY655520 QTU655501:QTU655520 RDQ655501:RDQ655520 RNM655501:RNM655520 RXI655501:RXI655520 SHE655501:SHE655520 SRA655501:SRA655520 TAW655501:TAW655520 TKS655501:TKS655520 TUO655501:TUO655520 UEK655501:UEK655520 UOG655501:UOG655520 UYC655501:UYC655520 VHY655501:VHY655520 VRU655501:VRU655520 WBQ655501:WBQ655520 WLM655501:WLM655520 WVI655501:WVI655520 C721037:C721056 IW721037:IW721056 SS721037:SS721056 ACO721037:ACO721056 AMK721037:AMK721056 AWG721037:AWG721056 BGC721037:BGC721056 BPY721037:BPY721056 BZU721037:BZU721056 CJQ721037:CJQ721056 CTM721037:CTM721056 DDI721037:DDI721056 DNE721037:DNE721056 DXA721037:DXA721056 EGW721037:EGW721056 EQS721037:EQS721056 FAO721037:FAO721056 FKK721037:FKK721056 FUG721037:FUG721056 GEC721037:GEC721056 GNY721037:GNY721056 GXU721037:GXU721056 HHQ721037:HHQ721056 HRM721037:HRM721056 IBI721037:IBI721056 ILE721037:ILE721056 IVA721037:IVA721056 JEW721037:JEW721056 JOS721037:JOS721056 JYO721037:JYO721056 KIK721037:KIK721056 KSG721037:KSG721056 LCC721037:LCC721056 LLY721037:LLY721056 LVU721037:LVU721056 MFQ721037:MFQ721056 MPM721037:MPM721056 MZI721037:MZI721056 NJE721037:NJE721056 NTA721037:NTA721056 OCW721037:OCW721056 OMS721037:OMS721056 OWO721037:OWO721056 PGK721037:PGK721056 PQG721037:PQG721056 QAC721037:QAC721056 QJY721037:QJY721056 QTU721037:QTU721056 RDQ721037:RDQ721056 RNM721037:RNM721056 RXI721037:RXI721056 SHE721037:SHE721056 SRA721037:SRA721056 TAW721037:TAW721056 TKS721037:TKS721056 TUO721037:TUO721056 UEK721037:UEK721056 UOG721037:UOG721056 UYC721037:UYC721056 VHY721037:VHY721056 VRU721037:VRU721056 WBQ721037:WBQ721056 WLM721037:WLM721056 WVI721037:WVI721056 C786573:C786592 IW786573:IW786592 SS786573:SS786592 ACO786573:ACO786592 AMK786573:AMK786592 AWG786573:AWG786592 BGC786573:BGC786592 BPY786573:BPY786592 BZU786573:BZU786592 CJQ786573:CJQ786592 CTM786573:CTM786592 DDI786573:DDI786592 DNE786573:DNE786592 DXA786573:DXA786592 EGW786573:EGW786592 EQS786573:EQS786592 FAO786573:FAO786592 FKK786573:FKK786592 FUG786573:FUG786592 GEC786573:GEC786592 GNY786573:GNY786592 GXU786573:GXU786592 HHQ786573:HHQ786592 HRM786573:HRM786592 IBI786573:IBI786592 ILE786573:ILE786592 IVA786573:IVA786592 JEW786573:JEW786592 JOS786573:JOS786592 JYO786573:JYO786592 KIK786573:KIK786592 KSG786573:KSG786592 LCC786573:LCC786592 LLY786573:LLY786592 LVU786573:LVU786592 MFQ786573:MFQ786592 MPM786573:MPM786592 MZI786573:MZI786592 NJE786573:NJE786592 NTA786573:NTA786592 OCW786573:OCW786592 OMS786573:OMS786592 OWO786573:OWO786592 PGK786573:PGK786592 PQG786573:PQG786592 QAC786573:QAC786592 QJY786573:QJY786592 QTU786573:QTU786592 RDQ786573:RDQ786592 RNM786573:RNM786592 RXI786573:RXI786592 SHE786573:SHE786592 SRA786573:SRA786592 TAW786573:TAW786592 TKS786573:TKS786592 TUO786573:TUO786592 UEK786573:UEK786592 UOG786573:UOG786592 UYC786573:UYC786592 VHY786573:VHY786592 VRU786573:VRU786592 WBQ786573:WBQ786592 WLM786573:WLM786592 WVI786573:WVI786592 C852109:C852128 IW852109:IW852128 SS852109:SS852128 ACO852109:ACO852128 AMK852109:AMK852128 AWG852109:AWG852128 BGC852109:BGC852128 BPY852109:BPY852128 BZU852109:BZU852128 CJQ852109:CJQ852128 CTM852109:CTM852128 DDI852109:DDI852128 DNE852109:DNE852128 DXA852109:DXA852128 EGW852109:EGW852128 EQS852109:EQS852128 FAO852109:FAO852128 FKK852109:FKK852128 FUG852109:FUG852128 GEC852109:GEC852128 GNY852109:GNY852128 GXU852109:GXU852128 HHQ852109:HHQ852128 HRM852109:HRM852128 IBI852109:IBI852128 ILE852109:ILE852128 IVA852109:IVA852128 JEW852109:JEW852128 JOS852109:JOS852128 JYO852109:JYO852128 KIK852109:KIK852128 KSG852109:KSG852128 LCC852109:LCC852128 LLY852109:LLY852128 LVU852109:LVU852128 MFQ852109:MFQ852128 MPM852109:MPM852128 MZI852109:MZI852128 NJE852109:NJE852128 NTA852109:NTA852128 OCW852109:OCW852128 OMS852109:OMS852128 OWO852109:OWO852128 PGK852109:PGK852128 PQG852109:PQG852128 QAC852109:QAC852128 QJY852109:QJY852128 QTU852109:QTU852128 RDQ852109:RDQ852128 RNM852109:RNM852128 RXI852109:RXI852128 SHE852109:SHE852128 SRA852109:SRA852128 TAW852109:TAW852128 TKS852109:TKS852128 TUO852109:TUO852128 UEK852109:UEK852128 UOG852109:UOG852128 UYC852109:UYC852128 VHY852109:VHY852128 VRU852109:VRU852128 WBQ852109:WBQ852128 WLM852109:WLM852128 WVI852109:WVI852128 C917645:C917664 IW917645:IW917664 SS917645:SS917664 ACO917645:ACO917664 AMK917645:AMK917664 AWG917645:AWG917664 BGC917645:BGC917664 BPY917645:BPY917664 BZU917645:BZU917664 CJQ917645:CJQ917664 CTM917645:CTM917664 DDI917645:DDI917664 DNE917645:DNE917664 DXA917645:DXA917664 EGW917645:EGW917664 EQS917645:EQS917664 FAO917645:FAO917664 FKK917645:FKK917664 FUG917645:FUG917664 GEC917645:GEC917664 GNY917645:GNY917664 GXU917645:GXU917664 HHQ917645:HHQ917664 HRM917645:HRM917664 IBI917645:IBI917664 ILE917645:ILE917664 IVA917645:IVA917664 JEW917645:JEW917664 JOS917645:JOS917664 JYO917645:JYO917664 KIK917645:KIK917664 KSG917645:KSG917664 LCC917645:LCC917664 LLY917645:LLY917664 LVU917645:LVU917664 MFQ917645:MFQ917664 MPM917645:MPM917664 MZI917645:MZI917664 NJE917645:NJE917664 NTA917645:NTA917664 OCW917645:OCW917664 OMS917645:OMS917664 OWO917645:OWO917664 PGK917645:PGK917664 PQG917645:PQG917664 QAC917645:QAC917664 QJY917645:QJY917664 QTU917645:QTU917664 RDQ917645:RDQ917664 RNM917645:RNM917664 RXI917645:RXI917664 SHE917645:SHE917664 SRA917645:SRA917664 TAW917645:TAW917664 TKS917645:TKS917664 TUO917645:TUO917664 UEK917645:UEK917664 UOG917645:UOG917664 UYC917645:UYC917664 VHY917645:VHY917664 VRU917645:VRU917664 WBQ917645:WBQ917664 WLM917645:WLM917664 WVI917645:WVI917664 C983181:C983200 IW983181:IW983200 SS983181:SS983200 ACO983181:ACO983200 AMK983181:AMK983200 AWG983181:AWG983200 BGC983181:BGC983200 BPY983181:BPY983200 BZU983181:BZU983200 CJQ983181:CJQ983200 CTM983181:CTM983200 DDI983181:DDI983200 DNE983181:DNE983200 DXA983181:DXA983200 EGW983181:EGW983200 EQS983181:EQS983200 FAO983181:FAO983200 FKK983181:FKK983200 FUG983181:FUG983200 GEC983181:GEC983200 GNY983181:GNY983200 GXU983181:GXU983200 HHQ983181:HHQ983200 HRM983181:HRM983200 IBI983181:IBI983200 ILE983181:ILE983200 IVA983181:IVA983200 JEW983181:JEW983200 JOS983181:JOS983200 JYO983181:JYO983200 KIK983181:KIK983200 KSG983181:KSG983200 LCC983181:LCC983200 LLY983181:LLY983200 LVU983181:LVU983200 MFQ983181:MFQ983200 MPM983181:MPM983200 MZI983181:MZI983200 NJE983181:NJE983200 NTA983181:NTA983200 OCW983181:OCW983200 OMS983181:OMS983200 OWO983181:OWO983200 PGK983181:PGK983200 PQG983181:PQG983200 QAC983181:QAC983200 QJY983181:QJY983200 QTU983181:QTU983200 RDQ983181:RDQ983200 RNM983181:RNM983200 RXI983181:RXI983200 SHE983181:SHE983200 SRA983181:SRA983200 TAW983181:TAW983200 TKS983181:TKS983200 TUO983181:TUO983200 UEK983181:UEK983200 UOG983181:UOG983200 UYC983181:UYC983200 VHY983181:VHY983200 VRU983181:VRU983200 WBQ983181:WBQ983200 WLM983181:WLM983200 WVI983181:WVI983200 F161:F165 JA161:JA165 SW161:SW165 ACS161:ACS165 AMO161:AMO165 AWK161:AWK165 BGG161:BGG165 BQC161:BQC165 BZY161:BZY165 CJU161:CJU165 CTQ161:CTQ165 DDM161:DDM165 DNI161:DNI165 DXE161:DXE165 EHA161:EHA165 EQW161:EQW165 FAS161:FAS165 FKO161:FKO165 FUK161:FUK165 GEG161:GEG165 GOC161:GOC165 GXY161:GXY165 HHU161:HHU165 HRQ161:HRQ165 IBM161:IBM165 ILI161:ILI165 IVE161:IVE165 JFA161:JFA165 JOW161:JOW165 JYS161:JYS165 KIO161:KIO165 KSK161:KSK165 LCG161:LCG165 LMC161:LMC165 LVY161:LVY165 MFU161:MFU165 MPQ161:MPQ165 MZM161:MZM165 NJI161:NJI165 NTE161:NTE165 ODA161:ODA165 OMW161:OMW165 OWS161:OWS165 PGO161:PGO165 PQK161:PQK165 QAG161:QAG165 QKC161:QKC165 QTY161:QTY165 RDU161:RDU165 RNQ161:RNQ165 RXM161:RXM165 SHI161:SHI165 SRE161:SRE165 TBA161:TBA165 TKW161:TKW165 TUS161:TUS165 UEO161:UEO165 UOK161:UOK165 UYG161:UYG165 VIC161:VIC165 VRY161:VRY165 WBU161:WBU165 WLQ161:WLQ165 WVM161:WVM165 F65697:F65701 JA65697:JA65701 SW65697:SW65701 ACS65697:ACS65701 AMO65697:AMO65701 AWK65697:AWK65701 BGG65697:BGG65701 BQC65697:BQC65701 BZY65697:BZY65701 CJU65697:CJU65701 CTQ65697:CTQ65701 DDM65697:DDM65701 DNI65697:DNI65701 DXE65697:DXE65701 EHA65697:EHA65701 EQW65697:EQW65701 FAS65697:FAS65701 FKO65697:FKO65701 FUK65697:FUK65701 GEG65697:GEG65701 GOC65697:GOC65701 GXY65697:GXY65701 HHU65697:HHU65701 HRQ65697:HRQ65701 IBM65697:IBM65701 ILI65697:ILI65701 IVE65697:IVE65701 JFA65697:JFA65701 JOW65697:JOW65701 JYS65697:JYS65701 KIO65697:KIO65701 KSK65697:KSK65701 LCG65697:LCG65701 LMC65697:LMC65701 LVY65697:LVY65701 MFU65697:MFU65701 MPQ65697:MPQ65701 MZM65697:MZM65701 NJI65697:NJI65701 NTE65697:NTE65701 ODA65697:ODA65701 OMW65697:OMW65701 OWS65697:OWS65701 PGO65697:PGO65701 PQK65697:PQK65701 QAG65697:QAG65701 QKC65697:QKC65701 QTY65697:QTY65701 RDU65697:RDU65701 RNQ65697:RNQ65701 RXM65697:RXM65701 SHI65697:SHI65701 SRE65697:SRE65701 TBA65697:TBA65701 TKW65697:TKW65701 TUS65697:TUS65701 UEO65697:UEO65701 UOK65697:UOK65701 UYG65697:UYG65701 VIC65697:VIC65701 VRY65697:VRY65701 WBU65697:WBU65701 WLQ65697:WLQ65701 WVM65697:WVM65701 F131233:F131237 JA131233:JA131237 SW131233:SW131237 ACS131233:ACS131237 AMO131233:AMO131237 AWK131233:AWK131237 BGG131233:BGG131237 BQC131233:BQC131237 BZY131233:BZY131237 CJU131233:CJU131237 CTQ131233:CTQ131237 DDM131233:DDM131237 DNI131233:DNI131237 DXE131233:DXE131237 EHA131233:EHA131237 EQW131233:EQW131237 FAS131233:FAS131237 FKO131233:FKO131237 FUK131233:FUK131237 GEG131233:GEG131237 GOC131233:GOC131237 GXY131233:GXY131237 HHU131233:HHU131237 HRQ131233:HRQ131237 IBM131233:IBM131237 ILI131233:ILI131237 IVE131233:IVE131237 JFA131233:JFA131237 JOW131233:JOW131237 JYS131233:JYS131237 KIO131233:KIO131237 KSK131233:KSK131237 LCG131233:LCG131237 LMC131233:LMC131237 LVY131233:LVY131237 MFU131233:MFU131237 MPQ131233:MPQ131237 MZM131233:MZM131237 NJI131233:NJI131237 NTE131233:NTE131237 ODA131233:ODA131237 OMW131233:OMW131237 OWS131233:OWS131237 PGO131233:PGO131237 PQK131233:PQK131237 QAG131233:QAG131237 QKC131233:QKC131237 QTY131233:QTY131237 RDU131233:RDU131237 RNQ131233:RNQ131237 RXM131233:RXM131237 SHI131233:SHI131237 SRE131233:SRE131237 TBA131233:TBA131237 TKW131233:TKW131237 TUS131233:TUS131237 UEO131233:UEO131237 UOK131233:UOK131237 UYG131233:UYG131237 VIC131233:VIC131237 VRY131233:VRY131237 WBU131233:WBU131237 WLQ131233:WLQ131237 WVM131233:WVM131237 F196769:F196773 JA196769:JA196773 SW196769:SW196773 ACS196769:ACS196773 AMO196769:AMO196773 AWK196769:AWK196773 BGG196769:BGG196773 BQC196769:BQC196773 BZY196769:BZY196773 CJU196769:CJU196773 CTQ196769:CTQ196773 DDM196769:DDM196773 DNI196769:DNI196773 DXE196769:DXE196773 EHA196769:EHA196773 EQW196769:EQW196773 FAS196769:FAS196773 FKO196769:FKO196773 FUK196769:FUK196773 GEG196769:GEG196773 GOC196769:GOC196773 GXY196769:GXY196773 HHU196769:HHU196773 HRQ196769:HRQ196773 IBM196769:IBM196773 ILI196769:ILI196773 IVE196769:IVE196773 JFA196769:JFA196773 JOW196769:JOW196773 JYS196769:JYS196773 KIO196769:KIO196773 KSK196769:KSK196773 LCG196769:LCG196773 LMC196769:LMC196773 LVY196769:LVY196773 MFU196769:MFU196773 MPQ196769:MPQ196773 MZM196769:MZM196773 NJI196769:NJI196773 NTE196769:NTE196773 ODA196769:ODA196773 OMW196769:OMW196773 OWS196769:OWS196773 PGO196769:PGO196773 PQK196769:PQK196773 QAG196769:QAG196773 QKC196769:QKC196773 QTY196769:QTY196773 RDU196769:RDU196773 RNQ196769:RNQ196773 RXM196769:RXM196773 SHI196769:SHI196773 SRE196769:SRE196773 TBA196769:TBA196773 TKW196769:TKW196773 TUS196769:TUS196773 UEO196769:UEO196773 UOK196769:UOK196773 UYG196769:UYG196773 VIC196769:VIC196773 VRY196769:VRY196773 WBU196769:WBU196773 WLQ196769:WLQ196773 WVM196769:WVM196773 F262305:F262309 JA262305:JA262309 SW262305:SW262309 ACS262305:ACS262309 AMO262305:AMO262309 AWK262305:AWK262309 BGG262305:BGG262309 BQC262305:BQC262309 BZY262305:BZY262309 CJU262305:CJU262309 CTQ262305:CTQ262309 DDM262305:DDM262309 DNI262305:DNI262309 DXE262305:DXE262309 EHA262305:EHA262309 EQW262305:EQW262309 FAS262305:FAS262309 FKO262305:FKO262309 FUK262305:FUK262309 GEG262305:GEG262309 GOC262305:GOC262309 GXY262305:GXY262309 HHU262305:HHU262309 HRQ262305:HRQ262309 IBM262305:IBM262309 ILI262305:ILI262309 IVE262305:IVE262309 JFA262305:JFA262309 JOW262305:JOW262309 JYS262305:JYS262309 KIO262305:KIO262309 KSK262305:KSK262309 LCG262305:LCG262309 LMC262305:LMC262309 LVY262305:LVY262309 MFU262305:MFU262309 MPQ262305:MPQ262309 MZM262305:MZM262309 NJI262305:NJI262309 NTE262305:NTE262309 ODA262305:ODA262309 OMW262305:OMW262309 OWS262305:OWS262309 PGO262305:PGO262309 PQK262305:PQK262309 QAG262305:QAG262309 QKC262305:QKC262309 QTY262305:QTY262309 RDU262305:RDU262309 RNQ262305:RNQ262309 RXM262305:RXM262309 SHI262305:SHI262309 SRE262305:SRE262309 TBA262305:TBA262309 TKW262305:TKW262309 TUS262305:TUS262309 UEO262305:UEO262309 UOK262305:UOK262309 UYG262305:UYG262309 VIC262305:VIC262309 VRY262305:VRY262309 WBU262305:WBU262309 WLQ262305:WLQ262309 WVM262305:WVM262309 F327841:F327845 JA327841:JA327845 SW327841:SW327845 ACS327841:ACS327845 AMO327841:AMO327845 AWK327841:AWK327845 BGG327841:BGG327845 BQC327841:BQC327845 BZY327841:BZY327845 CJU327841:CJU327845 CTQ327841:CTQ327845 DDM327841:DDM327845 DNI327841:DNI327845 DXE327841:DXE327845 EHA327841:EHA327845 EQW327841:EQW327845 FAS327841:FAS327845 FKO327841:FKO327845 FUK327841:FUK327845 GEG327841:GEG327845 GOC327841:GOC327845 GXY327841:GXY327845 HHU327841:HHU327845 HRQ327841:HRQ327845 IBM327841:IBM327845 ILI327841:ILI327845 IVE327841:IVE327845 JFA327841:JFA327845 JOW327841:JOW327845 JYS327841:JYS327845 KIO327841:KIO327845 KSK327841:KSK327845 LCG327841:LCG327845 LMC327841:LMC327845 LVY327841:LVY327845 MFU327841:MFU327845 MPQ327841:MPQ327845 MZM327841:MZM327845 NJI327841:NJI327845 NTE327841:NTE327845 ODA327841:ODA327845 OMW327841:OMW327845 OWS327841:OWS327845 PGO327841:PGO327845 PQK327841:PQK327845 QAG327841:QAG327845 QKC327841:QKC327845 QTY327841:QTY327845 RDU327841:RDU327845 RNQ327841:RNQ327845 RXM327841:RXM327845 SHI327841:SHI327845 SRE327841:SRE327845 TBA327841:TBA327845 TKW327841:TKW327845 TUS327841:TUS327845 UEO327841:UEO327845 UOK327841:UOK327845 UYG327841:UYG327845 VIC327841:VIC327845 VRY327841:VRY327845 WBU327841:WBU327845 WLQ327841:WLQ327845 WVM327841:WVM327845 F393377:F393381 JA393377:JA393381 SW393377:SW393381 ACS393377:ACS393381 AMO393377:AMO393381 AWK393377:AWK393381 BGG393377:BGG393381 BQC393377:BQC393381 BZY393377:BZY393381 CJU393377:CJU393381 CTQ393377:CTQ393381 DDM393377:DDM393381 DNI393377:DNI393381 DXE393377:DXE393381 EHA393377:EHA393381 EQW393377:EQW393381 FAS393377:FAS393381 FKO393377:FKO393381 FUK393377:FUK393381 GEG393377:GEG393381 GOC393377:GOC393381 GXY393377:GXY393381 HHU393377:HHU393381 HRQ393377:HRQ393381 IBM393377:IBM393381 ILI393377:ILI393381 IVE393377:IVE393381 JFA393377:JFA393381 JOW393377:JOW393381 JYS393377:JYS393381 KIO393377:KIO393381 KSK393377:KSK393381 LCG393377:LCG393381 LMC393377:LMC393381 LVY393377:LVY393381 MFU393377:MFU393381 MPQ393377:MPQ393381 MZM393377:MZM393381 NJI393377:NJI393381 NTE393377:NTE393381 ODA393377:ODA393381 OMW393377:OMW393381 OWS393377:OWS393381 PGO393377:PGO393381 PQK393377:PQK393381 QAG393377:QAG393381 QKC393377:QKC393381 QTY393377:QTY393381 RDU393377:RDU393381 RNQ393377:RNQ393381 RXM393377:RXM393381 SHI393377:SHI393381 SRE393377:SRE393381 TBA393377:TBA393381 TKW393377:TKW393381 TUS393377:TUS393381 UEO393377:UEO393381 UOK393377:UOK393381 UYG393377:UYG393381 VIC393377:VIC393381 VRY393377:VRY393381 WBU393377:WBU393381 WLQ393377:WLQ393381 WVM393377:WVM393381 F458913:F458917 JA458913:JA458917 SW458913:SW458917 ACS458913:ACS458917 AMO458913:AMO458917 AWK458913:AWK458917 BGG458913:BGG458917 BQC458913:BQC458917 BZY458913:BZY458917 CJU458913:CJU458917 CTQ458913:CTQ458917 DDM458913:DDM458917 DNI458913:DNI458917 DXE458913:DXE458917 EHA458913:EHA458917 EQW458913:EQW458917 FAS458913:FAS458917 FKO458913:FKO458917 FUK458913:FUK458917 GEG458913:GEG458917 GOC458913:GOC458917 GXY458913:GXY458917 HHU458913:HHU458917 HRQ458913:HRQ458917 IBM458913:IBM458917 ILI458913:ILI458917 IVE458913:IVE458917 JFA458913:JFA458917 JOW458913:JOW458917 JYS458913:JYS458917 KIO458913:KIO458917 KSK458913:KSK458917 LCG458913:LCG458917 LMC458913:LMC458917 LVY458913:LVY458917 MFU458913:MFU458917 MPQ458913:MPQ458917 MZM458913:MZM458917 NJI458913:NJI458917 NTE458913:NTE458917 ODA458913:ODA458917 OMW458913:OMW458917 OWS458913:OWS458917 PGO458913:PGO458917 PQK458913:PQK458917 QAG458913:QAG458917 QKC458913:QKC458917 QTY458913:QTY458917 RDU458913:RDU458917 RNQ458913:RNQ458917 RXM458913:RXM458917 SHI458913:SHI458917 SRE458913:SRE458917 TBA458913:TBA458917 TKW458913:TKW458917 TUS458913:TUS458917 UEO458913:UEO458917 UOK458913:UOK458917 UYG458913:UYG458917 VIC458913:VIC458917 VRY458913:VRY458917 WBU458913:WBU458917 WLQ458913:WLQ458917 WVM458913:WVM458917 F524449:F524453 JA524449:JA524453 SW524449:SW524453 ACS524449:ACS524453 AMO524449:AMO524453 AWK524449:AWK524453 BGG524449:BGG524453 BQC524449:BQC524453 BZY524449:BZY524453 CJU524449:CJU524453 CTQ524449:CTQ524453 DDM524449:DDM524453 DNI524449:DNI524453 DXE524449:DXE524453 EHA524449:EHA524453 EQW524449:EQW524453 FAS524449:FAS524453 FKO524449:FKO524453 FUK524449:FUK524453 GEG524449:GEG524453 GOC524449:GOC524453 GXY524449:GXY524453 HHU524449:HHU524453 HRQ524449:HRQ524453 IBM524449:IBM524453 ILI524449:ILI524453 IVE524449:IVE524453 JFA524449:JFA524453 JOW524449:JOW524453 JYS524449:JYS524453 KIO524449:KIO524453 KSK524449:KSK524453 LCG524449:LCG524453 LMC524449:LMC524453 LVY524449:LVY524453 MFU524449:MFU524453 MPQ524449:MPQ524453 MZM524449:MZM524453 NJI524449:NJI524453 NTE524449:NTE524453 ODA524449:ODA524453 OMW524449:OMW524453 OWS524449:OWS524453 PGO524449:PGO524453 PQK524449:PQK524453 QAG524449:QAG524453 QKC524449:QKC524453 QTY524449:QTY524453 RDU524449:RDU524453 RNQ524449:RNQ524453 RXM524449:RXM524453 SHI524449:SHI524453 SRE524449:SRE524453 TBA524449:TBA524453 TKW524449:TKW524453 TUS524449:TUS524453 UEO524449:UEO524453 UOK524449:UOK524453 UYG524449:UYG524453 VIC524449:VIC524453 VRY524449:VRY524453 WBU524449:WBU524453 WLQ524449:WLQ524453 WVM524449:WVM524453 F589985:F589989 JA589985:JA589989 SW589985:SW589989 ACS589985:ACS589989 AMO589985:AMO589989 AWK589985:AWK589989 BGG589985:BGG589989 BQC589985:BQC589989 BZY589985:BZY589989 CJU589985:CJU589989 CTQ589985:CTQ589989 DDM589985:DDM589989 DNI589985:DNI589989 DXE589985:DXE589989 EHA589985:EHA589989 EQW589985:EQW589989 FAS589985:FAS589989 FKO589985:FKO589989 FUK589985:FUK589989 GEG589985:GEG589989 GOC589985:GOC589989 GXY589985:GXY589989 HHU589985:HHU589989 HRQ589985:HRQ589989 IBM589985:IBM589989 ILI589985:ILI589989 IVE589985:IVE589989 JFA589985:JFA589989 JOW589985:JOW589989 JYS589985:JYS589989 KIO589985:KIO589989 KSK589985:KSK589989 LCG589985:LCG589989 LMC589985:LMC589989 LVY589985:LVY589989 MFU589985:MFU589989 MPQ589985:MPQ589989 MZM589985:MZM589989 NJI589985:NJI589989 NTE589985:NTE589989 ODA589985:ODA589989 OMW589985:OMW589989 OWS589985:OWS589989 PGO589985:PGO589989 PQK589985:PQK589989 QAG589985:QAG589989 QKC589985:QKC589989 QTY589985:QTY589989 RDU589985:RDU589989 RNQ589985:RNQ589989 RXM589985:RXM589989 SHI589985:SHI589989 SRE589985:SRE589989 TBA589985:TBA589989 TKW589985:TKW589989 TUS589985:TUS589989 UEO589985:UEO589989 UOK589985:UOK589989 UYG589985:UYG589989 VIC589985:VIC589989 VRY589985:VRY589989 WBU589985:WBU589989 WLQ589985:WLQ589989 WVM589985:WVM589989 F655521:F655525 JA655521:JA655525 SW655521:SW655525 ACS655521:ACS655525 AMO655521:AMO655525 AWK655521:AWK655525 BGG655521:BGG655525 BQC655521:BQC655525 BZY655521:BZY655525 CJU655521:CJU655525 CTQ655521:CTQ655525 DDM655521:DDM655525 DNI655521:DNI655525 DXE655521:DXE655525 EHA655521:EHA655525 EQW655521:EQW655525 FAS655521:FAS655525 FKO655521:FKO655525 FUK655521:FUK655525 GEG655521:GEG655525 GOC655521:GOC655525 GXY655521:GXY655525 HHU655521:HHU655525 HRQ655521:HRQ655525 IBM655521:IBM655525 ILI655521:ILI655525 IVE655521:IVE655525 JFA655521:JFA655525 JOW655521:JOW655525 JYS655521:JYS655525 KIO655521:KIO655525 KSK655521:KSK655525 LCG655521:LCG655525 LMC655521:LMC655525 LVY655521:LVY655525 MFU655521:MFU655525 MPQ655521:MPQ655525 MZM655521:MZM655525 NJI655521:NJI655525 NTE655521:NTE655525 ODA655521:ODA655525 OMW655521:OMW655525 OWS655521:OWS655525 PGO655521:PGO655525 PQK655521:PQK655525 QAG655521:QAG655525 QKC655521:QKC655525 QTY655521:QTY655525 RDU655521:RDU655525 RNQ655521:RNQ655525 RXM655521:RXM655525 SHI655521:SHI655525 SRE655521:SRE655525 TBA655521:TBA655525 TKW655521:TKW655525 TUS655521:TUS655525 UEO655521:UEO655525 UOK655521:UOK655525 UYG655521:UYG655525 VIC655521:VIC655525 VRY655521:VRY655525 WBU655521:WBU655525 WLQ655521:WLQ655525 WVM655521:WVM655525 F721057:F721061 JA721057:JA721061 SW721057:SW721061 ACS721057:ACS721061 AMO721057:AMO721061 AWK721057:AWK721061 BGG721057:BGG721061 BQC721057:BQC721061 BZY721057:BZY721061 CJU721057:CJU721061 CTQ721057:CTQ721061 DDM721057:DDM721061 DNI721057:DNI721061 DXE721057:DXE721061 EHA721057:EHA721061 EQW721057:EQW721061 FAS721057:FAS721061 FKO721057:FKO721061 FUK721057:FUK721061 GEG721057:GEG721061 GOC721057:GOC721061 GXY721057:GXY721061 HHU721057:HHU721061 HRQ721057:HRQ721061 IBM721057:IBM721061 ILI721057:ILI721061 IVE721057:IVE721061 JFA721057:JFA721061 JOW721057:JOW721061 JYS721057:JYS721061 KIO721057:KIO721061 KSK721057:KSK721061 LCG721057:LCG721061 LMC721057:LMC721061 LVY721057:LVY721061 MFU721057:MFU721061 MPQ721057:MPQ721061 MZM721057:MZM721061 NJI721057:NJI721061 NTE721057:NTE721061 ODA721057:ODA721061 OMW721057:OMW721061 OWS721057:OWS721061 PGO721057:PGO721061 PQK721057:PQK721061 QAG721057:QAG721061 QKC721057:QKC721061 QTY721057:QTY721061 RDU721057:RDU721061 RNQ721057:RNQ721061 RXM721057:RXM721061 SHI721057:SHI721061 SRE721057:SRE721061 TBA721057:TBA721061 TKW721057:TKW721061 TUS721057:TUS721061 UEO721057:UEO721061 UOK721057:UOK721061 UYG721057:UYG721061 VIC721057:VIC721061 VRY721057:VRY721061 WBU721057:WBU721061 WLQ721057:WLQ721061 WVM721057:WVM721061 F786593:F786597 JA786593:JA786597 SW786593:SW786597 ACS786593:ACS786597 AMO786593:AMO786597 AWK786593:AWK786597 BGG786593:BGG786597 BQC786593:BQC786597 BZY786593:BZY786597 CJU786593:CJU786597 CTQ786593:CTQ786597 DDM786593:DDM786597 DNI786593:DNI786597 DXE786593:DXE786597 EHA786593:EHA786597 EQW786593:EQW786597 FAS786593:FAS786597 FKO786593:FKO786597 FUK786593:FUK786597 GEG786593:GEG786597 GOC786593:GOC786597 GXY786593:GXY786597 HHU786593:HHU786597 HRQ786593:HRQ786597 IBM786593:IBM786597 ILI786593:ILI786597 IVE786593:IVE786597 JFA786593:JFA786597 JOW786593:JOW786597 JYS786593:JYS786597 KIO786593:KIO786597 KSK786593:KSK786597 LCG786593:LCG786597 LMC786593:LMC786597 LVY786593:LVY786597 MFU786593:MFU786597 MPQ786593:MPQ786597 MZM786593:MZM786597 NJI786593:NJI786597 NTE786593:NTE786597 ODA786593:ODA786597 OMW786593:OMW786597 OWS786593:OWS786597 PGO786593:PGO786597 PQK786593:PQK786597 QAG786593:QAG786597 QKC786593:QKC786597 QTY786593:QTY786597 RDU786593:RDU786597 RNQ786593:RNQ786597 RXM786593:RXM786597 SHI786593:SHI786597 SRE786593:SRE786597 TBA786593:TBA786597 TKW786593:TKW786597 TUS786593:TUS786597 UEO786593:UEO786597 UOK786593:UOK786597 UYG786593:UYG786597 VIC786593:VIC786597 VRY786593:VRY786597 WBU786593:WBU786597 WLQ786593:WLQ786597 WVM786593:WVM786597 F852129:F852133 JA852129:JA852133 SW852129:SW852133 ACS852129:ACS852133 AMO852129:AMO852133 AWK852129:AWK852133 BGG852129:BGG852133 BQC852129:BQC852133 BZY852129:BZY852133 CJU852129:CJU852133 CTQ852129:CTQ852133 DDM852129:DDM852133 DNI852129:DNI852133 DXE852129:DXE852133 EHA852129:EHA852133 EQW852129:EQW852133 FAS852129:FAS852133 FKO852129:FKO852133 FUK852129:FUK852133 GEG852129:GEG852133 GOC852129:GOC852133 GXY852129:GXY852133 HHU852129:HHU852133 HRQ852129:HRQ852133 IBM852129:IBM852133 ILI852129:ILI852133 IVE852129:IVE852133 JFA852129:JFA852133 JOW852129:JOW852133 JYS852129:JYS852133 KIO852129:KIO852133 KSK852129:KSK852133 LCG852129:LCG852133 LMC852129:LMC852133 LVY852129:LVY852133 MFU852129:MFU852133 MPQ852129:MPQ852133 MZM852129:MZM852133 NJI852129:NJI852133 NTE852129:NTE852133 ODA852129:ODA852133 OMW852129:OMW852133 OWS852129:OWS852133 PGO852129:PGO852133 PQK852129:PQK852133 QAG852129:QAG852133 QKC852129:QKC852133 QTY852129:QTY852133 RDU852129:RDU852133 RNQ852129:RNQ852133 RXM852129:RXM852133 SHI852129:SHI852133 SRE852129:SRE852133 TBA852129:TBA852133 TKW852129:TKW852133 TUS852129:TUS852133 UEO852129:UEO852133 UOK852129:UOK852133 UYG852129:UYG852133 VIC852129:VIC852133 VRY852129:VRY852133 WBU852129:WBU852133 WLQ852129:WLQ852133 WVM852129:WVM852133 F917665:F917669 JA917665:JA917669 SW917665:SW917669 ACS917665:ACS917669 AMO917665:AMO917669 AWK917665:AWK917669 BGG917665:BGG917669 BQC917665:BQC917669 BZY917665:BZY917669 CJU917665:CJU917669 CTQ917665:CTQ917669 DDM917665:DDM917669 DNI917665:DNI917669 DXE917665:DXE917669 EHA917665:EHA917669 EQW917665:EQW917669 FAS917665:FAS917669 FKO917665:FKO917669 FUK917665:FUK917669 GEG917665:GEG917669 GOC917665:GOC917669 GXY917665:GXY917669 HHU917665:HHU917669 HRQ917665:HRQ917669 IBM917665:IBM917669 ILI917665:ILI917669 IVE917665:IVE917669 JFA917665:JFA917669 JOW917665:JOW917669 JYS917665:JYS917669 KIO917665:KIO917669 KSK917665:KSK917669 LCG917665:LCG917669 LMC917665:LMC917669 LVY917665:LVY917669 MFU917665:MFU917669 MPQ917665:MPQ917669 MZM917665:MZM917669 NJI917665:NJI917669 NTE917665:NTE917669 ODA917665:ODA917669 OMW917665:OMW917669 OWS917665:OWS917669 PGO917665:PGO917669 PQK917665:PQK917669 QAG917665:QAG917669 QKC917665:QKC917669 QTY917665:QTY917669 RDU917665:RDU917669 RNQ917665:RNQ917669 RXM917665:RXM917669 SHI917665:SHI917669 SRE917665:SRE917669 TBA917665:TBA917669 TKW917665:TKW917669 TUS917665:TUS917669 UEO917665:UEO917669 UOK917665:UOK917669 UYG917665:UYG917669 VIC917665:VIC917669 VRY917665:VRY917669 WBU917665:WBU917669 WLQ917665:WLQ917669 WVM917665:WVM917669 F983201:F983205 JA983201:JA983205 SW983201:SW983205 ACS983201:ACS983205 AMO983201:AMO983205 AWK983201:AWK983205 BGG983201:BGG983205 BQC983201:BQC983205 BZY983201:BZY983205 CJU983201:CJU983205 CTQ983201:CTQ983205 DDM983201:DDM983205 DNI983201:DNI983205 DXE983201:DXE983205 EHA983201:EHA983205 EQW983201:EQW983205 FAS983201:FAS983205 FKO983201:FKO983205 FUK983201:FUK983205 GEG983201:GEG983205 GOC983201:GOC983205 GXY983201:GXY983205 HHU983201:HHU983205 HRQ983201:HRQ983205 IBM983201:IBM983205 ILI983201:ILI983205 IVE983201:IVE983205 JFA983201:JFA983205 JOW983201:JOW983205 JYS983201:JYS983205 KIO983201:KIO983205 KSK983201:KSK983205 LCG983201:LCG983205 LMC983201:LMC983205 LVY983201:LVY983205 MFU983201:MFU983205 MPQ983201:MPQ983205 MZM983201:MZM983205 NJI983201:NJI983205 NTE983201:NTE983205 ODA983201:ODA983205 OMW983201:OMW983205 OWS983201:OWS983205 PGO983201:PGO983205 PQK983201:PQK983205 QAG983201:QAG983205 QKC983201:QKC983205 QTY983201:QTY983205 RDU983201:RDU983205 RNQ983201:RNQ983205 RXM983201:RXM983205 SHI983201:SHI983205 SRE983201:SRE983205 TBA983201:TBA983205 TKW983201:TKW983205 TUS983201:TUS983205 UEO983201:UEO983205 UOK983201:UOK983205 UYG983201:UYG983205 VIC983201:VIC983205 VRY983201:VRY983205 WBU983201:WBU983205 WLQ983201:WLQ983205 WVM983201:WVM983205 F7:F109 JA7:JA109 SW7:SW109 ACS7:ACS109 AMO7:AMO109 AWK7:AWK109 BGG7:BGG109 BQC7:BQC109 BZY7:BZY109 CJU7:CJU109 CTQ7:CTQ109 DDM7:DDM109 DNI7:DNI109 DXE7:DXE109 EHA7:EHA109 EQW7:EQW109 FAS7:FAS109 FKO7:FKO109 FUK7:FUK109 GEG7:GEG109 GOC7:GOC109 GXY7:GXY109 HHU7:HHU109 HRQ7:HRQ109 IBM7:IBM109 ILI7:ILI109 IVE7:IVE109 JFA7:JFA109 JOW7:JOW109 JYS7:JYS109 KIO7:KIO109 KSK7:KSK109 LCG7:LCG109 LMC7:LMC109 LVY7:LVY109 MFU7:MFU109 MPQ7:MPQ109 MZM7:MZM109 NJI7:NJI109 NTE7:NTE109 ODA7:ODA109 OMW7:OMW109 OWS7:OWS109 PGO7:PGO109 PQK7:PQK109 QAG7:QAG109 QKC7:QKC109 QTY7:QTY109 RDU7:RDU109 RNQ7:RNQ109 RXM7:RXM109 SHI7:SHI109 SRE7:SRE109 TBA7:TBA109 TKW7:TKW109 TUS7:TUS109 UEO7:UEO109 UOK7:UOK109 UYG7:UYG109 VIC7:VIC109 VRY7:VRY109 WBU7:WBU109 WLQ7:WLQ109 WVM7:WVM109 F65543:F65645 JA65543:JA65645 SW65543:SW65645 ACS65543:ACS65645 AMO65543:AMO65645 AWK65543:AWK65645 BGG65543:BGG65645 BQC65543:BQC65645 BZY65543:BZY65645 CJU65543:CJU65645 CTQ65543:CTQ65645 DDM65543:DDM65645 DNI65543:DNI65645 DXE65543:DXE65645 EHA65543:EHA65645 EQW65543:EQW65645 FAS65543:FAS65645 FKO65543:FKO65645 FUK65543:FUK65645 GEG65543:GEG65645 GOC65543:GOC65645 GXY65543:GXY65645 HHU65543:HHU65645 HRQ65543:HRQ65645 IBM65543:IBM65645 ILI65543:ILI65645 IVE65543:IVE65645 JFA65543:JFA65645 JOW65543:JOW65645 JYS65543:JYS65645 KIO65543:KIO65645 KSK65543:KSK65645 LCG65543:LCG65645 LMC65543:LMC65645 LVY65543:LVY65645 MFU65543:MFU65645 MPQ65543:MPQ65645 MZM65543:MZM65645 NJI65543:NJI65645 NTE65543:NTE65645 ODA65543:ODA65645 OMW65543:OMW65645 OWS65543:OWS65645 PGO65543:PGO65645 PQK65543:PQK65645 QAG65543:QAG65645 QKC65543:QKC65645 QTY65543:QTY65645 RDU65543:RDU65645 RNQ65543:RNQ65645 RXM65543:RXM65645 SHI65543:SHI65645 SRE65543:SRE65645 TBA65543:TBA65645 TKW65543:TKW65645 TUS65543:TUS65645 UEO65543:UEO65645 UOK65543:UOK65645 UYG65543:UYG65645 VIC65543:VIC65645 VRY65543:VRY65645 WBU65543:WBU65645 WLQ65543:WLQ65645 WVM65543:WVM65645 F131079:F131181 JA131079:JA131181 SW131079:SW131181 ACS131079:ACS131181 AMO131079:AMO131181 AWK131079:AWK131181 BGG131079:BGG131181 BQC131079:BQC131181 BZY131079:BZY131181 CJU131079:CJU131181 CTQ131079:CTQ131181 DDM131079:DDM131181 DNI131079:DNI131181 DXE131079:DXE131181 EHA131079:EHA131181 EQW131079:EQW131181 FAS131079:FAS131181 FKO131079:FKO131181 FUK131079:FUK131181 GEG131079:GEG131181 GOC131079:GOC131181 GXY131079:GXY131181 HHU131079:HHU131181 HRQ131079:HRQ131181 IBM131079:IBM131181 ILI131079:ILI131181 IVE131079:IVE131181 JFA131079:JFA131181 JOW131079:JOW131181 JYS131079:JYS131181 KIO131079:KIO131181 KSK131079:KSK131181 LCG131079:LCG131181 LMC131079:LMC131181 LVY131079:LVY131181 MFU131079:MFU131181 MPQ131079:MPQ131181 MZM131079:MZM131181 NJI131079:NJI131181 NTE131079:NTE131181 ODA131079:ODA131181 OMW131079:OMW131181 OWS131079:OWS131181 PGO131079:PGO131181 PQK131079:PQK131181 QAG131079:QAG131181 QKC131079:QKC131181 QTY131079:QTY131181 RDU131079:RDU131181 RNQ131079:RNQ131181 RXM131079:RXM131181 SHI131079:SHI131181 SRE131079:SRE131181 TBA131079:TBA131181 TKW131079:TKW131181 TUS131079:TUS131181 UEO131079:UEO131181 UOK131079:UOK131181 UYG131079:UYG131181 VIC131079:VIC131181 VRY131079:VRY131181 WBU131079:WBU131181 WLQ131079:WLQ131181 WVM131079:WVM131181 F196615:F196717 JA196615:JA196717 SW196615:SW196717 ACS196615:ACS196717 AMO196615:AMO196717 AWK196615:AWK196717 BGG196615:BGG196717 BQC196615:BQC196717 BZY196615:BZY196717 CJU196615:CJU196717 CTQ196615:CTQ196717 DDM196615:DDM196717 DNI196615:DNI196717 DXE196615:DXE196717 EHA196615:EHA196717 EQW196615:EQW196717 FAS196615:FAS196717 FKO196615:FKO196717 FUK196615:FUK196717 GEG196615:GEG196717 GOC196615:GOC196717 GXY196615:GXY196717 HHU196615:HHU196717 HRQ196615:HRQ196717 IBM196615:IBM196717 ILI196615:ILI196717 IVE196615:IVE196717 JFA196615:JFA196717 JOW196615:JOW196717 JYS196615:JYS196717 KIO196615:KIO196717 KSK196615:KSK196717 LCG196615:LCG196717 LMC196615:LMC196717 LVY196615:LVY196717 MFU196615:MFU196717 MPQ196615:MPQ196717 MZM196615:MZM196717 NJI196615:NJI196717 NTE196615:NTE196717 ODA196615:ODA196717 OMW196615:OMW196717 OWS196615:OWS196717 PGO196615:PGO196717 PQK196615:PQK196717 QAG196615:QAG196717 QKC196615:QKC196717 QTY196615:QTY196717 RDU196615:RDU196717 RNQ196615:RNQ196717 RXM196615:RXM196717 SHI196615:SHI196717 SRE196615:SRE196717 TBA196615:TBA196717 TKW196615:TKW196717 TUS196615:TUS196717 UEO196615:UEO196717 UOK196615:UOK196717 UYG196615:UYG196717 VIC196615:VIC196717 VRY196615:VRY196717 WBU196615:WBU196717 WLQ196615:WLQ196717 WVM196615:WVM196717 F262151:F262253 JA262151:JA262253 SW262151:SW262253 ACS262151:ACS262253 AMO262151:AMO262253 AWK262151:AWK262253 BGG262151:BGG262253 BQC262151:BQC262253 BZY262151:BZY262253 CJU262151:CJU262253 CTQ262151:CTQ262253 DDM262151:DDM262253 DNI262151:DNI262253 DXE262151:DXE262253 EHA262151:EHA262253 EQW262151:EQW262253 FAS262151:FAS262253 FKO262151:FKO262253 FUK262151:FUK262253 GEG262151:GEG262253 GOC262151:GOC262253 GXY262151:GXY262253 HHU262151:HHU262253 HRQ262151:HRQ262253 IBM262151:IBM262253 ILI262151:ILI262253 IVE262151:IVE262253 JFA262151:JFA262253 JOW262151:JOW262253 JYS262151:JYS262253 KIO262151:KIO262253 KSK262151:KSK262253 LCG262151:LCG262253 LMC262151:LMC262253 LVY262151:LVY262253 MFU262151:MFU262253 MPQ262151:MPQ262253 MZM262151:MZM262253 NJI262151:NJI262253 NTE262151:NTE262253 ODA262151:ODA262253 OMW262151:OMW262253 OWS262151:OWS262253 PGO262151:PGO262253 PQK262151:PQK262253 QAG262151:QAG262253 QKC262151:QKC262253 QTY262151:QTY262253 RDU262151:RDU262253 RNQ262151:RNQ262253 RXM262151:RXM262253 SHI262151:SHI262253 SRE262151:SRE262253 TBA262151:TBA262253 TKW262151:TKW262253 TUS262151:TUS262253 UEO262151:UEO262253 UOK262151:UOK262253 UYG262151:UYG262253 VIC262151:VIC262253 VRY262151:VRY262253 WBU262151:WBU262253 WLQ262151:WLQ262253 WVM262151:WVM262253 F327687:F327789 JA327687:JA327789 SW327687:SW327789 ACS327687:ACS327789 AMO327687:AMO327789 AWK327687:AWK327789 BGG327687:BGG327789 BQC327687:BQC327789 BZY327687:BZY327789 CJU327687:CJU327789 CTQ327687:CTQ327789 DDM327687:DDM327789 DNI327687:DNI327789 DXE327687:DXE327789 EHA327687:EHA327789 EQW327687:EQW327789 FAS327687:FAS327789 FKO327687:FKO327789 FUK327687:FUK327789 GEG327687:GEG327789 GOC327687:GOC327789 GXY327687:GXY327789 HHU327687:HHU327789 HRQ327687:HRQ327789 IBM327687:IBM327789 ILI327687:ILI327789 IVE327687:IVE327789 JFA327687:JFA327789 JOW327687:JOW327789 JYS327687:JYS327789 KIO327687:KIO327789 KSK327687:KSK327789 LCG327687:LCG327789 LMC327687:LMC327789 LVY327687:LVY327789 MFU327687:MFU327789 MPQ327687:MPQ327789 MZM327687:MZM327789 NJI327687:NJI327789 NTE327687:NTE327789 ODA327687:ODA327789 OMW327687:OMW327789 OWS327687:OWS327789 PGO327687:PGO327789 PQK327687:PQK327789 QAG327687:QAG327789 QKC327687:QKC327789 QTY327687:QTY327789 RDU327687:RDU327789 RNQ327687:RNQ327789 RXM327687:RXM327789 SHI327687:SHI327789 SRE327687:SRE327789 TBA327687:TBA327789 TKW327687:TKW327789 TUS327687:TUS327789 UEO327687:UEO327789 UOK327687:UOK327789 UYG327687:UYG327789 VIC327687:VIC327789 VRY327687:VRY327789 WBU327687:WBU327789 WLQ327687:WLQ327789 WVM327687:WVM327789 F393223:F393325 JA393223:JA393325 SW393223:SW393325 ACS393223:ACS393325 AMO393223:AMO393325 AWK393223:AWK393325 BGG393223:BGG393325 BQC393223:BQC393325 BZY393223:BZY393325 CJU393223:CJU393325 CTQ393223:CTQ393325 DDM393223:DDM393325 DNI393223:DNI393325 DXE393223:DXE393325 EHA393223:EHA393325 EQW393223:EQW393325 FAS393223:FAS393325 FKO393223:FKO393325 FUK393223:FUK393325 GEG393223:GEG393325 GOC393223:GOC393325 GXY393223:GXY393325 HHU393223:HHU393325 HRQ393223:HRQ393325 IBM393223:IBM393325 ILI393223:ILI393325 IVE393223:IVE393325 JFA393223:JFA393325 JOW393223:JOW393325 JYS393223:JYS393325 KIO393223:KIO393325 KSK393223:KSK393325 LCG393223:LCG393325 LMC393223:LMC393325 LVY393223:LVY393325 MFU393223:MFU393325 MPQ393223:MPQ393325 MZM393223:MZM393325 NJI393223:NJI393325 NTE393223:NTE393325 ODA393223:ODA393325 OMW393223:OMW393325 OWS393223:OWS393325 PGO393223:PGO393325 PQK393223:PQK393325 QAG393223:QAG393325 QKC393223:QKC393325 QTY393223:QTY393325 RDU393223:RDU393325 RNQ393223:RNQ393325 RXM393223:RXM393325 SHI393223:SHI393325 SRE393223:SRE393325 TBA393223:TBA393325 TKW393223:TKW393325 TUS393223:TUS393325 UEO393223:UEO393325 UOK393223:UOK393325 UYG393223:UYG393325 VIC393223:VIC393325 VRY393223:VRY393325 WBU393223:WBU393325 WLQ393223:WLQ393325 WVM393223:WVM393325 F458759:F458861 JA458759:JA458861 SW458759:SW458861 ACS458759:ACS458861 AMO458759:AMO458861 AWK458759:AWK458861 BGG458759:BGG458861 BQC458759:BQC458861 BZY458759:BZY458861 CJU458759:CJU458861 CTQ458759:CTQ458861 DDM458759:DDM458861 DNI458759:DNI458861 DXE458759:DXE458861 EHA458759:EHA458861 EQW458759:EQW458861 FAS458759:FAS458861 FKO458759:FKO458861 FUK458759:FUK458861 GEG458759:GEG458861 GOC458759:GOC458861 GXY458759:GXY458861 HHU458759:HHU458861 HRQ458759:HRQ458861 IBM458759:IBM458861 ILI458759:ILI458861 IVE458759:IVE458861 JFA458759:JFA458861 JOW458759:JOW458861 JYS458759:JYS458861 KIO458759:KIO458861 KSK458759:KSK458861 LCG458759:LCG458861 LMC458759:LMC458861 LVY458759:LVY458861 MFU458759:MFU458861 MPQ458759:MPQ458861 MZM458759:MZM458861 NJI458759:NJI458861 NTE458759:NTE458861 ODA458759:ODA458861 OMW458759:OMW458861 OWS458759:OWS458861 PGO458759:PGO458861 PQK458759:PQK458861 QAG458759:QAG458861 QKC458759:QKC458861 QTY458759:QTY458861 RDU458759:RDU458861 RNQ458759:RNQ458861 RXM458759:RXM458861 SHI458759:SHI458861 SRE458759:SRE458861 TBA458759:TBA458861 TKW458759:TKW458861 TUS458759:TUS458861 UEO458759:UEO458861 UOK458759:UOK458861 UYG458759:UYG458861 VIC458759:VIC458861 VRY458759:VRY458861 WBU458759:WBU458861 WLQ458759:WLQ458861 WVM458759:WVM458861 F524295:F524397 JA524295:JA524397 SW524295:SW524397 ACS524295:ACS524397 AMO524295:AMO524397 AWK524295:AWK524397 BGG524295:BGG524397 BQC524295:BQC524397 BZY524295:BZY524397 CJU524295:CJU524397 CTQ524295:CTQ524397 DDM524295:DDM524397 DNI524295:DNI524397 DXE524295:DXE524397 EHA524295:EHA524397 EQW524295:EQW524397 FAS524295:FAS524397 FKO524295:FKO524397 FUK524295:FUK524397 GEG524295:GEG524397 GOC524295:GOC524397 GXY524295:GXY524397 HHU524295:HHU524397 HRQ524295:HRQ524397 IBM524295:IBM524397 ILI524295:ILI524397 IVE524295:IVE524397 JFA524295:JFA524397 JOW524295:JOW524397 JYS524295:JYS524397 KIO524295:KIO524397 KSK524295:KSK524397 LCG524295:LCG524397 LMC524295:LMC524397 LVY524295:LVY524397 MFU524295:MFU524397 MPQ524295:MPQ524397 MZM524295:MZM524397 NJI524295:NJI524397 NTE524295:NTE524397 ODA524295:ODA524397 OMW524295:OMW524397 OWS524295:OWS524397 PGO524295:PGO524397 PQK524295:PQK524397 QAG524295:QAG524397 QKC524295:QKC524397 QTY524295:QTY524397 RDU524295:RDU524397 RNQ524295:RNQ524397 RXM524295:RXM524397 SHI524295:SHI524397 SRE524295:SRE524397 TBA524295:TBA524397 TKW524295:TKW524397 TUS524295:TUS524397 UEO524295:UEO524397 UOK524295:UOK524397 UYG524295:UYG524397 VIC524295:VIC524397 VRY524295:VRY524397 WBU524295:WBU524397 WLQ524295:WLQ524397 WVM524295:WVM524397 F589831:F589933 JA589831:JA589933 SW589831:SW589933 ACS589831:ACS589933 AMO589831:AMO589933 AWK589831:AWK589933 BGG589831:BGG589933 BQC589831:BQC589933 BZY589831:BZY589933 CJU589831:CJU589933 CTQ589831:CTQ589933 DDM589831:DDM589933 DNI589831:DNI589933 DXE589831:DXE589933 EHA589831:EHA589933 EQW589831:EQW589933 FAS589831:FAS589933 FKO589831:FKO589933 FUK589831:FUK589933 GEG589831:GEG589933 GOC589831:GOC589933 GXY589831:GXY589933 HHU589831:HHU589933 HRQ589831:HRQ589933 IBM589831:IBM589933 ILI589831:ILI589933 IVE589831:IVE589933 JFA589831:JFA589933 JOW589831:JOW589933 JYS589831:JYS589933 KIO589831:KIO589933 KSK589831:KSK589933 LCG589831:LCG589933 LMC589831:LMC589933 LVY589831:LVY589933 MFU589831:MFU589933 MPQ589831:MPQ589933 MZM589831:MZM589933 NJI589831:NJI589933 NTE589831:NTE589933 ODA589831:ODA589933 OMW589831:OMW589933 OWS589831:OWS589933 PGO589831:PGO589933 PQK589831:PQK589933 QAG589831:QAG589933 QKC589831:QKC589933 QTY589831:QTY589933 RDU589831:RDU589933 RNQ589831:RNQ589933 RXM589831:RXM589933 SHI589831:SHI589933 SRE589831:SRE589933 TBA589831:TBA589933 TKW589831:TKW589933 TUS589831:TUS589933 UEO589831:UEO589933 UOK589831:UOK589933 UYG589831:UYG589933 VIC589831:VIC589933 VRY589831:VRY589933 WBU589831:WBU589933 WLQ589831:WLQ589933 WVM589831:WVM589933 F655367:F655469 JA655367:JA655469 SW655367:SW655469 ACS655367:ACS655469 AMO655367:AMO655469 AWK655367:AWK655469 BGG655367:BGG655469 BQC655367:BQC655469 BZY655367:BZY655469 CJU655367:CJU655469 CTQ655367:CTQ655469 DDM655367:DDM655469 DNI655367:DNI655469 DXE655367:DXE655469 EHA655367:EHA655469 EQW655367:EQW655469 FAS655367:FAS655469 FKO655367:FKO655469 FUK655367:FUK655469 GEG655367:GEG655469 GOC655367:GOC655469 GXY655367:GXY655469 HHU655367:HHU655469 HRQ655367:HRQ655469 IBM655367:IBM655469 ILI655367:ILI655469 IVE655367:IVE655469 JFA655367:JFA655469 JOW655367:JOW655469 JYS655367:JYS655469 KIO655367:KIO655469 KSK655367:KSK655469 LCG655367:LCG655469 LMC655367:LMC655469 LVY655367:LVY655469 MFU655367:MFU655469 MPQ655367:MPQ655469 MZM655367:MZM655469 NJI655367:NJI655469 NTE655367:NTE655469 ODA655367:ODA655469 OMW655367:OMW655469 OWS655367:OWS655469 PGO655367:PGO655469 PQK655367:PQK655469 QAG655367:QAG655469 QKC655367:QKC655469 QTY655367:QTY655469 RDU655367:RDU655469 RNQ655367:RNQ655469 RXM655367:RXM655469 SHI655367:SHI655469 SRE655367:SRE655469 TBA655367:TBA655469 TKW655367:TKW655469 TUS655367:TUS655469 UEO655367:UEO655469 UOK655367:UOK655469 UYG655367:UYG655469 VIC655367:VIC655469 VRY655367:VRY655469 WBU655367:WBU655469 WLQ655367:WLQ655469 WVM655367:WVM655469 F720903:F721005 JA720903:JA721005 SW720903:SW721005 ACS720903:ACS721005 AMO720903:AMO721005 AWK720903:AWK721005 BGG720903:BGG721005 BQC720903:BQC721005 BZY720903:BZY721005 CJU720903:CJU721005 CTQ720903:CTQ721005 DDM720903:DDM721005 DNI720903:DNI721005 DXE720903:DXE721005 EHA720903:EHA721005 EQW720903:EQW721005 FAS720903:FAS721005 FKO720903:FKO721005 FUK720903:FUK721005 GEG720903:GEG721005 GOC720903:GOC721005 GXY720903:GXY721005 HHU720903:HHU721005 HRQ720903:HRQ721005 IBM720903:IBM721005 ILI720903:ILI721005 IVE720903:IVE721005 JFA720903:JFA721005 JOW720903:JOW721005 JYS720903:JYS721005 KIO720903:KIO721005 KSK720903:KSK721005 LCG720903:LCG721005 LMC720903:LMC721005 LVY720903:LVY721005 MFU720903:MFU721005 MPQ720903:MPQ721005 MZM720903:MZM721005 NJI720903:NJI721005 NTE720903:NTE721005 ODA720903:ODA721005 OMW720903:OMW721005 OWS720903:OWS721005 PGO720903:PGO721005 PQK720903:PQK721005 QAG720903:QAG721005 QKC720903:QKC721005 QTY720903:QTY721005 RDU720903:RDU721005 RNQ720903:RNQ721005 RXM720903:RXM721005 SHI720903:SHI721005 SRE720903:SRE721005 TBA720903:TBA721005 TKW720903:TKW721005 TUS720903:TUS721005 UEO720903:UEO721005 UOK720903:UOK721005 UYG720903:UYG721005 VIC720903:VIC721005 VRY720903:VRY721005 WBU720903:WBU721005 WLQ720903:WLQ721005 WVM720903:WVM721005 F786439:F786541 JA786439:JA786541 SW786439:SW786541 ACS786439:ACS786541 AMO786439:AMO786541 AWK786439:AWK786541 BGG786439:BGG786541 BQC786439:BQC786541 BZY786439:BZY786541 CJU786439:CJU786541 CTQ786439:CTQ786541 DDM786439:DDM786541 DNI786439:DNI786541 DXE786439:DXE786541 EHA786439:EHA786541 EQW786439:EQW786541 FAS786439:FAS786541 FKO786439:FKO786541 FUK786439:FUK786541 GEG786439:GEG786541 GOC786439:GOC786541 GXY786439:GXY786541 HHU786439:HHU786541 HRQ786439:HRQ786541 IBM786439:IBM786541 ILI786439:ILI786541 IVE786439:IVE786541 JFA786439:JFA786541 JOW786439:JOW786541 JYS786439:JYS786541 KIO786439:KIO786541 KSK786439:KSK786541 LCG786439:LCG786541 LMC786439:LMC786541 LVY786439:LVY786541 MFU786439:MFU786541 MPQ786439:MPQ786541 MZM786439:MZM786541 NJI786439:NJI786541 NTE786439:NTE786541 ODA786439:ODA786541 OMW786439:OMW786541 OWS786439:OWS786541 PGO786439:PGO786541 PQK786439:PQK786541 QAG786439:QAG786541 QKC786439:QKC786541 QTY786439:QTY786541 RDU786439:RDU786541 RNQ786439:RNQ786541 RXM786439:RXM786541 SHI786439:SHI786541 SRE786439:SRE786541 TBA786439:TBA786541 TKW786439:TKW786541 TUS786439:TUS786541 UEO786439:UEO786541 UOK786439:UOK786541 UYG786439:UYG786541 VIC786439:VIC786541 VRY786439:VRY786541 WBU786439:WBU786541 WLQ786439:WLQ786541 WVM786439:WVM786541 F851975:F852077 JA851975:JA852077 SW851975:SW852077 ACS851975:ACS852077 AMO851975:AMO852077 AWK851975:AWK852077 BGG851975:BGG852077 BQC851975:BQC852077 BZY851975:BZY852077 CJU851975:CJU852077 CTQ851975:CTQ852077 DDM851975:DDM852077 DNI851975:DNI852077 DXE851975:DXE852077 EHA851975:EHA852077 EQW851975:EQW852077 FAS851975:FAS852077 FKO851975:FKO852077 FUK851975:FUK852077 GEG851975:GEG852077 GOC851975:GOC852077 GXY851975:GXY852077 HHU851975:HHU852077 HRQ851975:HRQ852077 IBM851975:IBM852077 ILI851975:ILI852077 IVE851975:IVE852077 JFA851975:JFA852077 JOW851975:JOW852077 JYS851975:JYS852077 KIO851975:KIO852077 KSK851975:KSK852077 LCG851975:LCG852077 LMC851975:LMC852077 LVY851975:LVY852077 MFU851975:MFU852077 MPQ851975:MPQ852077 MZM851975:MZM852077 NJI851975:NJI852077 NTE851975:NTE852077 ODA851975:ODA852077 OMW851975:OMW852077 OWS851975:OWS852077 PGO851975:PGO852077 PQK851975:PQK852077 QAG851975:QAG852077 QKC851975:QKC852077 QTY851975:QTY852077 RDU851975:RDU852077 RNQ851975:RNQ852077 RXM851975:RXM852077 SHI851975:SHI852077 SRE851975:SRE852077 TBA851975:TBA852077 TKW851975:TKW852077 TUS851975:TUS852077 UEO851975:UEO852077 UOK851975:UOK852077 UYG851975:UYG852077 VIC851975:VIC852077 VRY851975:VRY852077 WBU851975:WBU852077 WLQ851975:WLQ852077 WVM851975:WVM852077 F917511:F917613 JA917511:JA917613 SW917511:SW917613 ACS917511:ACS917613 AMO917511:AMO917613 AWK917511:AWK917613 BGG917511:BGG917613 BQC917511:BQC917613 BZY917511:BZY917613 CJU917511:CJU917613 CTQ917511:CTQ917613 DDM917511:DDM917613 DNI917511:DNI917613 DXE917511:DXE917613 EHA917511:EHA917613 EQW917511:EQW917613 FAS917511:FAS917613 FKO917511:FKO917613 FUK917511:FUK917613 GEG917511:GEG917613 GOC917511:GOC917613 GXY917511:GXY917613 HHU917511:HHU917613 HRQ917511:HRQ917613 IBM917511:IBM917613 ILI917511:ILI917613 IVE917511:IVE917613 JFA917511:JFA917613 JOW917511:JOW917613 JYS917511:JYS917613 KIO917511:KIO917613 KSK917511:KSK917613 LCG917511:LCG917613 LMC917511:LMC917613 LVY917511:LVY917613 MFU917511:MFU917613 MPQ917511:MPQ917613 MZM917511:MZM917613 NJI917511:NJI917613 NTE917511:NTE917613 ODA917511:ODA917613 OMW917511:OMW917613 OWS917511:OWS917613 PGO917511:PGO917613 PQK917511:PQK917613 QAG917511:QAG917613 QKC917511:QKC917613 QTY917511:QTY917613 RDU917511:RDU917613 RNQ917511:RNQ917613 RXM917511:RXM917613 SHI917511:SHI917613 SRE917511:SRE917613 TBA917511:TBA917613 TKW917511:TKW917613 TUS917511:TUS917613 UEO917511:UEO917613 UOK917511:UOK917613 UYG917511:UYG917613 VIC917511:VIC917613 VRY917511:VRY917613 WBU917511:WBU917613 WLQ917511:WLQ917613 WVM917511:WVM917613 F983047:F983149 JA983047:JA983149 SW983047:SW983149 ACS983047:ACS983149 AMO983047:AMO983149 AWK983047:AWK983149 BGG983047:BGG983149 BQC983047:BQC983149 BZY983047:BZY983149 CJU983047:CJU983149 CTQ983047:CTQ983149 DDM983047:DDM983149 DNI983047:DNI983149 DXE983047:DXE983149 EHA983047:EHA983149 EQW983047:EQW983149 FAS983047:FAS983149 FKO983047:FKO983149 FUK983047:FUK983149 GEG983047:GEG983149 GOC983047:GOC983149 GXY983047:GXY983149 HHU983047:HHU983149 HRQ983047:HRQ983149 IBM983047:IBM983149 ILI983047:ILI983149 IVE983047:IVE983149 JFA983047:JFA983149 JOW983047:JOW983149 JYS983047:JYS983149 KIO983047:KIO983149 KSK983047:KSK983149 LCG983047:LCG983149 LMC983047:LMC983149 LVY983047:LVY983149 MFU983047:MFU983149 MPQ983047:MPQ983149 MZM983047:MZM983149 NJI983047:NJI983149 NTE983047:NTE983149 ODA983047:ODA983149 OMW983047:OMW983149 OWS983047:OWS983149 PGO983047:PGO983149 PQK983047:PQK983149 QAG983047:QAG983149 QKC983047:QKC983149 QTY983047:QTY983149 RDU983047:RDU983149 RNQ983047:RNQ983149 RXM983047:RXM983149 SHI983047:SHI983149 SRE983047:SRE983149 TBA983047:TBA983149 TKW983047:TKW983149 TUS983047:TUS983149 UEO983047:UEO983149 UOK983047:UOK983149 UYG983047:UYG983149 VIC983047:VIC983149 VRY983047:VRY983149 WBU983047:WBU983149 WLQ983047:WLQ983149 WVM983047:WVM983149 C129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C65665 IW65665 SS65665 ACO65665 AMK65665 AWG65665 BGC65665 BPY65665 BZU65665 CJQ65665 CTM65665 DDI65665 DNE65665 DXA65665 EGW65665 EQS65665 FAO65665 FKK65665 FUG65665 GEC65665 GNY65665 GXU65665 HHQ65665 HRM65665 IBI65665 ILE65665 IVA65665 JEW65665 JOS65665 JYO65665 KIK65665 KSG65665 LCC65665 LLY65665 LVU65665 MFQ65665 MPM65665 MZI65665 NJE65665 NTA65665 OCW65665 OMS65665 OWO65665 PGK65665 PQG65665 QAC65665 QJY65665 QTU65665 RDQ65665 RNM65665 RXI65665 SHE65665 SRA65665 TAW65665 TKS65665 TUO65665 UEK65665 UOG65665 UYC65665 VHY65665 VRU65665 WBQ65665 WLM65665 WVI65665 C131201 IW131201 SS131201 ACO131201 AMK131201 AWG131201 BGC131201 BPY131201 BZU131201 CJQ131201 CTM131201 DDI131201 DNE131201 DXA131201 EGW131201 EQS131201 FAO131201 FKK131201 FUG131201 GEC131201 GNY131201 GXU131201 HHQ131201 HRM131201 IBI131201 ILE131201 IVA131201 JEW131201 JOS131201 JYO131201 KIK131201 KSG131201 LCC131201 LLY131201 LVU131201 MFQ131201 MPM131201 MZI131201 NJE131201 NTA131201 OCW131201 OMS131201 OWO131201 PGK131201 PQG131201 QAC131201 QJY131201 QTU131201 RDQ131201 RNM131201 RXI131201 SHE131201 SRA131201 TAW131201 TKS131201 TUO131201 UEK131201 UOG131201 UYC131201 VHY131201 VRU131201 WBQ131201 WLM131201 WVI131201 C196737 IW196737 SS196737 ACO196737 AMK196737 AWG196737 BGC196737 BPY196737 BZU196737 CJQ196737 CTM196737 DDI196737 DNE196737 DXA196737 EGW196737 EQS196737 FAO196737 FKK196737 FUG196737 GEC196737 GNY196737 GXU196737 HHQ196737 HRM196737 IBI196737 ILE196737 IVA196737 JEW196737 JOS196737 JYO196737 KIK196737 KSG196737 LCC196737 LLY196737 LVU196737 MFQ196737 MPM196737 MZI196737 NJE196737 NTA196737 OCW196737 OMS196737 OWO196737 PGK196737 PQG196737 QAC196737 QJY196737 QTU196737 RDQ196737 RNM196737 RXI196737 SHE196737 SRA196737 TAW196737 TKS196737 TUO196737 UEK196737 UOG196737 UYC196737 VHY196737 VRU196737 WBQ196737 WLM196737 WVI196737 C262273 IW262273 SS262273 ACO262273 AMK262273 AWG262273 BGC262273 BPY262273 BZU262273 CJQ262273 CTM262273 DDI262273 DNE262273 DXA262273 EGW262273 EQS262273 FAO262273 FKK262273 FUG262273 GEC262273 GNY262273 GXU262273 HHQ262273 HRM262273 IBI262273 ILE262273 IVA262273 JEW262273 JOS262273 JYO262273 KIK262273 KSG262273 LCC262273 LLY262273 LVU262273 MFQ262273 MPM262273 MZI262273 NJE262273 NTA262273 OCW262273 OMS262273 OWO262273 PGK262273 PQG262273 QAC262273 QJY262273 QTU262273 RDQ262273 RNM262273 RXI262273 SHE262273 SRA262273 TAW262273 TKS262273 TUO262273 UEK262273 UOG262273 UYC262273 VHY262273 VRU262273 WBQ262273 WLM262273 WVI262273 C327809 IW327809 SS327809 ACO327809 AMK327809 AWG327809 BGC327809 BPY327809 BZU327809 CJQ327809 CTM327809 DDI327809 DNE327809 DXA327809 EGW327809 EQS327809 FAO327809 FKK327809 FUG327809 GEC327809 GNY327809 GXU327809 HHQ327809 HRM327809 IBI327809 ILE327809 IVA327809 JEW327809 JOS327809 JYO327809 KIK327809 KSG327809 LCC327809 LLY327809 LVU327809 MFQ327809 MPM327809 MZI327809 NJE327809 NTA327809 OCW327809 OMS327809 OWO327809 PGK327809 PQG327809 QAC327809 QJY327809 QTU327809 RDQ327809 RNM327809 RXI327809 SHE327809 SRA327809 TAW327809 TKS327809 TUO327809 UEK327809 UOG327809 UYC327809 VHY327809 VRU327809 WBQ327809 WLM327809 WVI327809 C393345 IW393345 SS393345 ACO393345 AMK393345 AWG393345 BGC393345 BPY393345 BZU393345 CJQ393345 CTM393345 DDI393345 DNE393345 DXA393345 EGW393345 EQS393345 FAO393345 FKK393345 FUG393345 GEC393345 GNY393345 GXU393345 HHQ393345 HRM393345 IBI393345 ILE393345 IVA393345 JEW393345 JOS393345 JYO393345 KIK393345 KSG393345 LCC393345 LLY393345 LVU393345 MFQ393345 MPM393345 MZI393345 NJE393345 NTA393345 OCW393345 OMS393345 OWO393345 PGK393345 PQG393345 QAC393345 QJY393345 QTU393345 RDQ393345 RNM393345 RXI393345 SHE393345 SRA393345 TAW393345 TKS393345 TUO393345 UEK393345 UOG393345 UYC393345 VHY393345 VRU393345 WBQ393345 WLM393345 WVI393345 C458881 IW458881 SS458881 ACO458881 AMK458881 AWG458881 BGC458881 BPY458881 BZU458881 CJQ458881 CTM458881 DDI458881 DNE458881 DXA458881 EGW458881 EQS458881 FAO458881 FKK458881 FUG458881 GEC458881 GNY458881 GXU458881 HHQ458881 HRM458881 IBI458881 ILE458881 IVA458881 JEW458881 JOS458881 JYO458881 KIK458881 KSG458881 LCC458881 LLY458881 LVU458881 MFQ458881 MPM458881 MZI458881 NJE458881 NTA458881 OCW458881 OMS458881 OWO458881 PGK458881 PQG458881 QAC458881 QJY458881 QTU458881 RDQ458881 RNM458881 RXI458881 SHE458881 SRA458881 TAW458881 TKS458881 TUO458881 UEK458881 UOG458881 UYC458881 VHY458881 VRU458881 WBQ458881 WLM458881 WVI458881 C524417 IW524417 SS524417 ACO524417 AMK524417 AWG524417 BGC524417 BPY524417 BZU524417 CJQ524417 CTM524417 DDI524417 DNE524417 DXA524417 EGW524417 EQS524417 FAO524417 FKK524417 FUG524417 GEC524417 GNY524417 GXU524417 HHQ524417 HRM524417 IBI524417 ILE524417 IVA524417 JEW524417 JOS524417 JYO524417 KIK524417 KSG524417 LCC524417 LLY524417 LVU524417 MFQ524417 MPM524417 MZI524417 NJE524417 NTA524417 OCW524417 OMS524417 OWO524417 PGK524417 PQG524417 QAC524417 QJY524417 QTU524417 RDQ524417 RNM524417 RXI524417 SHE524417 SRA524417 TAW524417 TKS524417 TUO524417 UEK524417 UOG524417 UYC524417 VHY524417 VRU524417 WBQ524417 WLM524417 WVI524417 C589953 IW589953 SS589953 ACO589953 AMK589953 AWG589953 BGC589953 BPY589953 BZU589953 CJQ589953 CTM589953 DDI589953 DNE589953 DXA589953 EGW589953 EQS589953 FAO589953 FKK589953 FUG589953 GEC589953 GNY589953 GXU589953 HHQ589953 HRM589953 IBI589953 ILE589953 IVA589953 JEW589953 JOS589953 JYO589953 KIK589953 KSG589953 LCC589953 LLY589953 LVU589953 MFQ589953 MPM589953 MZI589953 NJE589953 NTA589953 OCW589953 OMS589953 OWO589953 PGK589953 PQG589953 QAC589953 QJY589953 QTU589953 RDQ589953 RNM589953 RXI589953 SHE589953 SRA589953 TAW589953 TKS589953 TUO589953 UEK589953 UOG589953 UYC589953 VHY589953 VRU589953 WBQ589953 WLM589953 WVI589953 C655489 IW655489 SS655489 ACO655489 AMK655489 AWG655489 BGC655489 BPY655489 BZU655489 CJQ655489 CTM655489 DDI655489 DNE655489 DXA655489 EGW655489 EQS655489 FAO655489 FKK655489 FUG655489 GEC655489 GNY655489 GXU655489 HHQ655489 HRM655489 IBI655489 ILE655489 IVA655489 JEW655489 JOS655489 JYO655489 KIK655489 KSG655489 LCC655489 LLY655489 LVU655489 MFQ655489 MPM655489 MZI655489 NJE655489 NTA655489 OCW655489 OMS655489 OWO655489 PGK655489 PQG655489 QAC655489 QJY655489 QTU655489 RDQ655489 RNM655489 RXI655489 SHE655489 SRA655489 TAW655489 TKS655489 TUO655489 UEK655489 UOG655489 UYC655489 VHY655489 VRU655489 WBQ655489 WLM655489 WVI655489 C721025 IW721025 SS721025 ACO721025 AMK721025 AWG721025 BGC721025 BPY721025 BZU721025 CJQ721025 CTM721025 DDI721025 DNE721025 DXA721025 EGW721025 EQS721025 FAO721025 FKK721025 FUG721025 GEC721025 GNY721025 GXU721025 HHQ721025 HRM721025 IBI721025 ILE721025 IVA721025 JEW721025 JOS721025 JYO721025 KIK721025 KSG721025 LCC721025 LLY721025 LVU721025 MFQ721025 MPM721025 MZI721025 NJE721025 NTA721025 OCW721025 OMS721025 OWO721025 PGK721025 PQG721025 QAC721025 QJY721025 QTU721025 RDQ721025 RNM721025 RXI721025 SHE721025 SRA721025 TAW721025 TKS721025 TUO721025 UEK721025 UOG721025 UYC721025 VHY721025 VRU721025 WBQ721025 WLM721025 WVI721025 C786561 IW786561 SS786561 ACO786561 AMK786561 AWG786561 BGC786561 BPY786561 BZU786561 CJQ786561 CTM786561 DDI786561 DNE786561 DXA786561 EGW786561 EQS786561 FAO786561 FKK786561 FUG786561 GEC786561 GNY786561 GXU786561 HHQ786561 HRM786561 IBI786561 ILE786561 IVA786561 JEW786561 JOS786561 JYO786561 KIK786561 KSG786561 LCC786561 LLY786561 LVU786561 MFQ786561 MPM786561 MZI786561 NJE786561 NTA786561 OCW786561 OMS786561 OWO786561 PGK786561 PQG786561 QAC786561 QJY786561 QTU786561 RDQ786561 RNM786561 RXI786561 SHE786561 SRA786561 TAW786561 TKS786561 TUO786561 UEK786561 UOG786561 UYC786561 VHY786561 VRU786561 WBQ786561 WLM786561 WVI786561 C852097 IW852097 SS852097 ACO852097 AMK852097 AWG852097 BGC852097 BPY852097 BZU852097 CJQ852097 CTM852097 DDI852097 DNE852097 DXA852097 EGW852097 EQS852097 FAO852097 FKK852097 FUG852097 GEC852097 GNY852097 GXU852097 HHQ852097 HRM852097 IBI852097 ILE852097 IVA852097 JEW852097 JOS852097 JYO852097 KIK852097 KSG852097 LCC852097 LLY852097 LVU852097 MFQ852097 MPM852097 MZI852097 NJE852097 NTA852097 OCW852097 OMS852097 OWO852097 PGK852097 PQG852097 QAC852097 QJY852097 QTU852097 RDQ852097 RNM852097 RXI852097 SHE852097 SRA852097 TAW852097 TKS852097 TUO852097 UEK852097 UOG852097 UYC852097 VHY852097 VRU852097 WBQ852097 WLM852097 WVI852097 C917633 IW917633 SS917633 ACO917633 AMK917633 AWG917633 BGC917633 BPY917633 BZU917633 CJQ917633 CTM917633 DDI917633 DNE917633 DXA917633 EGW917633 EQS917633 FAO917633 FKK917633 FUG917633 GEC917633 GNY917633 GXU917633 HHQ917633 HRM917633 IBI917633 ILE917633 IVA917633 JEW917633 JOS917633 JYO917633 KIK917633 KSG917633 LCC917633 LLY917633 LVU917633 MFQ917633 MPM917633 MZI917633 NJE917633 NTA917633 OCW917633 OMS917633 OWO917633 PGK917633 PQG917633 QAC917633 QJY917633 QTU917633 RDQ917633 RNM917633 RXI917633 SHE917633 SRA917633 TAW917633 TKS917633 TUO917633 UEK917633 UOG917633 UYC917633 VHY917633 VRU917633 WBQ917633 WLM917633 WVI917633 C983169 IW983169 SS983169 ACO983169 AMK983169 AWG983169 BGC983169 BPY983169 BZU983169 CJQ983169 CTM983169 DDI983169 DNE983169 DXA983169 EGW983169 EQS983169 FAO983169 FKK983169 FUG983169 GEC983169 GNY983169 GXU983169 HHQ983169 HRM983169 IBI983169 ILE983169 IVA983169 JEW983169 JOS983169 JYO983169 KIK983169 KSG983169 LCC983169 LLY983169 LVU983169 MFQ983169 MPM983169 MZI983169 NJE983169 NTA983169 OCW983169 OMS983169 OWO983169 PGK983169 PQG983169 QAC983169 QJY983169 QTU983169 RDQ983169 RNM983169 RXI983169 SHE983169 SRA983169 TAW983169 TKS983169 TUO983169 UEK983169 UOG983169 UYC983169 VHY983169 VRU983169 WBQ983169 WLM983169 WVI983169 C131:C139 IW131:IW139 SS131:SS139 ACO131:ACO139 AMK131:AMK139 AWG131:AWG139 BGC131:BGC139 BPY131:BPY139 BZU131:BZU139 CJQ131:CJQ139 CTM131:CTM139 DDI131:DDI139 DNE131:DNE139 DXA131:DXA139 EGW131:EGW139 EQS131:EQS139 FAO131:FAO139 FKK131:FKK139 FUG131:FUG139 GEC131:GEC139 GNY131:GNY139 GXU131:GXU139 HHQ131:HHQ139 HRM131:HRM139 IBI131:IBI139 ILE131:ILE139 IVA131:IVA139 JEW131:JEW139 JOS131:JOS139 JYO131:JYO139 KIK131:KIK139 KSG131:KSG139 LCC131:LCC139 LLY131:LLY139 LVU131:LVU139 MFQ131:MFQ139 MPM131:MPM139 MZI131:MZI139 NJE131:NJE139 NTA131:NTA139 OCW131:OCW139 OMS131:OMS139 OWO131:OWO139 PGK131:PGK139 PQG131:PQG139 QAC131:QAC139 QJY131:QJY139 QTU131:QTU139 RDQ131:RDQ139 RNM131:RNM139 RXI131:RXI139 SHE131:SHE139 SRA131:SRA139 TAW131:TAW139 TKS131:TKS139 TUO131:TUO139 UEK131:UEK139 UOG131:UOG139 UYC131:UYC139 VHY131:VHY139 VRU131:VRU139 WBQ131:WBQ139 WLM131:WLM139 WVI131:WVI139 C65667:C65675 IW65667:IW65675 SS65667:SS65675 ACO65667:ACO65675 AMK65667:AMK65675 AWG65667:AWG65675 BGC65667:BGC65675 BPY65667:BPY65675 BZU65667:BZU65675 CJQ65667:CJQ65675 CTM65667:CTM65675 DDI65667:DDI65675 DNE65667:DNE65675 DXA65667:DXA65675 EGW65667:EGW65675 EQS65667:EQS65675 FAO65667:FAO65675 FKK65667:FKK65675 FUG65667:FUG65675 GEC65667:GEC65675 GNY65667:GNY65675 GXU65667:GXU65675 HHQ65667:HHQ65675 HRM65667:HRM65675 IBI65667:IBI65675 ILE65667:ILE65675 IVA65667:IVA65675 JEW65667:JEW65675 JOS65667:JOS65675 JYO65667:JYO65675 KIK65667:KIK65675 KSG65667:KSG65675 LCC65667:LCC65675 LLY65667:LLY65675 LVU65667:LVU65675 MFQ65667:MFQ65675 MPM65667:MPM65675 MZI65667:MZI65675 NJE65667:NJE65675 NTA65667:NTA65675 OCW65667:OCW65675 OMS65667:OMS65675 OWO65667:OWO65675 PGK65667:PGK65675 PQG65667:PQG65675 QAC65667:QAC65675 QJY65667:QJY65675 QTU65667:QTU65675 RDQ65667:RDQ65675 RNM65667:RNM65675 RXI65667:RXI65675 SHE65667:SHE65675 SRA65667:SRA65675 TAW65667:TAW65675 TKS65667:TKS65675 TUO65667:TUO65675 UEK65667:UEK65675 UOG65667:UOG65675 UYC65667:UYC65675 VHY65667:VHY65675 VRU65667:VRU65675 WBQ65667:WBQ65675 WLM65667:WLM65675 WVI65667:WVI65675 C131203:C131211 IW131203:IW131211 SS131203:SS131211 ACO131203:ACO131211 AMK131203:AMK131211 AWG131203:AWG131211 BGC131203:BGC131211 BPY131203:BPY131211 BZU131203:BZU131211 CJQ131203:CJQ131211 CTM131203:CTM131211 DDI131203:DDI131211 DNE131203:DNE131211 DXA131203:DXA131211 EGW131203:EGW131211 EQS131203:EQS131211 FAO131203:FAO131211 FKK131203:FKK131211 FUG131203:FUG131211 GEC131203:GEC131211 GNY131203:GNY131211 GXU131203:GXU131211 HHQ131203:HHQ131211 HRM131203:HRM131211 IBI131203:IBI131211 ILE131203:ILE131211 IVA131203:IVA131211 JEW131203:JEW131211 JOS131203:JOS131211 JYO131203:JYO131211 KIK131203:KIK131211 KSG131203:KSG131211 LCC131203:LCC131211 LLY131203:LLY131211 LVU131203:LVU131211 MFQ131203:MFQ131211 MPM131203:MPM131211 MZI131203:MZI131211 NJE131203:NJE131211 NTA131203:NTA131211 OCW131203:OCW131211 OMS131203:OMS131211 OWO131203:OWO131211 PGK131203:PGK131211 PQG131203:PQG131211 QAC131203:QAC131211 QJY131203:QJY131211 QTU131203:QTU131211 RDQ131203:RDQ131211 RNM131203:RNM131211 RXI131203:RXI131211 SHE131203:SHE131211 SRA131203:SRA131211 TAW131203:TAW131211 TKS131203:TKS131211 TUO131203:TUO131211 UEK131203:UEK131211 UOG131203:UOG131211 UYC131203:UYC131211 VHY131203:VHY131211 VRU131203:VRU131211 WBQ131203:WBQ131211 WLM131203:WLM131211 WVI131203:WVI131211 C196739:C196747 IW196739:IW196747 SS196739:SS196747 ACO196739:ACO196747 AMK196739:AMK196747 AWG196739:AWG196747 BGC196739:BGC196747 BPY196739:BPY196747 BZU196739:BZU196747 CJQ196739:CJQ196747 CTM196739:CTM196747 DDI196739:DDI196747 DNE196739:DNE196747 DXA196739:DXA196747 EGW196739:EGW196747 EQS196739:EQS196747 FAO196739:FAO196747 FKK196739:FKK196747 FUG196739:FUG196747 GEC196739:GEC196747 GNY196739:GNY196747 GXU196739:GXU196747 HHQ196739:HHQ196747 HRM196739:HRM196747 IBI196739:IBI196747 ILE196739:ILE196747 IVA196739:IVA196747 JEW196739:JEW196747 JOS196739:JOS196747 JYO196739:JYO196747 KIK196739:KIK196747 KSG196739:KSG196747 LCC196739:LCC196747 LLY196739:LLY196747 LVU196739:LVU196747 MFQ196739:MFQ196747 MPM196739:MPM196747 MZI196739:MZI196747 NJE196739:NJE196747 NTA196739:NTA196747 OCW196739:OCW196747 OMS196739:OMS196747 OWO196739:OWO196747 PGK196739:PGK196747 PQG196739:PQG196747 QAC196739:QAC196747 QJY196739:QJY196747 QTU196739:QTU196747 RDQ196739:RDQ196747 RNM196739:RNM196747 RXI196739:RXI196747 SHE196739:SHE196747 SRA196739:SRA196747 TAW196739:TAW196747 TKS196739:TKS196747 TUO196739:TUO196747 UEK196739:UEK196747 UOG196739:UOG196747 UYC196739:UYC196747 VHY196739:VHY196747 VRU196739:VRU196747 WBQ196739:WBQ196747 WLM196739:WLM196747 WVI196739:WVI196747 C262275:C262283 IW262275:IW262283 SS262275:SS262283 ACO262275:ACO262283 AMK262275:AMK262283 AWG262275:AWG262283 BGC262275:BGC262283 BPY262275:BPY262283 BZU262275:BZU262283 CJQ262275:CJQ262283 CTM262275:CTM262283 DDI262275:DDI262283 DNE262275:DNE262283 DXA262275:DXA262283 EGW262275:EGW262283 EQS262275:EQS262283 FAO262275:FAO262283 FKK262275:FKK262283 FUG262275:FUG262283 GEC262275:GEC262283 GNY262275:GNY262283 GXU262275:GXU262283 HHQ262275:HHQ262283 HRM262275:HRM262283 IBI262275:IBI262283 ILE262275:ILE262283 IVA262275:IVA262283 JEW262275:JEW262283 JOS262275:JOS262283 JYO262275:JYO262283 KIK262275:KIK262283 KSG262275:KSG262283 LCC262275:LCC262283 LLY262275:LLY262283 LVU262275:LVU262283 MFQ262275:MFQ262283 MPM262275:MPM262283 MZI262275:MZI262283 NJE262275:NJE262283 NTA262275:NTA262283 OCW262275:OCW262283 OMS262275:OMS262283 OWO262275:OWO262283 PGK262275:PGK262283 PQG262275:PQG262283 QAC262275:QAC262283 QJY262275:QJY262283 QTU262275:QTU262283 RDQ262275:RDQ262283 RNM262275:RNM262283 RXI262275:RXI262283 SHE262275:SHE262283 SRA262275:SRA262283 TAW262275:TAW262283 TKS262275:TKS262283 TUO262275:TUO262283 UEK262275:UEK262283 UOG262275:UOG262283 UYC262275:UYC262283 VHY262275:VHY262283 VRU262275:VRU262283 WBQ262275:WBQ262283 WLM262275:WLM262283 WVI262275:WVI262283 C327811:C327819 IW327811:IW327819 SS327811:SS327819 ACO327811:ACO327819 AMK327811:AMK327819 AWG327811:AWG327819 BGC327811:BGC327819 BPY327811:BPY327819 BZU327811:BZU327819 CJQ327811:CJQ327819 CTM327811:CTM327819 DDI327811:DDI327819 DNE327811:DNE327819 DXA327811:DXA327819 EGW327811:EGW327819 EQS327811:EQS327819 FAO327811:FAO327819 FKK327811:FKK327819 FUG327811:FUG327819 GEC327811:GEC327819 GNY327811:GNY327819 GXU327811:GXU327819 HHQ327811:HHQ327819 HRM327811:HRM327819 IBI327811:IBI327819 ILE327811:ILE327819 IVA327811:IVA327819 JEW327811:JEW327819 JOS327811:JOS327819 JYO327811:JYO327819 KIK327811:KIK327819 KSG327811:KSG327819 LCC327811:LCC327819 LLY327811:LLY327819 LVU327811:LVU327819 MFQ327811:MFQ327819 MPM327811:MPM327819 MZI327811:MZI327819 NJE327811:NJE327819 NTA327811:NTA327819 OCW327811:OCW327819 OMS327811:OMS327819 OWO327811:OWO327819 PGK327811:PGK327819 PQG327811:PQG327819 QAC327811:QAC327819 QJY327811:QJY327819 QTU327811:QTU327819 RDQ327811:RDQ327819 RNM327811:RNM327819 RXI327811:RXI327819 SHE327811:SHE327819 SRA327811:SRA327819 TAW327811:TAW327819 TKS327811:TKS327819 TUO327811:TUO327819 UEK327811:UEK327819 UOG327811:UOG327819 UYC327811:UYC327819 VHY327811:VHY327819 VRU327811:VRU327819 WBQ327811:WBQ327819 WLM327811:WLM327819 WVI327811:WVI327819 C393347:C393355 IW393347:IW393355 SS393347:SS393355 ACO393347:ACO393355 AMK393347:AMK393355 AWG393347:AWG393355 BGC393347:BGC393355 BPY393347:BPY393355 BZU393347:BZU393355 CJQ393347:CJQ393355 CTM393347:CTM393355 DDI393347:DDI393355 DNE393347:DNE393355 DXA393347:DXA393355 EGW393347:EGW393355 EQS393347:EQS393355 FAO393347:FAO393355 FKK393347:FKK393355 FUG393347:FUG393355 GEC393347:GEC393355 GNY393347:GNY393355 GXU393347:GXU393355 HHQ393347:HHQ393355 HRM393347:HRM393355 IBI393347:IBI393355 ILE393347:ILE393355 IVA393347:IVA393355 JEW393347:JEW393355 JOS393347:JOS393355 JYO393347:JYO393355 KIK393347:KIK393355 KSG393347:KSG393355 LCC393347:LCC393355 LLY393347:LLY393355 LVU393347:LVU393355 MFQ393347:MFQ393355 MPM393347:MPM393355 MZI393347:MZI393355 NJE393347:NJE393355 NTA393347:NTA393355 OCW393347:OCW393355 OMS393347:OMS393355 OWO393347:OWO393355 PGK393347:PGK393355 PQG393347:PQG393355 QAC393347:QAC393355 QJY393347:QJY393355 QTU393347:QTU393355 RDQ393347:RDQ393355 RNM393347:RNM393355 RXI393347:RXI393355 SHE393347:SHE393355 SRA393347:SRA393355 TAW393347:TAW393355 TKS393347:TKS393355 TUO393347:TUO393355 UEK393347:UEK393355 UOG393347:UOG393355 UYC393347:UYC393355 VHY393347:VHY393355 VRU393347:VRU393355 WBQ393347:WBQ393355 WLM393347:WLM393355 WVI393347:WVI393355 C458883:C458891 IW458883:IW458891 SS458883:SS458891 ACO458883:ACO458891 AMK458883:AMK458891 AWG458883:AWG458891 BGC458883:BGC458891 BPY458883:BPY458891 BZU458883:BZU458891 CJQ458883:CJQ458891 CTM458883:CTM458891 DDI458883:DDI458891 DNE458883:DNE458891 DXA458883:DXA458891 EGW458883:EGW458891 EQS458883:EQS458891 FAO458883:FAO458891 FKK458883:FKK458891 FUG458883:FUG458891 GEC458883:GEC458891 GNY458883:GNY458891 GXU458883:GXU458891 HHQ458883:HHQ458891 HRM458883:HRM458891 IBI458883:IBI458891 ILE458883:ILE458891 IVA458883:IVA458891 JEW458883:JEW458891 JOS458883:JOS458891 JYO458883:JYO458891 KIK458883:KIK458891 KSG458883:KSG458891 LCC458883:LCC458891 LLY458883:LLY458891 LVU458883:LVU458891 MFQ458883:MFQ458891 MPM458883:MPM458891 MZI458883:MZI458891 NJE458883:NJE458891 NTA458883:NTA458891 OCW458883:OCW458891 OMS458883:OMS458891 OWO458883:OWO458891 PGK458883:PGK458891 PQG458883:PQG458891 QAC458883:QAC458891 QJY458883:QJY458891 QTU458883:QTU458891 RDQ458883:RDQ458891 RNM458883:RNM458891 RXI458883:RXI458891 SHE458883:SHE458891 SRA458883:SRA458891 TAW458883:TAW458891 TKS458883:TKS458891 TUO458883:TUO458891 UEK458883:UEK458891 UOG458883:UOG458891 UYC458883:UYC458891 VHY458883:VHY458891 VRU458883:VRU458891 WBQ458883:WBQ458891 WLM458883:WLM458891 WVI458883:WVI458891 C524419:C524427 IW524419:IW524427 SS524419:SS524427 ACO524419:ACO524427 AMK524419:AMK524427 AWG524419:AWG524427 BGC524419:BGC524427 BPY524419:BPY524427 BZU524419:BZU524427 CJQ524419:CJQ524427 CTM524419:CTM524427 DDI524419:DDI524427 DNE524419:DNE524427 DXA524419:DXA524427 EGW524419:EGW524427 EQS524419:EQS524427 FAO524419:FAO524427 FKK524419:FKK524427 FUG524419:FUG524427 GEC524419:GEC524427 GNY524419:GNY524427 GXU524419:GXU524427 HHQ524419:HHQ524427 HRM524419:HRM524427 IBI524419:IBI524427 ILE524419:ILE524427 IVA524419:IVA524427 JEW524419:JEW524427 JOS524419:JOS524427 JYO524419:JYO524427 KIK524419:KIK524427 KSG524419:KSG524427 LCC524419:LCC524427 LLY524419:LLY524427 LVU524419:LVU524427 MFQ524419:MFQ524427 MPM524419:MPM524427 MZI524419:MZI524427 NJE524419:NJE524427 NTA524419:NTA524427 OCW524419:OCW524427 OMS524419:OMS524427 OWO524419:OWO524427 PGK524419:PGK524427 PQG524419:PQG524427 QAC524419:QAC524427 QJY524419:QJY524427 QTU524419:QTU524427 RDQ524419:RDQ524427 RNM524419:RNM524427 RXI524419:RXI524427 SHE524419:SHE524427 SRA524419:SRA524427 TAW524419:TAW524427 TKS524419:TKS524427 TUO524419:TUO524427 UEK524419:UEK524427 UOG524419:UOG524427 UYC524419:UYC524427 VHY524419:VHY524427 VRU524419:VRU524427 WBQ524419:WBQ524427 WLM524419:WLM524427 WVI524419:WVI524427 C589955:C589963 IW589955:IW589963 SS589955:SS589963 ACO589955:ACO589963 AMK589955:AMK589963 AWG589955:AWG589963 BGC589955:BGC589963 BPY589955:BPY589963 BZU589955:BZU589963 CJQ589955:CJQ589963 CTM589955:CTM589963 DDI589955:DDI589963 DNE589955:DNE589963 DXA589955:DXA589963 EGW589955:EGW589963 EQS589955:EQS589963 FAO589955:FAO589963 FKK589955:FKK589963 FUG589955:FUG589963 GEC589955:GEC589963 GNY589955:GNY589963 GXU589955:GXU589963 HHQ589955:HHQ589963 HRM589955:HRM589963 IBI589955:IBI589963 ILE589955:ILE589963 IVA589955:IVA589963 JEW589955:JEW589963 JOS589955:JOS589963 JYO589955:JYO589963 KIK589955:KIK589963 KSG589955:KSG589963 LCC589955:LCC589963 LLY589955:LLY589963 LVU589955:LVU589963 MFQ589955:MFQ589963 MPM589955:MPM589963 MZI589955:MZI589963 NJE589955:NJE589963 NTA589955:NTA589963 OCW589955:OCW589963 OMS589955:OMS589963 OWO589955:OWO589963 PGK589955:PGK589963 PQG589955:PQG589963 QAC589955:QAC589963 QJY589955:QJY589963 QTU589955:QTU589963 RDQ589955:RDQ589963 RNM589955:RNM589963 RXI589955:RXI589963 SHE589955:SHE589963 SRA589955:SRA589963 TAW589955:TAW589963 TKS589955:TKS589963 TUO589955:TUO589963 UEK589955:UEK589963 UOG589955:UOG589963 UYC589955:UYC589963 VHY589955:VHY589963 VRU589955:VRU589963 WBQ589955:WBQ589963 WLM589955:WLM589963 WVI589955:WVI589963 C655491:C655499 IW655491:IW655499 SS655491:SS655499 ACO655491:ACO655499 AMK655491:AMK655499 AWG655491:AWG655499 BGC655491:BGC655499 BPY655491:BPY655499 BZU655491:BZU655499 CJQ655491:CJQ655499 CTM655491:CTM655499 DDI655491:DDI655499 DNE655491:DNE655499 DXA655491:DXA655499 EGW655491:EGW655499 EQS655491:EQS655499 FAO655491:FAO655499 FKK655491:FKK655499 FUG655491:FUG655499 GEC655491:GEC655499 GNY655491:GNY655499 GXU655491:GXU655499 HHQ655491:HHQ655499 HRM655491:HRM655499 IBI655491:IBI655499 ILE655491:ILE655499 IVA655491:IVA655499 JEW655491:JEW655499 JOS655491:JOS655499 JYO655491:JYO655499 KIK655491:KIK655499 KSG655491:KSG655499 LCC655491:LCC655499 LLY655491:LLY655499 LVU655491:LVU655499 MFQ655491:MFQ655499 MPM655491:MPM655499 MZI655491:MZI655499 NJE655491:NJE655499 NTA655491:NTA655499 OCW655491:OCW655499 OMS655491:OMS655499 OWO655491:OWO655499 PGK655491:PGK655499 PQG655491:PQG655499 QAC655491:QAC655499 QJY655491:QJY655499 QTU655491:QTU655499 RDQ655491:RDQ655499 RNM655491:RNM655499 RXI655491:RXI655499 SHE655491:SHE655499 SRA655491:SRA655499 TAW655491:TAW655499 TKS655491:TKS655499 TUO655491:TUO655499 UEK655491:UEK655499 UOG655491:UOG655499 UYC655491:UYC655499 VHY655491:VHY655499 VRU655491:VRU655499 WBQ655491:WBQ655499 WLM655491:WLM655499 WVI655491:WVI655499 C721027:C721035 IW721027:IW721035 SS721027:SS721035 ACO721027:ACO721035 AMK721027:AMK721035 AWG721027:AWG721035 BGC721027:BGC721035 BPY721027:BPY721035 BZU721027:BZU721035 CJQ721027:CJQ721035 CTM721027:CTM721035 DDI721027:DDI721035 DNE721027:DNE721035 DXA721027:DXA721035 EGW721027:EGW721035 EQS721027:EQS721035 FAO721027:FAO721035 FKK721027:FKK721035 FUG721027:FUG721035 GEC721027:GEC721035 GNY721027:GNY721035 GXU721027:GXU721035 HHQ721027:HHQ721035 HRM721027:HRM721035 IBI721027:IBI721035 ILE721027:ILE721035 IVA721027:IVA721035 JEW721027:JEW721035 JOS721027:JOS721035 JYO721027:JYO721035 KIK721027:KIK721035 KSG721027:KSG721035 LCC721027:LCC721035 LLY721027:LLY721035 LVU721027:LVU721035 MFQ721027:MFQ721035 MPM721027:MPM721035 MZI721027:MZI721035 NJE721027:NJE721035 NTA721027:NTA721035 OCW721027:OCW721035 OMS721027:OMS721035 OWO721027:OWO721035 PGK721027:PGK721035 PQG721027:PQG721035 QAC721027:QAC721035 QJY721027:QJY721035 QTU721027:QTU721035 RDQ721027:RDQ721035 RNM721027:RNM721035 RXI721027:RXI721035 SHE721027:SHE721035 SRA721027:SRA721035 TAW721027:TAW721035 TKS721027:TKS721035 TUO721027:TUO721035 UEK721027:UEK721035 UOG721027:UOG721035 UYC721027:UYC721035 VHY721027:VHY721035 VRU721027:VRU721035 WBQ721027:WBQ721035 WLM721027:WLM721035 WVI721027:WVI721035 C786563:C786571 IW786563:IW786571 SS786563:SS786571 ACO786563:ACO786571 AMK786563:AMK786571 AWG786563:AWG786571 BGC786563:BGC786571 BPY786563:BPY786571 BZU786563:BZU786571 CJQ786563:CJQ786571 CTM786563:CTM786571 DDI786563:DDI786571 DNE786563:DNE786571 DXA786563:DXA786571 EGW786563:EGW786571 EQS786563:EQS786571 FAO786563:FAO786571 FKK786563:FKK786571 FUG786563:FUG786571 GEC786563:GEC786571 GNY786563:GNY786571 GXU786563:GXU786571 HHQ786563:HHQ786571 HRM786563:HRM786571 IBI786563:IBI786571 ILE786563:ILE786571 IVA786563:IVA786571 JEW786563:JEW786571 JOS786563:JOS786571 JYO786563:JYO786571 KIK786563:KIK786571 KSG786563:KSG786571 LCC786563:LCC786571 LLY786563:LLY786571 LVU786563:LVU786571 MFQ786563:MFQ786571 MPM786563:MPM786571 MZI786563:MZI786571 NJE786563:NJE786571 NTA786563:NTA786571 OCW786563:OCW786571 OMS786563:OMS786571 OWO786563:OWO786571 PGK786563:PGK786571 PQG786563:PQG786571 QAC786563:QAC786571 QJY786563:QJY786571 QTU786563:QTU786571 RDQ786563:RDQ786571 RNM786563:RNM786571 RXI786563:RXI786571 SHE786563:SHE786571 SRA786563:SRA786571 TAW786563:TAW786571 TKS786563:TKS786571 TUO786563:TUO786571 UEK786563:UEK786571 UOG786563:UOG786571 UYC786563:UYC786571 VHY786563:VHY786571 VRU786563:VRU786571 WBQ786563:WBQ786571 WLM786563:WLM786571 WVI786563:WVI786571 C852099:C852107 IW852099:IW852107 SS852099:SS852107 ACO852099:ACO852107 AMK852099:AMK852107 AWG852099:AWG852107 BGC852099:BGC852107 BPY852099:BPY852107 BZU852099:BZU852107 CJQ852099:CJQ852107 CTM852099:CTM852107 DDI852099:DDI852107 DNE852099:DNE852107 DXA852099:DXA852107 EGW852099:EGW852107 EQS852099:EQS852107 FAO852099:FAO852107 FKK852099:FKK852107 FUG852099:FUG852107 GEC852099:GEC852107 GNY852099:GNY852107 GXU852099:GXU852107 HHQ852099:HHQ852107 HRM852099:HRM852107 IBI852099:IBI852107 ILE852099:ILE852107 IVA852099:IVA852107 JEW852099:JEW852107 JOS852099:JOS852107 JYO852099:JYO852107 KIK852099:KIK852107 KSG852099:KSG852107 LCC852099:LCC852107 LLY852099:LLY852107 LVU852099:LVU852107 MFQ852099:MFQ852107 MPM852099:MPM852107 MZI852099:MZI852107 NJE852099:NJE852107 NTA852099:NTA852107 OCW852099:OCW852107 OMS852099:OMS852107 OWO852099:OWO852107 PGK852099:PGK852107 PQG852099:PQG852107 QAC852099:QAC852107 QJY852099:QJY852107 QTU852099:QTU852107 RDQ852099:RDQ852107 RNM852099:RNM852107 RXI852099:RXI852107 SHE852099:SHE852107 SRA852099:SRA852107 TAW852099:TAW852107 TKS852099:TKS852107 TUO852099:TUO852107 UEK852099:UEK852107 UOG852099:UOG852107 UYC852099:UYC852107 VHY852099:VHY852107 VRU852099:VRU852107 WBQ852099:WBQ852107 WLM852099:WLM852107 WVI852099:WVI852107 C917635:C917643 IW917635:IW917643 SS917635:SS917643 ACO917635:ACO917643 AMK917635:AMK917643 AWG917635:AWG917643 BGC917635:BGC917643 BPY917635:BPY917643 BZU917635:BZU917643 CJQ917635:CJQ917643 CTM917635:CTM917643 DDI917635:DDI917643 DNE917635:DNE917643 DXA917635:DXA917643 EGW917635:EGW917643 EQS917635:EQS917643 FAO917635:FAO917643 FKK917635:FKK917643 FUG917635:FUG917643 GEC917635:GEC917643 GNY917635:GNY917643 GXU917635:GXU917643 HHQ917635:HHQ917643 HRM917635:HRM917643 IBI917635:IBI917643 ILE917635:ILE917643 IVA917635:IVA917643 JEW917635:JEW917643 JOS917635:JOS917643 JYO917635:JYO917643 KIK917635:KIK917643 KSG917635:KSG917643 LCC917635:LCC917643 LLY917635:LLY917643 LVU917635:LVU917643 MFQ917635:MFQ917643 MPM917635:MPM917643 MZI917635:MZI917643 NJE917635:NJE917643 NTA917635:NTA917643 OCW917635:OCW917643 OMS917635:OMS917643 OWO917635:OWO917643 PGK917635:PGK917643 PQG917635:PQG917643 QAC917635:QAC917643 QJY917635:QJY917643 QTU917635:QTU917643 RDQ917635:RDQ917643 RNM917635:RNM917643 RXI917635:RXI917643 SHE917635:SHE917643 SRA917635:SRA917643 TAW917635:TAW917643 TKS917635:TKS917643 TUO917635:TUO917643 UEK917635:UEK917643 UOG917635:UOG917643 UYC917635:UYC917643 VHY917635:VHY917643 VRU917635:VRU917643 WBQ917635:WBQ917643 WLM917635:WLM917643 WVI917635:WVI917643 C983171:C983179 IW983171:IW983179 SS983171:SS983179 ACO983171:ACO983179 AMK983171:AMK983179 AWG983171:AWG983179 BGC983171:BGC983179 BPY983171:BPY983179 BZU983171:BZU983179 CJQ983171:CJQ983179 CTM983171:CTM983179 DDI983171:DDI983179 DNE983171:DNE983179 DXA983171:DXA983179 EGW983171:EGW983179 EQS983171:EQS983179 FAO983171:FAO983179 FKK983171:FKK983179 FUG983171:FUG983179 GEC983171:GEC983179 GNY983171:GNY983179 GXU983171:GXU983179 HHQ983171:HHQ983179 HRM983171:HRM983179 IBI983171:IBI983179 ILE983171:ILE983179 IVA983171:IVA983179 JEW983171:JEW983179 JOS983171:JOS983179 JYO983171:JYO983179 KIK983171:KIK983179 KSG983171:KSG983179 LCC983171:LCC983179 LLY983171:LLY983179 LVU983171:LVU983179 MFQ983171:MFQ983179 MPM983171:MPM983179 MZI983171:MZI983179 NJE983171:NJE983179 NTA983171:NTA983179 OCW983171:OCW983179 OMS983171:OMS983179 OWO983171:OWO983179 PGK983171:PGK983179 PQG983171:PQG983179 QAC983171:QAC983179 QJY983171:QJY983179 QTU983171:QTU983179 RDQ983171:RDQ983179 RNM983171:RNM983179 RXI983171:RXI983179 SHE983171:SHE983179 SRA983171:SRA983179 TAW983171:TAW983179 TKS983171:TKS983179 TUO983171:TUO983179 UEK983171:UEK983179 UOG983171:UOG983179 UYC983171:UYC983179 VHY983171:VHY983179 VRU983171:VRU983179 WBQ983171:WBQ983179 WLM983171:WLM983179 WVI983171:WVI983179 C50:C127 IW50:IW127 SS50:SS127 ACO50:ACO127 AMK50:AMK127 AWG50:AWG127 BGC50:BGC127 BPY50:BPY127 BZU50:BZU127 CJQ50:CJQ127 CTM50:CTM127 DDI50:DDI127 DNE50:DNE127 DXA50:DXA127 EGW50:EGW127 EQS50:EQS127 FAO50:FAO127 FKK50:FKK127 FUG50:FUG127 GEC50:GEC127 GNY50:GNY127 GXU50:GXU127 HHQ50:HHQ127 HRM50:HRM127 IBI50:IBI127 ILE50:ILE127 IVA50:IVA127 JEW50:JEW127 JOS50:JOS127 JYO50:JYO127 KIK50:KIK127 KSG50:KSG127 LCC50:LCC127 LLY50:LLY127 LVU50:LVU127 MFQ50:MFQ127 MPM50:MPM127 MZI50:MZI127 NJE50:NJE127 NTA50:NTA127 OCW50:OCW127 OMS50:OMS127 OWO50:OWO127 PGK50:PGK127 PQG50:PQG127 QAC50:QAC127 QJY50:QJY127 QTU50:QTU127 RDQ50:RDQ127 RNM50:RNM127 RXI50:RXI127 SHE50:SHE127 SRA50:SRA127 TAW50:TAW127 TKS50:TKS127 TUO50:TUO127 UEK50:UEK127 UOG50:UOG127 UYC50:UYC127 VHY50:VHY127 VRU50:VRU127 WBQ50:WBQ127 WLM50:WLM127 WVI50:WVI127 C65586:C65663 IW65586:IW65663 SS65586:SS65663 ACO65586:ACO65663 AMK65586:AMK65663 AWG65586:AWG65663 BGC65586:BGC65663 BPY65586:BPY65663 BZU65586:BZU65663 CJQ65586:CJQ65663 CTM65586:CTM65663 DDI65586:DDI65663 DNE65586:DNE65663 DXA65586:DXA65663 EGW65586:EGW65663 EQS65586:EQS65663 FAO65586:FAO65663 FKK65586:FKK65663 FUG65586:FUG65663 GEC65586:GEC65663 GNY65586:GNY65663 GXU65586:GXU65663 HHQ65586:HHQ65663 HRM65586:HRM65663 IBI65586:IBI65663 ILE65586:ILE65663 IVA65586:IVA65663 JEW65586:JEW65663 JOS65586:JOS65663 JYO65586:JYO65663 KIK65586:KIK65663 KSG65586:KSG65663 LCC65586:LCC65663 LLY65586:LLY65663 LVU65586:LVU65663 MFQ65586:MFQ65663 MPM65586:MPM65663 MZI65586:MZI65663 NJE65586:NJE65663 NTA65586:NTA65663 OCW65586:OCW65663 OMS65586:OMS65663 OWO65586:OWO65663 PGK65586:PGK65663 PQG65586:PQG65663 QAC65586:QAC65663 QJY65586:QJY65663 QTU65586:QTU65663 RDQ65586:RDQ65663 RNM65586:RNM65663 RXI65586:RXI65663 SHE65586:SHE65663 SRA65586:SRA65663 TAW65586:TAW65663 TKS65586:TKS65663 TUO65586:TUO65663 UEK65586:UEK65663 UOG65586:UOG65663 UYC65586:UYC65663 VHY65586:VHY65663 VRU65586:VRU65663 WBQ65586:WBQ65663 WLM65586:WLM65663 WVI65586:WVI65663 C131122:C131199 IW131122:IW131199 SS131122:SS131199 ACO131122:ACO131199 AMK131122:AMK131199 AWG131122:AWG131199 BGC131122:BGC131199 BPY131122:BPY131199 BZU131122:BZU131199 CJQ131122:CJQ131199 CTM131122:CTM131199 DDI131122:DDI131199 DNE131122:DNE131199 DXA131122:DXA131199 EGW131122:EGW131199 EQS131122:EQS131199 FAO131122:FAO131199 FKK131122:FKK131199 FUG131122:FUG131199 GEC131122:GEC131199 GNY131122:GNY131199 GXU131122:GXU131199 HHQ131122:HHQ131199 HRM131122:HRM131199 IBI131122:IBI131199 ILE131122:ILE131199 IVA131122:IVA131199 JEW131122:JEW131199 JOS131122:JOS131199 JYO131122:JYO131199 KIK131122:KIK131199 KSG131122:KSG131199 LCC131122:LCC131199 LLY131122:LLY131199 LVU131122:LVU131199 MFQ131122:MFQ131199 MPM131122:MPM131199 MZI131122:MZI131199 NJE131122:NJE131199 NTA131122:NTA131199 OCW131122:OCW131199 OMS131122:OMS131199 OWO131122:OWO131199 PGK131122:PGK131199 PQG131122:PQG131199 QAC131122:QAC131199 QJY131122:QJY131199 QTU131122:QTU131199 RDQ131122:RDQ131199 RNM131122:RNM131199 RXI131122:RXI131199 SHE131122:SHE131199 SRA131122:SRA131199 TAW131122:TAW131199 TKS131122:TKS131199 TUO131122:TUO131199 UEK131122:UEK131199 UOG131122:UOG131199 UYC131122:UYC131199 VHY131122:VHY131199 VRU131122:VRU131199 WBQ131122:WBQ131199 WLM131122:WLM131199 WVI131122:WVI131199 C196658:C196735 IW196658:IW196735 SS196658:SS196735 ACO196658:ACO196735 AMK196658:AMK196735 AWG196658:AWG196735 BGC196658:BGC196735 BPY196658:BPY196735 BZU196658:BZU196735 CJQ196658:CJQ196735 CTM196658:CTM196735 DDI196658:DDI196735 DNE196658:DNE196735 DXA196658:DXA196735 EGW196658:EGW196735 EQS196658:EQS196735 FAO196658:FAO196735 FKK196658:FKK196735 FUG196658:FUG196735 GEC196658:GEC196735 GNY196658:GNY196735 GXU196658:GXU196735 HHQ196658:HHQ196735 HRM196658:HRM196735 IBI196658:IBI196735 ILE196658:ILE196735 IVA196658:IVA196735 JEW196658:JEW196735 JOS196658:JOS196735 JYO196658:JYO196735 KIK196658:KIK196735 KSG196658:KSG196735 LCC196658:LCC196735 LLY196658:LLY196735 LVU196658:LVU196735 MFQ196658:MFQ196735 MPM196658:MPM196735 MZI196658:MZI196735 NJE196658:NJE196735 NTA196658:NTA196735 OCW196658:OCW196735 OMS196658:OMS196735 OWO196658:OWO196735 PGK196658:PGK196735 PQG196658:PQG196735 QAC196658:QAC196735 QJY196658:QJY196735 QTU196658:QTU196735 RDQ196658:RDQ196735 RNM196658:RNM196735 RXI196658:RXI196735 SHE196658:SHE196735 SRA196658:SRA196735 TAW196658:TAW196735 TKS196658:TKS196735 TUO196658:TUO196735 UEK196658:UEK196735 UOG196658:UOG196735 UYC196658:UYC196735 VHY196658:VHY196735 VRU196658:VRU196735 WBQ196658:WBQ196735 WLM196658:WLM196735 WVI196658:WVI196735 C262194:C262271 IW262194:IW262271 SS262194:SS262271 ACO262194:ACO262271 AMK262194:AMK262271 AWG262194:AWG262271 BGC262194:BGC262271 BPY262194:BPY262271 BZU262194:BZU262271 CJQ262194:CJQ262271 CTM262194:CTM262271 DDI262194:DDI262271 DNE262194:DNE262271 DXA262194:DXA262271 EGW262194:EGW262271 EQS262194:EQS262271 FAO262194:FAO262271 FKK262194:FKK262271 FUG262194:FUG262271 GEC262194:GEC262271 GNY262194:GNY262271 GXU262194:GXU262271 HHQ262194:HHQ262271 HRM262194:HRM262271 IBI262194:IBI262271 ILE262194:ILE262271 IVA262194:IVA262271 JEW262194:JEW262271 JOS262194:JOS262271 JYO262194:JYO262271 KIK262194:KIK262271 KSG262194:KSG262271 LCC262194:LCC262271 LLY262194:LLY262271 LVU262194:LVU262271 MFQ262194:MFQ262271 MPM262194:MPM262271 MZI262194:MZI262271 NJE262194:NJE262271 NTA262194:NTA262271 OCW262194:OCW262271 OMS262194:OMS262271 OWO262194:OWO262271 PGK262194:PGK262271 PQG262194:PQG262271 QAC262194:QAC262271 QJY262194:QJY262271 QTU262194:QTU262271 RDQ262194:RDQ262271 RNM262194:RNM262271 RXI262194:RXI262271 SHE262194:SHE262271 SRA262194:SRA262271 TAW262194:TAW262271 TKS262194:TKS262271 TUO262194:TUO262271 UEK262194:UEK262271 UOG262194:UOG262271 UYC262194:UYC262271 VHY262194:VHY262271 VRU262194:VRU262271 WBQ262194:WBQ262271 WLM262194:WLM262271 WVI262194:WVI262271 C327730:C327807 IW327730:IW327807 SS327730:SS327807 ACO327730:ACO327807 AMK327730:AMK327807 AWG327730:AWG327807 BGC327730:BGC327807 BPY327730:BPY327807 BZU327730:BZU327807 CJQ327730:CJQ327807 CTM327730:CTM327807 DDI327730:DDI327807 DNE327730:DNE327807 DXA327730:DXA327807 EGW327730:EGW327807 EQS327730:EQS327807 FAO327730:FAO327807 FKK327730:FKK327807 FUG327730:FUG327807 GEC327730:GEC327807 GNY327730:GNY327807 GXU327730:GXU327807 HHQ327730:HHQ327807 HRM327730:HRM327807 IBI327730:IBI327807 ILE327730:ILE327807 IVA327730:IVA327807 JEW327730:JEW327807 JOS327730:JOS327807 JYO327730:JYO327807 KIK327730:KIK327807 KSG327730:KSG327807 LCC327730:LCC327807 LLY327730:LLY327807 LVU327730:LVU327807 MFQ327730:MFQ327807 MPM327730:MPM327807 MZI327730:MZI327807 NJE327730:NJE327807 NTA327730:NTA327807 OCW327730:OCW327807 OMS327730:OMS327807 OWO327730:OWO327807 PGK327730:PGK327807 PQG327730:PQG327807 QAC327730:QAC327807 QJY327730:QJY327807 QTU327730:QTU327807 RDQ327730:RDQ327807 RNM327730:RNM327807 RXI327730:RXI327807 SHE327730:SHE327807 SRA327730:SRA327807 TAW327730:TAW327807 TKS327730:TKS327807 TUO327730:TUO327807 UEK327730:UEK327807 UOG327730:UOG327807 UYC327730:UYC327807 VHY327730:VHY327807 VRU327730:VRU327807 WBQ327730:WBQ327807 WLM327730:WLM327807 WVI327730:WVI327807 C393266:C393343 IW393266:IW393343 SS393266:SS393343 ACO393266:ACO393343 AMK393266:AMK393343 AWG393266:AWG393343 BGC393266:BGC393343 BPY393266:BPY393343 BZU393266:BZU393343 CJQ393266:CJQ393343 CTM393266:CTM393343 DDI393266:DDI393343 DNE393266:DNE393343 DXA393266:DXA393343 EGW393266:EGW393343 EQS393266:EQS393343 FAO393266:FAO393343 FKK393266:FKK393343 FUG393266:FUG393343 GEC393266:GEC393343 GNY393266:GNY393343 GXU393266:GXU393343 HHQ393266:HHQ393343 HRM393266:HRM393343 IBI393266:IBI393343 ILE393266:ILE393343 IVA393266:IVA393343 JEW393266:JEW393343 JOS393266:JOS393343 JYO393266:JYO393343 KIK393266:KIK393343 KSG393266:KSG393343 LCC393266:LCC393343 LLY393266:LLY393343 LVU393266:LVU393343 MFQ393266:MFQ393343 MPM393266:MPM393343 MZI393266:MZI393343 NJE393266:NJE393343 NTA393266:NTA393343 OCW393266:OCW393343 OMS393266:OMS393343 OWO393266:OWO393343 PGK393266:PGK393343 PQG393266:PQG393343 QAC393266:QAC393343 QJY393266:QJY393343 QTU393266:QTU393343 RDQ393266:RDQ393343 RNM393266:RNM393343 RXI393266:RXI393343 SHE393266:SHE393343 SRA393266:SRA393343 TAW393266:TAW393343 TKS393266:TKS393343 TUO393266:TUO393343 UEK393266:UEK393343 UOG393266:UOG393343 UYC393266:UYC393343 VHY393266:VHY393343 VRU393266:VRU393343 WBQ393266:WBQ393343 WLM393266:WLM393343 WVI393266:WVI393343 C458802:C458879 IW458802:IW458879 SS458802:SS458879 ACO458802:ACO458879 AMK458802:AMK458879 AWG458802:AWG458879 BGC458802:BGC458879 BPY458802:BPY458879 BZU458802:BZU458879 CJQ458802:CJQ458879 CTM458802:CTM458879 DDI458802:DDI458879 DNE458802:DNE458879 DXA458802:DXA458879 EGW458802:EGW458879 EQS458802:EQS458879 FAO458802:FAO458879 FKK458802:FKK458879 FUG458802:FUG458879 GEC458802:GEC458879 GNY458802:GNY458879 GXU458802:GXU458879 HHQ458802:HHQ458879 HRM458802:HRM458879 IBI458802:IBI458879 ILE458802:ILE458879 IVA458802:IVA458879 JEW458802:JEW458879 JOS458802:JOS458879 JYO458802:JYO458879 KIK458802:KIK458879 KSG458802:KSG458879 LCC458802:LCC458879 LLY458802:LLY458879 LVU458802:LVU458879 MFQ458802:MFQ458879 MPM458802:MPM458879 MZI458802:MZI458879 NJE458802:NJE458879 NTA458802:NTA458879 OCW458802:OCW458879 OMS458802:OMS458879 OWO458802:OWO458879 PGK458802:PGK458879 PQG458802:PQG458879 QAC458802:QAC458879 QJY458802:QJY458879 QTU458802:QTU458879 RDQ458802:RDQ458879 RNM458802:RNM458879 RXI458802:RXI458879 SHE458802:SHE458879 SRA458802:SRA458879 TAW458802:TAW458879 TKS458802:TKS458879 TUO458802:TUO458879 UEK458802:UEK458879 UOG458802:UOG458879 UYC458802:UYC458879 VHY458802:VHY458879 VRU458802:VRU458879 WBQ458802:WBQ458879 WLM458802:WLM458879 WVI458802:WVI458879 C524338:C524415 IW524338:IW524415 SS524338:SS524415 ACO524338:ACO524415 AMK524338:AMK524415 AWG524338:AWG524415 BGC524338:BGC524415 BPY524338:BPY524415 BZU524338:BZU524415 CJQ524338:CJQ524415 CTM524338:CTM524415 DDI524338:DDI524415 DNE524338:DNE524415 DXA524338:DXA524415 EGW524338:EGW524415 EQS524338:EQS524415 FAO524338:FAO524415 FKK524338:FKK524415 FUG524338:FUG524415 GEC524338:GEC524415 GNY524338:GNY524415 GXU524338:GXU524415 HHQ524338:HHQ524415 HRM524338:HRM524415 IBI524338:IBI524415 ILE524338:ILE524415 IVA524338:IVA524415 JEW524338:JEW524415 JOS524338:JOS524415 JYO524338:JYO524415 KIK524338:KIK524415 KSG524338:KSG524415 LCC524338:LCC524415 LLY524338:LLY524415 LVU524338:LVU524415 MFQ524338:MFQ524415 MPM524338:MPM524415 MZI524338:MZI524415 NJE524338:NJE524415 NTA524338:NTA524415 OCW524338:OCW524415 OMS524338:OMS524415 OWO524338:OWO524415 PGK524338:PGK524415 PQG524338:PQG524415 QAC524338:QAC524415 QJY524338:QJY524415 QTU524338:QTU524415 RDQ524338:RDQ524415 RNM524338:RNM524415 RXI524338:RXI524415 SHE524338:SHE524415 SRA524338:SRA524415 TAW524338:TAW524415 TKS524338:TKS524415 TUO524338:TUO524415 UEK524338:UEK524415 UOG524338:UOG524415 UYC524338:UYC524415 VHY524338:VHY524415 VRU524338:VRU524415 WBQ524338:WBQ524415 WLM524338:WLM524415 WVI524338:WVI524415 C589874:C589951 IW589874:IW589951 SS589874:SS589951 ACO589874:ACO589951 AMK589874:AMK589951 AWG589874:AWG589951 BGC589874:BGC589951 BPY589874:BPY589951 BZU589874:BZU589951 CJQ589874:CJQ589951 CTM589874:CTM589951 DDI589874:DDI589951 DNE589874:DNE589951 DXA589874:DXA589951 EGW589874:EGW589951 EQS589874:EQS589951 FAO589874:FAO589951 FKK589874:FKK589951 FUG589874:FUG589951 GEC589874:GEC589951 GNY589874:GNY589951 GXU589874:GXU589951 HHQ589874:HHQ589951 HRM589874:HRM589951 IBI589874:IBI589951 ILE589874:ILE589951 IVA589874:IVA589951 JEW589874:JEW589951 JOS589874:JOS589951 JYO589874:JYO589951 KIK589874:KIK589951 KSG589874:KSG589951 LCC589874:LCC589951 LLY589874:LLY589951 LVU589874:LVU589951 MFQ589874:MFQ589951 MPM589874:MPM589951 MZI589874:MZI589951 NJE589874:NJE589951 NTA589874:NTA589951 OCW589874:OCW589951 OMS589874:OMS589951 OWO589874:OWO589951 PGK589874:PGK589951 PQG589874:PQG589951 QAC589874:QAC589951 QJY589874:QJY589951 QTU589874:QTU589951 RDQ589874:RDQ589951 RNM589874:RNM589951 RXI589874:RXI589951 SHE589874:SHE589951 SRA589874:SRA589951 TAW589874:TAW589951 TKS589874:TKS589951 TUO589874:TUO589951 UEK589874:UEK589951 UOG589874:UOG589951 UYC589874:UYC589951 VHY589874:VHY589951 VRU589874:VRU589951 WBQ589874:WBQ589951 WLM589874:WLM589951 WVI589874:WVI589951 C655410:C655487 IW655410:IW655487 SS655410:SS655487 ACO655410:ACO655487 AMK655410:AMK655487 AWG655410:AWG655487 BGC655410:BGC655487 BPY655410:BPY655487 BZU655410:BZU655487 CJQ655410:CJQ655487 CTM655410:CTM655487 DDI655410:DDI655487 DNE655410:DNE655487 DXA655410:DXA655487 EGW655410:EGW655487 EQS655410:EQS655487 FAO655410:FAO655487 FKK655410:FKK655487 FUG655410:FUG655487 GEC655410:GEC655487 GNY655410:GNY655487 GXU655410:GXU655487 HHQ655410:HHQ655487 HRM655410:HRM655487 IBI655410:IBI655487 ILE655410:ILE655487 IVA655410:IVA655487 JEW655410:JEW655487 JOS655410:JOS655487 JYO655410:JYO655487 KIK655410:KIK655487 KSG655410:KSG655487 LCC655410:LCC655487 LLY655410:LLY655487 LVU655410:LVU655487 MFQ655410:MFQ655487 MPM655410:MPM655487 MZI655410:MZI655487 NJE655410:NJE655487 NTA655410:NTA655487 OCW655410:OCW655487 OMS655410:OMS655487 OWO655410:OWO655487 PGK655410:PGK655487 PQG655410:PQG655487 QAC655410:QAC655487 QJY655410:QJY655487 QTU655410:QTU655487 RDQ655410:RDQ655487 RNM655410:RNM655487 RXI655410:RXI655487 SHE655410:SHE655487 SRA655410:SRA655487 TAW655410:TAW655487 TKS655410:TKS655487 TUO655410:TUO655487 UEK655410:UEK655487 UOG655410:UOG655487 UYC655410:UYC655487 VHY655410:VHY655487 VRU655410:VRU655487 WBQ655410:WBQ655487 WLM655410:WLM655487 WVI655410:WVI655487 C720946:C721023 IW720946:IW721023 SS720946:SS721023 ACO720946:ACO721023 AMK720946:AMK721023 AWG720946:AWG721023 BGC720946:BGC721023 BPY720946:BPY721023 BZU720946:BZU721023 CJQ720946:CJQ721023 CTM720946:CTM721023 DDI720946:DDI721023 DNE720946:DNE721023 DXA720946:DXA721023 EGW720946:EGW721023 EQS720946:EQS721023 FAO720946:FAO721023 FKK720946:FKK721023 FUG720946:FUG721023 GEC720946:GEC721023 GNY720946:GNY721023 GXU720946:GXU721023 HHQ720946:HHQ721023 HRM720946:HRM721023 IBI720946:IBI721023 ILE720946:ILE721023 IVA720946:IVA721023 JEW720946:JEW721023 JOS720946:JOS721023 JYO720946:JYO721023 KIK720946:KIK721023 KSG720946:KSG721023 LCC720946:LCC721023 LLY720946:LLY721023 LVU720946:LVU721023 MFQ720946:MFQ721023 MPM720946:MPM721023 MZI720946:MZI721023 NJE720946:NJE721023 NTA720946:NTA721023 OCW720946:OCW721023 OMS720946:OMS721023 OWO720946:OWO721023 PGK720946:PGK721023 PQG720946:PQG721023 QAC720946:QAC721023 QJY720946:QJY721023 QTU720946:QTU721023 RDQ720946:RDQ721023 RNM720946:RNM721023 RXI720946:RXI721023 SHE720946:SHE721023 SRA720946:SRA721023 TAW720946:TAW721023 TKS720946:TKS721023 TUO720946:TUO721023 UEK720946:UEK721023 UOG720946:UOG721023 UYC720946:UYC721023 VHY720946:VHY721023 VRU720946:VRU721023 WBQ720946:WBQ721023 WLM720946:WLM721023 WVI720946:WVI721023 C786482:C786559 IW786482:IW786559 SS786482:SS786559 ACO786482:ACO786559 AMK786482:AMK786559 AWG786482:AWG786559 BGC786482:BGC786559 BPY786482:BPY786559 BZU786482:BZU786559 CJQ786482:CJQ786559 CTM786482:CTM786559 DDI786482:DDI786559 DNE786482:DNE786559 DXA786482:DXA786559 EGW786482:EGW786559 EQS786482:EQS786559 FAO786482:FAO786559 FKK786482:FKK786559 FUG786482:FUG786559 GEC786482:GEC786559 GNY786482:GNY786559 GXU786482:GXU786559 HHQ786482:HHQ786559 HRM786482:HRM786559 IBI786482:IBI786559 ILE786482:ILE786559 IVA786482:IVA786559 JEW786482:JEW786559 JOS786482:JOS786559 JYO786482:JYO786559 KIK786482:KIK786559 KSG786482:KSG786559 LCC786482:LCC786559 LLY786482:LLY786559 LVU786482:LVU786559 MFQ786482:MFQ786559 MPM786482:MPM786559 MZI786482:MZI786559 NJE786482:NJE786559 NTA786482:NTA786559 OCW786482:OCW786559 OMS786482:OMS786559 OWO786482:OWO786559 PGK786482:PGK786559 PQG786482:PQG786559 QAC786482:QAC786559 QJY786482:QJY786559 QTU786482:QTU786559 RDQ786482:RDQ786559 RNM786482:RNM786559 RXI786482:RXI786559 SHE786482:SHE786559 SRA786482:SRA786559 TAW786482:TAW786559 TKS786482:TKS786559 TUO786482:TUO786559 UEK786482:UEK786559 UOG786482:UOG786559 UYC786482:UYC786559 VHY786482:VHY786559 VRU786482:VRU786559 WBQ786482:WBQ786559 WLM786482:WLM786559 WVI786482:WVI786559 C852018:C852095 IW852018:IW852095 SS852018:SS852095 ACO852018:ACO852095 AMK852018:AMK852095 AWG852018:AWG852095 BGC852018:BGC852095 BPY852018:BPY852095 BZU852018:BZU852095 CJQ852018:CJQ852095 CTM852018:CTM852095 DDI852018:DDI852095 DNE852018:DNE852095 DXA852018:DXA852095 EGW852018:EGW852095 EQS852018:EQS852095 FAO852018:FAO852095 FKK852018:FKK852095 FUG852018:FUG852095 GEC852018:GEC852095 GNY852018:GNY852095 GXU852018:GXU852095 HHQ852018:HHQ852095 HRM852018:HRM852095 IBI852018:IBI852095 ILE852018:ILE852095 IVA852018:IVA852095 JEW852018:JEW852095 JOS852018:JOS852095 JYO852018:JYO852095 KIK852018:KIK852095 KSG852018:KSG852095 LCC852018:LCC852095 LLY852018:LLY852095 LVU852018:LVU852095 MFQ852018:MFQ852095 MPM852018:MPM852095 MZI852018:MZI852095 NJE852018:NJE852095 NTA852018:NTA852095 OCW852018:OCW852095 OMS852018:OMS852095 OWO852018:OWO852095 PGK852018:PGK852095 PQG852018:PQG852095 QAC852018:QAC852095 QJY852018:QJY852095 QTU852018:QTU852095 RDQ852018:RDQ852095 RNM852018:RNM852095 RXI852018:RXI852095 SHE852018:SHE852095 SRA852018:SRA852095 TAW852018:TAW852095 TKS852018:TKS852095 TUO852018:TUO852095 UEK852018:UEK852095 UOG852018:UOG852095 UYC852018:UYC852095 VHY852018:VHY852095 VRU852018:VRU852095 WBQ852018:WBQ852095 WLM852018:WLM852095 WVI852018:WVI852095 C917554:C917631 IW917554:IW917631 SS917554:SS917631 ACO917554:ACO917631 AMK917554:AMK917631 AWG917554:AWG917631 BGC917554:BGC917631 BPY917554:BPY917631 BZU917554:BZU917631 CJQ917554:CJQ917631 CTM917554:CTM917631 DDI917554:DDI917631 DNE917554:DNE917631 DXA917554:DXA917631 EGW917554:EGW917631 EQS917554:EQS917631 FAO917554:FAO917631 FKK917554:FKK917631 FUG917554:FUG917631 GEC917554:GEC917631 GNY917554:GNY917631 GXU917554:GXU917631 HHQ917554:HHQ917631 HRM917554:HRM917631 IBI917554:IBI917631 ILE917554:ILE917631 IVA917554:IVA917631 JEW917554:JEW917631 JOS917554:JOS917631 JYO917554:JYO917631 KIK917554:KIK917631 KSG917554:KSG917631 LCC917554:LCC917631 LLY917554:LLY917631 LVU917554:LVU917631 MFQ917554:MFQ917631 MPM917554:MPM917631 MZI917554:MZI917631 NJE917554:NJE917631 NTA917554:NTA917631 OCW917554:OCW917631 OMS917554:OMS917631 OWO917554:OWO917631 PGK917554:PGK917631 PQG917554:PQG917631 QAC917554:QAC917631 QJY917554:QJY917631 QTU917554:QTU917631 RDQ917554:RDQ917631 RNM917554:RNM917631 RXI917554:RXI917631 SHE917554:SHE917631 SRA917554:SRA917631 TAW917554:TAW917631 TKS917554:TKS917631 TUO917554:TUO917631 UEK917554:UEK917631 UOG917554:UOG917631 UYC917554:UYC917631 VHY917554:VHY917631 VRU917554:VRU917631 WBQ917554:WBQ917631 WLM917554:WLM917631 WVI917554:WVI917631 C983090:C983167 IW983090:IW983167 SS983090:SS983167 ACO983090:ACO983167 AMK983090:AMK983167 AWG983090:AWG983167 BGC983090:BGC983167 BPY983090:BPY983167 BZU983090:BZU983167 CJQ983090:CJQ983167 CTM983090:CTM983167 DDI983090:DDI983167 DNE983090:DNE983167 DXA983090:DXA983167 EGW983090:EGW983167 EQS983090:EQS983167 FAO983090:FAO983167 FKK983090:FKK983167 FUG983090:FUG983167 GEC983090:GEC983167 GNY983090:GNY983167 GXU983090:GXU983167 HHQ983090:HHQ983167 HRM983090:HRM983167 IBI983090:IBI983167 ILE983090:ILE983167 IVA983090:IVA983167 JEW983090:JEW983167 JOS983090:JOS983167 JYO983090:JYO983167 KIK983090:KIK983167 KSG983090:KSG983167 LCC983090:LCC983167 LLY983090:LLY983167 LVU983090:LVU983167 MFQ983090:MFQ983167 MPM983090:MPM983167 MZI983090:MZI983167 NJE983090:NJE983167 NTA983090:NTA983167 OCW983090:OCW983167 OMS983090:OMS983167 OWO983090:OWO983167 PGK983090:PGK983167 PQG983090:PQG983167 QAC983090:QAC983167 QJY983090:QJY983167 QTU983090:QTU983167 RDQ983090:RDQ983167 RNM983090:RNM983167 RXI983090:RXI983167 SHE983090:SHE983167 SRA983090:SRA983167 TAW983090:TAW983167 TKS983090:TKS983167 TUO983090:TUO983167 UEK983090:UEK983167 UOG983090:UOG983167 UYC983090:UYC983167 VHY983090:VHY983167 VRU983090:VRU983167 WBQ983090:WBQ983167 WLM983090:WLM983167 WVI983090:WVI983167 F111:F157 JA111:JA157 SW111:SW157 ACS111:ACS157 AMO111:AMO157 AWK111:AWK157 BGG111:BGG157 BQC111:BQC157 BZY111:BZY157 CJU111:CJU157 CTQ111:CTQ157 DDM111:DDM157 DNI111:DNI157 DXE111:DXE157 EHA111:EHA157 EQW111:EQW157 FAS111:FAS157 FKO111:FKO157 FUK111:FUK157 GEG111:GEG157 GOC111:GOC157 GXY111:GXY157 HHU111:HHU157 HRQ111:HRQ157 IBM111:IBM157 ILI111:ILI157 IVE111:IVE157 JFA111:JFA157 JOW111:JOW157 JYS111:JYS157 KIO111:KIO157 KSK111:KSK157 LCG111:LCG157 LMC111:LMC157 LVY111:LVY157 MFU111:MFU157 MPQ111:MPQ157 MZM111:MZM157 NJI111:NJI157 NTE111:NTE157 ODA111:ODA157 OMW111:OMW157 OWS111:OWS157 PGO111:PGO157 PQK111:PQK157 QAG111:QAG157 QKC111:QKC157 QTY111:QTY157 RDU111:RDU157 RNQ111:RNQ157 RXM111:RXM157 SHI111:SHI157 SRE111:SRE157 TBA111:TBA157 TKW111:TKW157 TUS111:TUS157 UEO111:UEO157 UOK111:UOK157 UYG111:UYG157 VIC111:VIC157 VRY111:VRY157 WBU111:WBU157 WLQ111:WLQ157 WVM111:WVM157 F65647:F65693 JA65647:JA65693 SW65647:SW65693 ACS65647:ACS65693 AMO65647:AMO65693 AWK65647:AWK65693 BGG65647:BGG65693 BQC65647:BQC65693 BZY65647:BZY65693 CJU65647:CJU65693 CTQ65647:CTQ65693 DDM65647:DDM65693 DNI65647:DNI65693 DXE65647:DXE65693 EHA65647:EHA65693 EQW65647:EQW65693 FAS65647:FAS65693 FKO65647:FKO65693 FUK65647:FUK65693 GEG65647:GEG65693 GOC65647:GOC65693 GXY65647:GXY65693 HHU65647:HHU65693 HRQ65647:HRQ65693 IBM65647:IBM65693 ILI65647:ILI65693 IVE65647:IVE65693 JFA65647:JFA65693 JOW65647:JOW65693 JYS65647:JYS65693 KIO65647:KIO65693 KSK65647:KSK65693 LCG65647:LCG65693 LMC65647:LMC65693 LVY65647:LVY65693 MFU65647:MFU65693 MPQ65647:MPQ65693 MZM65647:MZM65693 NJI65647:NJI65693 NTE65647:NTE65693 ODA65647:ODA65693 OMW65647:OMW65693 OWS65647:OWS65693 PGO65647:PGO65693 PQK65647:PQK65693 QAG65647:QAG65693 QKC65647:QKC65693 QTY65647:QTY65693 RDU65647:RDU65693 RNQ65647:RNQ65693 RXM65647:RXM65693 SHI65647:SHI65693 SRE65647:SRE65693 TBA65647:TBA65693 TKW65647:TKW65693 TUS65647:TUS65693 UEO65647:UEO65693 UOK65647:UOK65693 UYG65647:UYG65693 VIC65647:VIC65693 VRY65647:VRY65693 WBU65647:WBU65693 WLQ65647:WLQ65693 WVM65647:WVM65693 F131183:F131229 JA131183:JA131229 SW131183:SW131229 ACS131183:ACS131229 AMO131183:AMO131229 AWK131183:AWK131229 BGG131183:BGG131229 BQC131183:BQC131229 BZY131183:BZY131229 CJU131183:CJU131229 CTQ131183:CTQ131229 DDM131183:DDM131229 DNI131183:DNI131229 DXE131183:DXE131229 EHA131183:EHA131229 EQW131183:EQW131229 FAS131183:FAS131229 FKO131183:FKO131229 FUK131183:FUK131229 GEG131183:GEG131229 GOC131183:GOC131229 GXY131183:GXY131229 HHU131183:HHU131229 HRQ131183:HRQ131229 IBM131183:IBM131229 ILI131183:ILI131229 IVE131183:IVE131229 JFA131183:JFA131229 JOW131183:JOW131229 JYS131183:JYS131229 KIO131183:KIO131229 KSK131183:KSK131229 LCG131183:LCG131229 LMC131183:LMC131229 LVY131183:LVY131229 MFU131183:MFU131229 MPQ131183:MPQ131229 MZM131183:MZM131229 NJI131183:NJI131229 NTE131183:NTE131229 ODA131183:ODA131229 OMW131183:OMW131229 OWS131183:OWS131229 PGO131183:PGO131229 PQK131183:PQK131229 QAG131183:QAG131229 QKC131183:QKC131229 QTY131183:QTY131229 RDU131183:RDU131229 RNQ131183:RNQ131229 RXM131183:RXM131229 SHI131183:SHI131229 SRE131183:SRE131229 TBA131183:TBA131229 TKW131183:TKW131229 TUS131183:TUS131229 UEO131183:UEO131229 UOK131183:UOK131229 UYG131183:UYG131229 VIC131183:VIC131229 VRY131183:VRY131229 WBU131183:WBU131229 WLQ131183:WLQ131229 WVM131183:WVM131229 F196719:F196765 JA196719:JA196765 SW196719:SW196765 ACS196719:ACS196765 AMO196719:AMO196765 AWK196719:AWK196765 BGG196719:BGG196765 BQC196719:BQC196765 BZY196719:BZY196765 CJU196719:CJU196765 CTQ196719:CTQ196765 DDM196719:DDM196765 DNI196719:DNI196765 DXE196719:DXE196765 EHA196719:EHA196765 EQW196719:EQW196765 FAS196719:FAS196765 FKO196719:FKO196765 FUK196719:FUK196765 GEG196719:GEG196765 GOC196719:GOC196765 GXY196719:GXY196765 HHU196719:HHU196765 HRQ196719:HRQ196765 IBM196719:IBM196765 ILI196719:ILI196765 IVE196719:IVE196765 JFA196719:JFA196765 JOW196719:JOW196765 JYS196719:JYS196765 KIO196719:KIO196765 KSK196719:KSK196765 LCG196719:LCG196765 LMC196719:LMC196765 LVY196719:LVY196765 MFU196719:MFU196765 MPQ196719:MPQ196765 MZM196719:MZM196765 NJI196719:NJI196765 NTE196719:NTE196765 ODA196719:ODA196765 OMW196719:OMW196765 OWS196719:OWS196765 PGO196719:PGO196765 PQK196719:PQK196765 QAG196719:QAG196765 QKC196719:QKC196765 QTY196719:QTY196765 RDU196719:RDU196765 RNQ196719:RNQ196765 RXM196719:RXM196765 SHI196719:SHI196765 SRE196719:SRE196765 TBA196719:TBA196765 TKW196719:TKW196765 TUS196719:TUS196765 UEO196719:UEO196765 UOK196719:UOK196765 UYG196719:UYG196765 VIC196719:VIC196765 VRY196719:VRY196765 WBU196719:WBU196765 WLQ196719:WLQ196765 WVM196719:WVM196765 F262255:F262301 JA262255:JA262301 SW262255:SW262301 ACS262255:ACS262301 AMO262255:AMO262301 AWK262255:AWK262301 BGG262255:BGG262301 BQC262255:BQC262301 BZY262255:BZY262301 CJU262255:CJU262301 CTQ262255:CTQ262301 DDM262255:DDM262301 DNI262255:DNI262301 DXE262255:DXE262301 EHA262255:EHA262301 EQW262255:EQW262301 FAS262255:FAS262301 FKO262255:FKO262301 FUK262255:FUK262301 GEG262255:GEG262301 GOC262255:GOC262301 GXY262255:GXY262301 HHU262255:HHU262301 HRQ262255:HRQ262301 IBM262255:IBM262301 ILI262255:ILI262301 IVE262255:IVE262301 JFA262255:JFA262301 JOW262255:JOW262301 JYS262255:JYS262301 KIO262255:KIO262301 KSK262255:KSK262301 LCG262255:LCG262301 LMC262255:LMC262301 LVY262255:LVY262301 MFU262255:MFU262301 MPQ262255:MPQ262301 MZM262255:MZM262301 NJI262255:NJI262301 NTE262255:NTE262301 ODA262255:ODA262301 OMW262255:OMW262301 OWS262255:OWS262301 PGO262255:PGO262301 PQK262255:PQK262301 QAG262255:QAG262301 QKC262255:QKC262301 QTY262255:QTY262301 RDU262255:RDU262301 RNQ262255:RNQ262301 RXM262255:RXM262301 SHI262255:SHI262301 SRE262255:SRE262301 TBA262255:TBA262301 TKW262255:TKW262301 TUS262255:TUS262301 UEO262255:UEO262301 UOK262255:UOK262301 UYG262255:UYG262301 VIC262255:VIC262301 VRY262255:VRY262301 WBU262255:WBU262301 WLQ262255:WLQ262301 WVM262255:WVM262301 F327791:F327837 JA327791:JA327837 SW327791:SW327837 ACS327791:ACS327837 AMO327791:AMO327837 AWK327791:AWK327837 BGG327791:BGG327837 BQC327791:BQC327837 BZY327791:BZY327837 CJU327791:CJU327837 CTQ327791:CTQ327837 DDM327791:DDM327837 DNI327791:DNI327837 DXE327791:DXE327837 EHA327791:EHA327837 EQW327791:EQW327837 FAS327791:FAS327837 FKO327791:FKO327837 FUK327791:FUK327837 GEG327791:GEG327837 GOC327791:GOC327837 GXY327791:GXY327837 HHU327791:HHU327837 HRQ327791:HRQ327837 IBM327791:IBM327837 ILI327791:ILI327837 IVE327791:IVE327837 JFA327791:JFA327837 JOW327791:JOW327837 JYS327791:JYS327837 KIO327791:KIO327837 KSK327791:KSK327837 LCG327791:LCG327837 LMC327791:LMC327837 LVY327791:LVY327837 MFU327791:MFU327837 MPQ327791:MPQ327837 MZM327791:MZM327837 NJI327791:NJI327837 NTE327791:NTE327837 ODA327791:ODA327837 OMW327791:OMW327837 OWS327791:OWS327837 PGO327791:PGO327837 PQK327791:PQK327837 QAG327791:QAG327837 QKC327791:QKC327837 QTY327791:QTY327837 RDU327791:RDU327837 RNQ327791:RNQ327837 RXM327791:RXM327837 SHI327791:SHI327837 SRE327791:SRE327837 TBA327791:TBA327837 TKW327791:TKW327837 TUS327791:TUS327837 UEO327791:UEO327837 UOK327791:UOK327837 UYG327791:UYG327837 VIC327791:VIC327837 VRY327791:VRY327837 WBU327791:WBU327837 WLQ327791:WLQ327837 WVM327791:WVM327837 F393327:F393373 JA393327:JA393373 SW393327:SW393373 ACS393327:ACS393373 AMO393327:AMO393373 AWK393327:AWK393373 BGG393327:BGG393373 BQC393327:BQC393373 BZY393327:BZY393373 CJU393327:CJU393373 CTQ393327:CTQ393373 DDM393327:DDM393373 DNI393327:DNI393373 DXE393327:DXE393373 EHA393327:EHA393373 EQW393327:EQW393373 FAS393327:FAS393373 FKO393327:FKO393373 FUK393327:FUK393373 GEG393327:GEG393373 GOC393327:GOC393373 GXY393327:GXY393373 HHU393327:HHU393373 HRQ393327:HRQ393373 IBM393327:IBM393373 ILI393327:ILI393373 IVE393327:IVE393373 JFA393327:JFA393373 JOW393327:JOW393373 JYS393327:JYS393373 KIO393327:KIO393373 KSK393327:KSK393373 LCG393327:LCG393373 LMC393327:LMC393373 LVY393327:LVY393373 MFU393327:MFU393373 MPQ393327:MPQ393373 MZM393327:MZM393373 NJI393327:NJI393373 NTE393327:NTE393373 ODA393327:ODA393373 OMW393327:OMW393373 OWS393327:OWS393373 PGO393327:PGO393373 PQK393327:PQK393373 QAG393327:QAG393373 QKC393327:QKC393373 QTY393327:QTY393373 RDU393327:RDU393373 RNQ393327:RNQ393373 RXM393327:RXM393373 SHI393327:SHI393373 SRE393327:SRE393373 TBA393327:TBA393373 TKW393327:TKW393373 TUS393327:TUS393373 UEO393327:UEO393373 UOK393327:UOK393373 UYG393327:UYG393373 VIC393327:VIC393373 VRY393327:VRY393373 WBU393327:WBU393373 WLQ393327:WLQ393373 WVM393327:WVM393373 F458863:F458909 JA458863:JA458909 SW458863:SW458909 ACS458863:ACS458909 AMO458863:AMO458909 AWK458863:AWK458909 BGG458863:BGG458909 BQC458863:BQC458909 BZY458863:BZY458909 CJU458863:CJU458909 CTQ458863:CTQ458909 DDM458863:DDM458909 DNI458863:DNI458909 DXE458863:DXE458909 EHA458863:EHA458909 EQW458863:EQW458909 FAS458863:FAS458909 FKO458863:FKO458909 FUK458863:FUK458909 GEG458863:GEG458909 GOC458863:GOC458909 GXY458863:GXY458909 HHU458863:HHU458909 HRQ458863:HRQ458909 IBM458863:IBM458909 ILI458863:ILI458909 IVE458863:IVE458909 JFA458863:JFA458909 JOW458863:JOW458909 JYS458863:JYS458909 KIO458863:KIO458909 KSK458863:KSK458909 LCG458863:LCG458909 LMC458863:LMC458909 LVY458863:LVY458909 MFU458863:MFU458909 MPQ458863:MPQ458909 MZM458863:MZM458909 NJI458863:NJI458909 NTE458863:NTE458909 ODA458863:ODA458909 OMW458863:OMW458909 OWS458863:OWS458909 PGO458863:PGO458909 PQK458863:PQK458909 QAG458863:QAG458909 QKC458863:QKC458909 QTY458863:QTY458909 RDU458863:RDU458909 RNQ458863:RNQ458909 RXM458863:RXM458909 SHI458863:SHI458909 SRE458863:SRE458909 TBA458863:TBA458909 TKW458863:TKW458909 TUS458863:TUS458909 UEO458863:UEO458909 UOK458863:UOK458909 UYG458863:UYG458909 VIC458863:VIC458909 VRY458863:VRY458909 WBU458863:WBU458909 WLQ458863:WLQ458909 WVM458863:WVM458909 F524399:F524445 JA524399:JA524445 SW524399:SW524445 ACS524399:ACS524445 AMO524399:AMO524445 AWK524399:AWK524445 BGG524399:BGG524445 BQC524399:BQC524445 BZY524399:BZY524445 CJU524399:CJU524445 CTQ524399:CTQ524445 DDM524399:DDM524445 DNI524399:DNI524445 DXE524399:DXE524445 EHA524399:EHA524445 EQW524399:EQW524445 FAS524399:FAS524445 FKO524399:FKO524445 FUK524399:FUK524445 GEG524399:GEG524445 GOC524399:GOC524445 GXY524399:GXY524445 HHU524399:HHU524445 HRQ524399:HRQ524445 IBM524399:IBM524445 ILI524399:ILI524445 IVE524399:IVE524445 JFA524399:JFA524445 JOW524399:JOW524445 JYS524399:JYS524445 KIO524399:KIO524445 KSK524399:KSK524445 LCG524399:LCG524445 LMC524399:LMC524445 LVY524399:LVY524445 MFU524399:MFU524445 MPQ524399:MPQ524445 MZM524399:MZM524445 NJI524399:NJI524445 NTE524399:NTE524445 ODA524399:ODA524445 OMW524399:OMW524445 OWS524399:OWS524445 PGO524399:PGO524445 PQK524399:PQK524445 QAG524399:QAG524445 QKC524399:QKC524445 QTY524399:QTY524445 RDU524399:RDU524445 RNQ524399:RNQ524445 RXM524399:RXM524445 SHI524399:SHI524445 SRE524399:SRE524445 TBA524399:TBA524445 TKW524399:TKW524445 TUS524399:TUS524445 UEO524399:UEO524445 UOK524399:UOK524445 UYG524399:UYG524445 VIC524399:VIC524445 VRY524399:VRY524445 WBU524399:WBU524445 WLQ524399:WLQ524445 WVM524399:WVM524445 F589935:F589981 JA589935:JA589981 SW589935:SW589981 ACS589935:ACS589981 AMO589935:AMO589981 AWK589935:AWK589981 BGG589935:BGG589981 BQC589935:BQC589981 BZY589935:BZY589981 CJU589935:CJU589981 CTQ589935:CTQ589981 DDM589935:DDM589981 DNI589935:DNI589981 DXE589935:DXE589981 EHA589935:EHA589981 EQW589935:EQW589981 FAS589935:FAS589981 FKO589935:FKO589981 FUK589935:FUK589981 GEG589935:GEG589981 GOC589935:GOC589981 GXY589935:GXY589981 HHU589935:HHU589981 HRQ589935:HRQ589981 IBM589935:IBM589981 ILI589935:ILI589981 IVE589935:IVE589981 JFA589935:JFA589981 JOW589935:JOW589981 JYS589935:JYS589981 KIO589935:KIO589981 KSK589935:KSK589981 LCG589935:LCG589981 LMC589935:LMC589981 LVY589935:LVY589981 MFU589935:MFU589981 MPQ589935:MPQ589981 MZM589935:MZM589981 NJI589935:NJI589981 NTE589935:NTE589981 ODA589935:ODA589981 OMW589935:OMW589981 OWS589935:OWS589981 PGO589935:PGO589981 PQK589935:PQK589981 QAG589935:QAG589981 QKC589935:QKC589981 QTY589935:QTY589981 RDU589935:RDU589981 RNQ589935:RNQ589981 RXM589935:RXM589981 SHI589935:SHI589981 SRE589935:SRE589981 TBA589935:TBA589981 TKW589935:TKW589981 TUS589935:TUS589981 UEO589935:UEO589981 UOK589935:UOK589981 UYG589935:UYG589981 VIC589935:VIC589981 VRY589935:VRY589981 WBU589935:WBU589981 WLQ589935:WLQ589981 WVM589935:WVM589981 F655471:F655517 JA655471:JA655517 SW655471:SW655517 ACS655471:ACS655517 AMO655471:AMO655517 AWK655471:AWK655517 BGG655471:BGG655517 BQC655471:BQC655517 BZY655471:BZY655517 CJU655471:CJU655517 CTQ655471:CTQ655517 DDM655471:DDM655517 DNI655471:DNI655517 DXE655471:DXE655517 EHA655471:EHA655517 EQW655471:EQW655517 FAS655471:FAS655517 FKO655471:FKO655517 FUK655471:FUK655517 GEG655471:GEG655517 GOC655471:GOC655517 GXY655471:GXY655517 HHU655471:HHU655517 HRQ655471:HRQ655517 IBM655471:IBM655517 ILI655471:ILI655517 IVE655471:IVE655517 JFA655471:JFA655517 JOW655471:JOW655517 JYS655471:JYS655517 KIO655471:KIO655517 KSK655471:KSK655517 LCG655471:LCG655517 LMC655471:LMC655517 LVY655471:LVY655517 MFU655471:MFU655517 MPQ655471:MPQ655517 MZM655471:MZM655517 NJI655471:NJI655517 NTE655471:NTE655517 ODA655471:ODA655517 OMW655471:OMW655517 OWS655471:OWS655517 PGO655471:PGO655517 PQK655471:PQK655517 QAG655471:QAG655517 QKC655471:QKC655517 QTY655471:QTY655517 RDU655471:RDU655517 RNQ655471:RNQ655517 RXM655471:RXM655517 SHI655471:SHI655517 SRE655471:SRE655517 TBA655471:TBA655517 TKW655471:TKW655517 TUS655471:TUS655517 UEO655471:UEO655517 UOK655471:UOK655517 UYG655471:UYG655517 VIC655471:VIC655517 VRY655471:VRY655517 WBU655471:WBU655517 WLQ655471:WLQ655517 WVM655471:WVM655517 F721007:F721053 JA721007:JA721053 SW721007:SW721053 ACS721007:ACS721053 AMO721007:AMO721053 AWK721007:AWK721053 BGG721007:BGG721053 BQC721007:BQC721053 BZY721007:BZY721053 CJU721007:CJU721053 CTQ721007:CTQ721053 DDM721007:DDM721053 DNI721007:DNI721053 DXE721007:DXE721053 EHA721007:EHA721053 EQW721007:EQW721053 FAS721007:FAS721053 FKO721007:FKO721053 FUK721007:FUK721053 GEG721007:GEG721053 GOC721007:GOC721053 GXY721007:GXY721053 HHU721007:HHU721053 HRQ721007:HRQ721053 IBM721007:IBM721053 ILI721007:ILI721053 IVE721007:IVE721053 JFA721007:JFA721053 JOW721007:JOW721053 JYS721007:JYS721053 KIO721007:KIO721053 KSK721007:KSK721053 LCG721007:LCG721053 LMC721007:LMC721053 LVY721007:LVY721053 MFU721007:MFU721053 MPQ721007:MPQ721053 MZM721007:MZM721053 NJI721007:NJI721053 NTE721007:NTE721053 ODA721007:ODA721053 OMW721007:OMW721053 OWS721007:OWS721053 PGO721007:PGO721053 PQK721007:PQK721053 QAG721007:QAG721053 QKC721007:QKC721053 QTY721007:QTY721053 RDU721007:RDU721053 RNQ721007:RNQ721053 RXM721007:RXM721053 SHI721007:SHI721053 SRE721007:SRE721053 TBA721007:TBA721053 TKW721007:TKW721053 TUS721007:TUS721053 UEO721007:UEO721053 UOK721007:UOK721053 UYG721007:UYG721053 VIC721007:VIC721053 VRY721007:VRY721053 WBU721007:WBU721053 WLQ721007:WLQ721053 WVM721007:WVM721053 F786543:F786589 JA786543:JA786589 SW786543:SW786589 ACS786543:ACS786589 AMO786543:AMO786589 AWK786543:AWK786589 BGG786543:BGG786589 BQC786543:BQC786589 BZY786543:BZY786589 CJU786543:CJU786589 CTQ786543:CTQ786589 DDM786543:DDM786589 DNI786543:DNI786589 DXE786543:DXE786589 EHA786543:EHA786589 EQW786543:EQW786589 FAS786543:FAS786589 FKO786543:FKO786589 FUK786543:FUK786589 GEG786543:GEG786589 GOC786543:GOC786589 GXY786543:GXY786589 HHU786543:HHU786589 HRQ786543:HRQ786589 IBM786543:IBM786589 ILI786543:ILI786589 IVE786543:IVE786589 JFA786543:JFA786589 JOW786543:JOW786589 JYS786543:JYS786589 KIO786543:KIO786589 KSK786543:KSK786589 LCG786543:LCG786589 LMC786543:LMC786589 LVY786543:LVY786589 MFU786543:MFU786589 MPQ786543:MPQ786589 MZM786543:MZM786589 NJI786543:NJI786589 NTE786543:NTE786589 ODA786543:ODA786589 OMW786543:OMW786589 OWS786543:OWS786589 PGO786543:PGO786589 PQK786543:PQK786589 QAG786543:QAG786589 QKC786543:QKC786589 QTY786543:QTY786589 RDU786543:RDU786589 RNQ786543:RNQ786589 RXM786543:RXM786589 SHI786543:SHI786589 SRE786543:SRE786589 TBA786543:TBA786589 TKW786543:TKW786589 TUS786543:TUS786589 UEO786543:UEO786589 UOK786543:UOK786589 UYG786543:UYG786589 VIC786543:VIC786589 VRY786543:VRY786589 WBU786543:WBU786589 WLQ786543:WLQ786589 WVM786543:WVM786589 F852079:F852125 JA852079:JA852125 SW852079:SW852125 ACS852079:ACS852125 AMO852079:AMO852125 AWK852079:AWK852125 BGG852079:BGG852125 BQC852079:BQC852125 BZY852079:BZY852125 CJU852079:CJU852125 CTQ852079:CTQ852125 DDM852079:DDM852125 DNI852079:DNI852125 DXE852079:DXE852125 EHA852079:EHA852125 EQW852079:EQW852125 FAS852079:FAS852125 FKO852079:FKO852125 FUK852079:FUK852125 GEG852079:GEG852125 GOC852079:GOC852125 GXY852079:GXY852125 HHU852079:HHU852125 HRQ852079:HRQ852125 IBM852079:IBM852125 ILI852079:ILI852125 IVE852079:IVE852125 JFA852079:JFA852125 JOW852079:JOW852125 JYS852079:JYS852125 KIO852079:KIO852125 KSK852079:KSK852125 LCG852079:LCG852125 LMC852079:LMC852125 LVY852079:LVY852125 MFU852079:MFU852125 MPQ852079:MPQ852125 MZM852079:MZM852125 NJI852079:NJI852125 NTE852079:NTE852125 ODA852079:ODA852125 OMW852079:OMW852125 OWS852079:OWS852125 PGO852079:PGO852125 PQK852079:PQK852125 QAG852079:QAG852125 QKC852079:QKC852125 QTY852079:QTY852125 RDU852079:RDU852125 RNQ852079:RNQ852125 RXM852079:RXM852125 SHI852079:SHI852125 SRE852079:SRE852125 TBA852079:TBA852125 TKW852079:TKW852125 TUS852079:TUS852125 UEO852079:UEO852125 UOK852079:UOK852125 UYG852079:UYG852125 VIC852079:VIC852125 VRY852079:VRY852125 WBU852079:WBU852125 WLQ852079:WLQ852125 WVM852079:WVM852125 F917615:F917661 JA917615:JA917661 SW917615:SW917661 ACS917615:ACS917661 AMO917615:AMO917661 AWK917615:AWK917661 BGG917615:BGG917661 BQC917615:BQC917661 BZY917615:BZY917661 CJU917615:CJU917661 CTQ917615:CTQ917661 DDM917615:DDM917661 DNI917615:DNI917661 DXE917615:DXE917661 EHA917615:EHA917661 EQW917615:EQW917661 FAS917615:FAS917661 FKO917615:FKO917661 FUK917615:FUK917661 GEG917615:GEG917661 GOC917615:GOC917661 GXY917615:GXY917661 HHU917615:HHU917661 HRQ917615:HRQ917661 IBM917615:IBM917661 ILI917615:ILI917661 IVE917615:IVE917661 JFA917615:JFA917661 JOW917615:JOW917661 JYS917615:JYS917661 KIO917615:KIO917661 KSK917615:KSK917661 LCG917615:LCG917661 LMC917615:LMC917661 LVY917615:LVY917661 MFU917615:MFU917661 MPQ917615:MPQ917661 MZM917615:MZM917661 NJI917615:NJI917661 NTE917615:NTE917661 ODA917615:ODA917661 OMW917615:OMW917661 OWS917615:OWS917661 PGO917615:PGO917661 PQK917615:PQK917661 QAG917615:QAG917661 QKC917615:QKC917661 QTY917615:QTY917661 RDU917615:RDU917661 RNQ917615:RNQ917661 RXM917615:RXM917661 SHI917615:SHI917661 SRE917615:SRE917661 TBA917615:TBA917661 TKW917615:TKW917661 TUS917615:TUS917661 UEO917615:UEO917661 UOK917615:UOK917661 UYG917615:UYG917661 VIC917615:VIC917661 VRY917615:VRY917661 WBU917615:WBU917661 WLQ917615:WLQ917661 WVM917615:WVM917661 F983151:F983197 JA983151:JA983197 SW983151:SW983197 ACS983151:ACS983197 AMO983151:AMO983197 AWK983151:AWK983197 BGG983151:BGG983197 BQC983151:BQC983197 BZY983151:BZY983197 CJU983151:CJU983197 CTQ983151:CTQ983197 DDM983151:DDM983197 DNI983151:DNI983197 DXE983151:DXE983197 EHA983151:EHA983197 EQW983151:EQW983197 FAS983151:FAS983197 FKO983151:FKO983197 FUK983151:FUK983197 GEG983151:GEG983197 GOC983151:GOC983197 GXY983151:GXY983197 HHU983151:HHU983197 HRQ983151:HRQ983197 IBM983151:IBM983197 ILI983151:ILI983197 IVE983151:IVE983197 JFA983151:JFA983197 JOW983151:JOW983197 JYS983151:JYS983197 KIO983151:KIO983197 KSK983151:KSK983197 LCG983151:LCG983197 LMC983151:LMC983197 LVY983151:LVY983197 MFU983151:MFU983197 MPQ983151:MPQ983197 MZM983151:MZM983197 NJI983151:NJI983197 NTE983151:NTE983197 ODA983151:ODA983197 OMW983151:OMW983197 OWS983151:OWS983197 PGO983151:PGO983197 PQK983151:PQK983197 QAG983151:QAG983197 QKC983151:QKC983197 QTY983151:QTY983197 RDU983151:RDU983197 RNQ983151:RNQ983197 RXM983151:RXM983197 SHI983151:SHI983197 SRE983151:SRE983197 TBA983151:TBA983197 TKW983151:TKW983197 TUS983151:TUS983197 UEO983151:UEO983197 UOK983151:UOK983197 UYG983151:UYG983197 VIC983151:VIC983197 VRY983151:VRY983197 WBU983151:WBU983197 WLQ983151:WLQ983197 WVM983151:WVM983197</xm:sqref>
        </x14:dataValidation>
        <x14:dataValidation type="custom" operator="greaterThan" showInputMessage="1" showErrorMessage="1" errorTitle="eee" xr:uid="{CB06A444-6820-499D-9C46-DEF29E0F9412}">
          <x14:formula1>
            <xm:f>OR(IX86=0,IX86&gt; 50)</xm:f>
          </x14:formula1>
          <xm:sqref>RDV852123:RDW852123 IX86:IY95 ST86:SU95 ACP86:ACQ95 AML86:AMM95 AWH86:AWI95 BGD86:BGE95 BPZ86:BQA95 BZV86:BZW95 CJR86:CJS95 CTN86:CTO95 DDJ86:DDK95 DNF86:DNG95 DXB86:DXC95 EGX86:EGY95 EQT86:EQU95 FAP86:FAQ95 FKL86:FKM95 FUH86:FUI95 GED86:GEE95 GNZ86:GOA95 GXV86:GXW95 HHR86:HHS95 HRN86:HRO95 IBJ86:IBK95 ILF86:ILG95 IVB86:IVC95 JEX86:JEY95 JOT86:JOU95 JYP86:JYQ95 KIL86:KIM95 KSH86:KSI95 LCD86:LCE95 LLZ86:LMA95 LVV86:LVW95 MFR86:MFS95 MPN86:MPO95 MZJ86:MZK95 NJF86:NJG95 NTB86:NTC95 OCX86:OCY95 OMT86:OMU95 OWP86:OWQ95 PGL86:PGM95 PQH86:PQI95 QAD86:QAE95 QJZ86:QKA95 QTV86:QTW95 RDR86:RDS95 RNN86:RNO95 RXJ86:RXK95 SHF86:SHG95 SRB86:SRC95 TAX86:TAY95 TKT86:TKU95 TUP86:TUQ95 UEL86:UEM95 UOH86:UOI95 UYD86:UYE95 VHZ86:VIA95 VRV86:VRW95 WBR86:WBS95 WLN86:WLO95 WVJ86:WVK95 RNR852123:RNS852123 IX65622:IY65631 ST65622:SU65631 ACP65622:ACQ65631 AML65622:AMM65631 AWH65622:AWI65631 BGD65622:BGE65631 BPZ65622:BQA65631 BZV65622:BZW65631 CJR65622:CJS65631 CTN65622:CTO65631 DDJ65622:DDK65631 DNF65622:DNG65631 DXB65622:DXC65631 EGX65622:EGY65631 EQT65622:EQU65631 FAP65622:FAQ65631 FKL65622:FKM65631 FUH65622:FUI65631 GED65622:GEE65631 GNZ65622:GOA65631 GXV65622:GXW65631 HHR65622:HHS65631 HRN65622:HRO65631 IBJ65622:IBK65631 ILF65622:ILG65631 IVB65622:IVC65631 JEX65622:JEY65631 JOT65622:JOU65631 JYP65622:JYQ65631 KIL65622:KIM65631 KSH65622:KSI65631 LCD65622:LCE65631 LLZ65622:LMA65631 LVV65622:LVW65631 MFR65622:MFS65631 MPN65622:MPO65631 MZJ65622:MZK65631 NJF65622:NJG65631 NTB65622:NTC65631 OCX65622:OCY65631 OMT65622:OMU65631 OWP65622:OWQ65631 PGL65622:PGM65631 PQH65622:PQI65631 QAD65622:QAE65631 QJZ65622:QKA65631 QTV65622:QTW65631 RDR65622:RDS65631 RNN65622:RNO65631 RXJ65622:RXK65631 SHF65622:SHG65631 SRB65622:SRC65631 TAX65622:TAY65631 TKT65622:TKU65631 TUP65622:TUQ65631 UEL65622:UEM65631 UOH65622:UOI65631 UYD65622:UYE65631 VHZ65622:VIA65631 VRV65622:VRW65631 WBR65622:WBS65631 WLN65622:WLO65631 WVJ65622:WVK65631 RXN852123:RXO852123 IX131158:IY131167 ST131158:SU131167 ACP131158:ACQ131167 AML131158:AMM131167 AWH131158:AWI131167 BGD131158:BGE131167 BPZ131158:BQA131167 BZV131158:BZW131167 CJR131158:CJS131167 CTN131158:CTO131167 DDJ131158:DDK131167 DNF131158:DNG131167 DXB131158:DXC131167 EGX131158:EGY131167 EQT131158:EQU131167 FAP131158:FAQ131167 FKL131158:FKM131167 FUH131158:FUI131167 GED131158:GEE131167 GNZ131158:GOA131167 GXV131158:GXW131167 HHR131158:HHS131167 HRN131158:HRO131167 IBJ131158:IBK131167 ILF131158:ILG131167 IVB131158:IVC131167 JEX131158:JEY131167 JOT131158:JOU131167 JYP131158:JYQ131167 KIL131158:KIM131167 KSH131158:KSI131167 LCD131158:LCE131167 LLZ131158:LMA131167 LVV131158:LVW131167 MFR131158:MFS131167 MPN131158:MPO131167 MZJ131158:MZK131167 NJF131158:NJG131167 NTB131158:NTC131167 OCX131158:OCY131167 OMT131158:OMU131167 OWP131158:OWQ131167 PGL131158:PGM131167 PQH131158:PQI131167 QAD131158:QAE131167 QJZ131158:QKA131167 QTV131158:QTW131167 RDR131158:RDS131167 RNN131158:RNO131167 RXJ131158:RXK131167 SHF131158:SHG131167 SRB131158:SRC131167 TAX131158:TAY131167 TKT131158:TKU131167 TUP131158:TUQ131167 UEL131158:UEM131167 UOH131158:UOI131167 UYD131158:UYE131167 VHZ131158:VIA131167 VRV131158:VRW131167 WBR131158:WBS131167 WLN131158:WLO131167 WVJ131158:WVK131167 SHJ852123:SHK852123 IX196694:IY196703 ST196694:SU196703 ACP196694:ACQ196703 AML196694:AMM196703 AWH196694:AWI196703 BGD196694:BGE196703 BPZ196694:BQA196703 BZV196694:BZW196703 CJR196694:CJS196703 CTN196694:CTO196703 DDJ196694:DDK196703 DNF196694:DNG196703 DXB196694:DXC196703 EGX196694:EGY196703 EQT196694:EQU196703 FAP196694:FAQ196703 FKL196694:FKM196703 FUH196694:FUI196703 GED196694:GEE196703 GNZ196694:GOA196703 GXV196694:GXW196703 HHR196694:HHS196703 HRN196694:HRO196703 IBJ196694:IBK196703 ILF196694:ILG196703 IVB196694:IVC196703 JEX196694:JEY196703 JOT196694:JOU196703 JYP196694:JYQ196703 KIL196694:KIM196703 KSH196694:KSI196703 LCD196694:LCE196703 LLZ196694:LMA196703 LVV196694:LVW196703 MFR196694:MFS196703 MPN196694:MPO196703 MZJ196694:MZK196703 NJF196694:NJG196703 NTB196694:NTC196703 OCX196694:OCY196703 OMT196694:OMU196703 OWP196694:OWQ196703 PGL196694:PGM196703 PQH196694:PQI196703 QAD196694:QAE196703 QJZ196694:QKA196703 QTV196694:QTW196703 RDR196694:RDS196703 RNN196694:RNO196703 RXJ196694:RXK196703 SHF196694:SHG196703 SRB196694:SRC196703 TAX196694:TAY196703 TKT196694:TKU196703 TUP196694:TUQ196703 UEL196694:UEM196703 UOH196694:UOI196703 UYD196694:UYE196703 VHZ196694:VIA196703 VRV196694:VRW196703 WBR196694:WBS196703 WLN196694:WLO196703 WVJ196694:WVK196703 SRF852123:SRG852123 IX262230:IY262239 ST262230:SU262239 ACP262230:ACQ262239 AML262230:AMM262239 AWH262230:AWI262239 BGD262230:BGE262239 BPZ262230:BQA262239 BZV262230:BZW262239 CJR262230:CJS262239 CTN262230:CTO262239 DDJ262230:DDK262239 DNF262230:DNG262239 DXB262230:DXC262239 EGX262230:EGY262239 EQT262230:EQU262239 FAP262230:FAQ262239 FKL262230:FKM262239 FUH262230:FUI262239 GED262230:GEE262239 GNZ262230:GOA262239 GXV262230:GXW262239 HHR262230:HHS262239 HRN262230:HRO262239 IBJ262230:IBK262239 ILF262230:ILG262239 IVB262230:IVC262239 JEX262230:JEY262239 JOT262230:JOU262239 JYP262230:JYQ262239 KIL262230:KIM262239 KSH262230:KSI262239 LCD262230:LCE262239 LLZ262230:LMA262239 LVV262230:LVW262239 MFR262230:MFS262239 MPN262230:MPO262239 MZJ262230:MZK262239 NJF262230:NJG262239 NTB262230:NTC262239 OCX262230:OCY262239 OMT262230:OMU262239 OWP262230:OWQ262239 PGL262230:PGM262239 PQH262230:PQI262239 QAD262230:QAE262239 QJZ262230:QKA262239 QTV262230:QTW262239 RDR262230:RDS262239 RNN262230:RNO262239 RXJ262230:RXK262239 SHF262230:SHG262239 SRB262230:SRC262239 TAX262230:TAY262239 TKT262230:TKU262239 TUP262230:TUQ262239 UEL262230:UEM262239 UOH262230:UOI262239 UYD262230:UYE262239 VHZ262230:VIA262239 VRV262230:VRW262239 WBR262230:WBS262239 WLN262230:WLO262239 WVJ262230:WVK262239 TBB852123:TBC852123 IX327766:IY327775 ST327766:SU327775 ACP327766:ACQ327775 AML327766:AMM327775 AWH327766:AWI327775 BGD327766:BGE327775 BPZ327766:BQA327775 BZV327766:BZW327775 CJR327766:CJS327775 CTN327766:CTO327775 DDJ327766:DDK327775 DNF327766:DNG327775 DXB327766:DXC327775 EGX327766:EGY327775 EQT327766:EQU327775 FAP327766:FAQ327775 FKL327766:FKM327775 FUH327766:FUI327775 GED327766:GEE327775 GNZ327766:GOA327775 GXV327766:GXW327775 HHR327766:HHS327775 HRN327766:HRO327775 IBJ327766:IBK327775 ILF327766:ILG327775 IVB327766:IVC327775 JEX327766:JEY327775 JOT327766:JOU327775 JYP327766:JYQ327775 KIL327766:KIM327775 KSH327766:KSI327775 LCD327766:LCE327775 LLZ327766:LMA327775 LVV327766:LVW327775 MFR327766:MFS327775 MPN327766:MPO327775 MZJ327766:MZK327775 NJF327766:NJG327775 NTB327766:NTC327775 OCX327766:OCY327775 OMT327766:OMU327775 OWP327766:OWQ327775 PGL327766:PGM327775 PQH327766:PQI327775 QAD327766:QAE327775 QJZ327766:QKA327775 QTV327766:QTW327775 RDR327766:RDS327775 RNN327766:RNO327775 RXJ327766:RXK327775 SHF327766:SHG327775 SRB327766:SRC327775 TAX327766:TAY327775 TKT327766:TKU327775 TUP327766:TUQ327775 UEL327766:UEM327775 UOH327766:UOI327775 UYD327766:UYE327775 VHZ327766:VIA327775 VRV327766:VRW327775 WBR327766:WBS327775 WLN327766:WLO327775 WVJ327766:WVK327775 TKX852123:TKY852123 IX393302:IY393311 ST393302:SU393311 ACP393302:ACQ393311 AML393302:AMM393311 AWH393302:AWI393311 BGD393302:BGE393311 BPZ393302:BQA393311 BZV393302:BZW393311 CJR393302:CJS393311 CTN393302:CTO393311 DDJ393302:DDK393311 DNF393302:DNG393311 DXB393302:DXC393311 EGX393302:EGY393311 EQT393302:EQU393311 FAP393302:FAQ393311 FKL393302:FKM393311 FUH393302:FUI393311 GED393302:GEE393311 GNZ393302:GOA393311 GXV393302:GXW393311 HHR393302:HHS393311 HRN393302:HRO393311 IBJ393302:IBK393311 ILF393302:ILG393311 IVB393302:IVC393311 JEX393302:JEY393311 JOT393302:JOU393311 JYP393302:JYQ393311 KIL393302:KIM393311 KSH393302:KSI393311 LCD393302:LCE393311 LLZ393302:LMA393311 LVV393302:LVW393311 MFR393302:MFS393311 MPN393302:MPO393311 MZJ393302:MZK393311 NJF393302:NJG393311 NTB393302:NTC393311 OCX393302:OCY393311 OMT393302:OMU393311 OWP393302:OWQ393311 PGL393302:PGM393311 PQH393302:PQI393311 QAD393302:QAE393311 QJZ393302:QKA393311 QTV393302:QTW393311 RDR393302:RDS393311 RNN393302:RNO393311 RXJ393302:RXK393311 SHF393302:SHG393311 SRB393302:SRC393311 TAX393302:TAY393311 TKT393302:TKU393311 TUP393302:TUQ393311 UEL393302:UEM393311 UOH393302:UOI393311 UYD393302:UYE393311 VHZ393302:VIA393311 VRV393302:VRW393311 WBR393302:WBS393311 WLN393302:WLO393311 WVJ393302:WVK393311 TUT852123:TUU852123 IX458838:IY458847 ST458838:SU458847 ACP458838:ACQ458847 AML458838:AMM458847 AWH458838:AWI458847 BGD458838:BGE458847 BPZ458838:BQA458847 BZV458838:BZW458847 CJR458838:CJS458847 CTN458838:CTO458847 DDJ458838:DDK458847 DNF458838:DNG458847 DXB458838:DXC458847 EGX458838:EGY458847 EQT458838:EQU458847 FAP458838:FAQ458847 FKL458838:FKM458847 FUH458838:FUI458847 GED458838:GEE458847 GNZ458838:GOA458847 GXV458838:GXW458847 HHR458838:HHS458847 HRN458838:HRO458847 IBJ458838:IBK458847 ILF458838:ILG458847 IVB458838:IVC458847 JEX458838:JEY458847 JOT458838:JOU458847 JYP458838:JYQ458847 KIL458838:KIM458847 KSH458838:KSI458847 LCD458838:LCE458847 LLZ458838:LMA458847 LVV458838:LVW458847 MFR458838:MFS458847 MPN458838:MPO458847 MZJ458838:MZK458847 NJF458838:NJG458847 NTB458838:NTC458847 OCX458838:OCY458847 OMT458838:OMU458847 OWP458838:OWQ458847 PGL458838:PGM458847 PQH458838:PQI458847 QAD458838:QAE458847 QJZ458838:QKA458847 QTV458838:QTW458847 RDR458838:RDS458847 RNN458838:RNO458847 RXJ458838:RXK458847 SHF458838:SHG458847 SRB458838:SRC458847 TAX458838:TAY458847 TKT458838:TKU458847 TUP458838:TUQ458847 UEL458838:UEM458847 UOH458838:UOI458847 UYD458838:UYE458847 VHZ458838:VIA458847 VRV458838:VRW458847 WBR458838:WBS458847 WLN458838:WLO458847 WVJ458838:WVK458847 UEP852123:UEQ852123 IX524374:IY524383 ST524374:SU524383 ACP524374:ACQ524383 AML524374:AMM524383 AWH524374:AWI524383 BGD524374:BGE524383 BPZ524374:BQA524383 BZV524374:BZW524383 CJR524374:CJS524383 CTN524374:CTO524383 DDJ524374:DDK524383 DNF524374:DNG524383 DXB524374:DXC524383 EGX524374:EGY524383 EQT524374:EQU524383 FAP524374:FAQ524383 FKL524374:FKM524383 FUH524374:FUI524383 GED524374:GEE524383 GNZ524374:GOA524383 GXV524374:GXW524383 HHR524374:HHS524383 HRN524374:HRO524383 IBJ524374:IBK524383 ILF524374:ILG524383 IVB524374:IVC524383 JEX524374:JEY524383 JOT524374:JOU524383 JYP524374:JYQ524383 KIL524374:KIM524383 KSH524374:KSI524383 LCD524374:LCE524383 LLZ524374:LMA524383 LVV524374:LVW524383 MFR524374:MFS524383 MPN524374:MPO524383 MZJ524374:MZK524383 NJF524374:NJG524383 NTB524374:NTC524383 OCX524374:OCY524383 OMT524374:OMU524383 OWP524374:OWQ524383 PGL524374:PGM524383 PQH524374:PQI524383 QAD524374:QAE524383 QJZ524374:QKA524383 QTV524374:QTW524383 RDR524374:RDS524383 RNN524374:RNO524383 RXJ524374:RXK524383 SHF524374:SHG524383 SRB524374:SRC524383 TAX524374:TAY524383 TKT524374:TKU524383 TUP524374:TUQ524383 UEL524374:UEM524383 UOH524374:UOI524383 UYD524374:UYE524383 VHZ524374:VIA524383 VRV524374:VRW524383 WBR524374:WBS524383 WLN524374:WLO524383 WVJ524374:WVK524383 UOL852123:UOM852123 IX589910:IY589919 ST589910:SU589919 ACP589910:ACQ589919 AML589910:AMM589919 AWH589910:AWI589919 BGD589910:BGE589919 BPZ589910:BQA589919 BZV589910:BZW589919 CJR589910:CJS589919 CTN589910:CTO589919 DDJ589910:DDK589919 DNF589910:DNG589919 DXB589910:DXC589919 EGX589910:EGY589919 EQT589910:EQU589919 FAP589910:FAQ589919 FKL589910:FKM589919 FUH589910:FUI589919 GED589910:GEE589919 GNZ589910:GOA589919 GXV589910:GXW589919 HHR589910:HHS589919 HRN589910:HRO589919 IBJ589910:IBK589919 ILF589910:ILG589919 IVB589910:IVC589919 JEX589910:JEY589919 JOT589910:JOU589919 JYP589910:JYQ589919 KIL589910:KIM589919 KSH589910:KSI589919 LCD589910:LCE589919 LLZ589910:LMA589919 LVV589910:LVW589919 MFR589910:MFS589919 MPN589910:MPO589919 MZJ589910:MZK589919 NJF589910:NJG589919 NTB589910:NTC589919 OCX589910:OCY589919 OMT589910:OMU589919 OWP589910:OWQ589919 PGL589910:PGM589919 PQH589910:PQI589919 QAD589910:QAE589919 QJZ589910:QKA589919 QTV589910:QTW589919 RDR589910:RDS589919 RNN589910:RNO589919 RXJ589910:RXK589919 SHF589910:SHG589919 SRB589910:SRC589919 TAX589910:TAY589919 TKT589910:TKU589919 TUP589910:TUQ589919 UEL589910:UEM589919 UOH589910:UOI589919 UYD589910:UYE589919 VHZ589910:VIA589919 VRV589910:VRW589919 WBR589910:WBS589919 WLN589910:WLO589919 WVJ589910:WVK589919 UYH852123:UYI852123 IX655446:IY655455 ST655446:SU655455 ACP655446:ACQ655455 AML655446:AMM655455 AWH655446:AWI655455 BGD655446:BGE655455 BPZ655446:BQA655455 BZV655446:BZW655455 CJR655446:CJS655455 CTN655446:CTO655455 DDJ655446:DDK655455 DNF655446:DNG655455 DXB655446:DXC655455 EGX655446:EGY655455 EQT655446:EQU655455 FAP655446:FAQ655455 FKL655446:FKM655455 FUH655446:FUI655455 GED655446:GEE655455 GNZ655446:GOA655455 GXV655446:GXW655455 HHR655446:HHS655455 HRN655446:HRO655455 IBJ655446:IBK655455 ILF655446:ILG655455 IVB655446:IVC655455 JEX655446:JEY655455 JOT655446:JOU655455 JYP655446:JYQ655455 KIL655446:KIM655455 KSH655446:KSI655455 LCD655446:LCE655455 LLZ655446:LMA655455 LVV655446:LVW655455 MFR655446:MFS655455 MPN655446:MPO655455 MZJ655446:MZK655455 NJF655446:NJG655455 NTB655446:NTC655455 OCX655446:OCY655455 OMT655446:OMU655455 OWP655446:OWQ655455 PGL655446:PGM655455 PQH655446:PQI655455 QAD655446:QAE655455 QJZ655446:QKA655455 QTV655446:QTW655455 RDR655446:RDS655455 RNN655446:RNO655455 RXJ655446:RXK655455 SHF655446:SHG655455 SRB655446:SRC655455 TAX655446:TAY655455 TKT655446:TKU655455 TUP655446:TUQ655455 UEL655446:UEM655455 UOH655446:UOI655455 UYD655446:UYE655455 VHZ655446:VIA655455 VRV655446:VRW655455 WBR655446:WBS655455 WLN655446:WLO655455 WVJ655446:WVK655455 VID852123:VIE852123 IX720982:IY720991 ST720982:SU720991 ACP720982:ACQ720991 AML720982:AMM720991 AWH720982:AWI720991 BGD720982:BGE720991 BPZ720982:BQA720991 BZV720982:BZW720991 CJR720982:CJS720991 CTN720982:CTO720991 DDJ720982:DDK720991 DNF720982:DNG720991 DXB720982:DXC720991 EGX720982:EGY720991 EQT720982:EQU720991 FAP720982:FAQ720991 FKL720982:FKM720991 FUH720982:FUI720991 GED720982:GEE720991 GNZ720982:GOA720991 GXV720982:GXW720991 HHR720982:HHS720991 HRN720982:HRO720991 IBJ720982:IBK720991 ILF720982:ILG720991 IVB720982:IVC720991 JEX720982:JEY720991 JOT720982:JOU720991 JYP720982:JYQ720991 KIL720982:KIM720991 KSH720982:KSI720991 LCD720982:LCE720991 LLZ720982:LMA720991 LVV720982:LVW720991 MFR720982:MFS720991 MPN720982:MPO720991 MZJ720982:MZK720991 NJF720982:NJG720991 NTB720982:NTC720991 OCX720982:OCY720991 OMT720982:OMU720991 OWP720982:OWQ720991 PGL720982:PGM720991 PQH720982:PQI720991 QAD720982:QAE720991 QJZ720982:QKA720991 QTV720982:QTW720991 RDR720982:RDS720991 RNN720982:RNO720991 RXJ720982:RXK720991 SHF720982:SHG720991 SRB720982:SRC720991 TAX720982:TAY720991 TKT720982:TKU720991 TUP720982:TUQ720991 UEL720982:UEM720991 UOH720982:UOI720991 UYD720982:UYE720991 VHZ720982:VIA720991 VRV720982:VRW720991 WBR720982:WBS720991 WLN720982:WLO720991 WVJ720982:WVK720991 VRZ852123:VSA852123 IX786518:IY786527 ST786518:SU786527 ACP786518:ACQ786527 AML786518:AMM786527 AWH786518:AWI786527 BGD786518:BGE786527 BPZ786518:BQA786527 BZV786518:BZW786527 CJR786518:CJS786527 CTN786518:CTO786527 DDJ786518:DDK786527 DNF786518:DNG786527 DXB786518:DXC786527 EGX786518:EGY786527 EQT786518:EQU786527 FAP786518:FAQ786527 FKL786518:FKM786527 FUH786518:FUI786527 GED786518:GEE786527 GNZ786518:GOA786527 GXV786518:GXW786527 HHR786518:HHS786527 HRN786518:HRO786527 IBJ786518:IBK786527 ILF786518:ILG786527 IVB786518:IVC786527 JEX786518:JEY786527 JOT786518:JOU786527 JYP786518:JYQ786527 KIL786518:KIM786527 KSH786518:KSI786527 LCD786518:LCE786527 LLZ786518:LMA786527 LVV786518:LVW786527 MFR786518:MFS786527 MPN786518:MPO786527 MZJ786518:MZK786527 NJF786518:NJG786527 NTB786518:NTC786527 OCX786518:OCY786527 OMT786518:OMU786527 OWP786518:OWQ786527 PGL786518:PGM786527 PQH786518:PQI786527 QAD786518:QAE786527 QJZ786518:QKA786527 QTV786518:QTW786527 RDR786518:RDS786527 RNN786518:RNO786527 RXJ786518:RXK786527 SHF786518:SHG786527 SRB786518:SRC786527 TAX786518:TAY786527 TKT786518:TKU786527 TUP786518:TUQ786527 UEL786518:UEM786527 UOH786518:UOI786527 UYD786518:UYE786527 VHZ786518:VIA786527 VRV786518:VRW786527 WBR786518:WBS786527 WLN786518:WLO786527 WVJ786518:WVK786527 WBV852123:WBW852123 IX852054:IY852063 ST852054:SU852063 ACP852054:ACQ852063 AML852054:AMM852063 AWH852054:AWI852063 BGD852054:BGE852063 BPZ852054:BQA852063 BZV852054:BZW852063 CJR852054:CJS852063 CTN852054:CTO852063 DDJ852054:DDK852063 DNF852054:DNG852063 DXB852054:DXC852063 EGX852054:EGY852063 EQT852054:EQU852063 FAP852054:FAQ852063 FKL852054:FKM852063 FUH852054:FUI852063 GED852054:GEE852063 GNZ852054:GOA852063 GXV852054:GXW852063 HHR852054:HHS852063 HRN852054:HRO852063 IBJ852054:IBK852063 ILF852054:ILG852063 IVB852054:IVC852063 JEX852054:JEY852063 JOT852054:JOU852063 JYP852054:JYQ852063 KIL852054:KIM852063 KSH852054:KSI852063 LCD852054:LCE852063 LLZ852054:LMA852063 LVV852054:LVW852063 MFR852054:MFS852063 MPN852054:MPO852063 MZJ852054:MZK852063 NJF852054:NJG852063 NTB852054:NTC852063 OCX852054:OCY852063 OMT852054:OMU852063 OWP852054:OWQ852063 PGL852054:PGM852063 PQH852054:PQI852063 QAD852054:QAE852063 QJZ852054:QKA852063 QTV852054:QTW852063 RDR852054:RDS852063 RNN852054:RNO852063 RXJ852054:RXK852063 SHF852054:SHG852063 SRB852054:SRC852063 TAX852054:TAY852063 TKT852054:TKU852063 TUP852054:TUQ852063 UEL852054:UEM852063 UOH852054:UOI852063 UYD852054:UYE852063 VHZ852054:VIA852063 VRV852054:VRW852063 WBR852054:WBS852063 WLN852054:WLO852063 WVJ852054:WVK852063 WLR852123:WLS852123 IX917590:IY917599 ST917590:SU917599 ACP917590:ACQ917599 AML917590:AMM917599 AWH917590:AWI917599 BGD917590:BGE917599 BPZ917590:BQA917599 BZV917590:BZW917599 CJR917590:CJS917599 CTN917590:CTO917599 DDJ917590:DDK917599 DNF917590:DNG917599 DXB917590:DXC917599 EGX917590:EGY917599 EQT917590:EQU917599 FAP917590:FAQ917599 FKL917590:FKM917599 FUH917590:FUI917599 GED917590:GEE917599 GNZ917590:GOA917599 GXV917590:GXW917599 HHR917590:HHS917599 HRN917590:HRO917599 IBJ917590:IBK917599 ILF917590:ILG917599 IVB917590:IVC917599 JEX917590:JEY917599 JOT917590:JOU917599 JYP917590:JYQ917599 KIL917590:KIM917599 KSH917590:KSI917599 LCD917590:LCE917599 LLZ917590:LMA917599 LVV917590:LVW917599 MFR917590:MFS917599 MPN917590:MPO917599 MZJ917590:MZK917599 NJF917590:NJG917599 NTB917590:NTC917599 OCX917590:OCY917599 OMT917590:OMU917599 OWP917590:OWQ917599 PGL917590:PGM917599 PQH917590:PQI917599 QAD917590:QAE917599 QJZ917590:QKA917599 QTV917590:QTW917599 RDR917590:RDS917599 RNN917590:RNO917599 RXJ917590:RXK917599 SHF917590:SHG917599 SRB917590:SRC917599 TAX917590:TAY917599 TKT917590:TKU917599 TUP917590:TUQ917599 UEL917590:UEM917599 UOH917590:UOI917599 UYD917590:UYE917599 VHZ917590:VIA917599 VRV917590:VRW917599 WBR917590:WBS917599 WLN917590:WLO917599 WVJ917590:WVK917599 WVN852123:WVO852123 IX983126:IY983135 ST983126:SU983135 ACP983126:ACQ983135 AML983126:AMM983135 AWH983126:AWI983135 BGD983126:BGE983135 BPZ983126:BQA983135 BZV983126:BZW983135 CJR983126:CJS983135 CTN983126:CTO983135 DDJ983126:DDK983135 DNF983126:DNG983135 DXB983126:DXC983135 EGX983126:EGY983135 EQT983126:EQU983135 FAP983126:FAQ983135 FKL983126:FKM983135 FUH983126:FUI983135 GED983126:GEE983135 GNZ983126:GOA983135 GXV983126:GXW983135 HHR983126:HHS983135 HRN983126:HRO983135 IBJ983126:IBK983135 ILF983126:ILG983135 IVB983126:IVC983135 JEX983126:JEY983135 JOT983126:JOU983135 JYP983126:JYQ983135 KIL983126:KIM983135 KSH983126:KSI983135 LCD983126:LCE983135 LLZ983126:LMA983135 LVV983126:LVW983135 MFR983126:MFS983135 MPN983126:MPO983135 MZJ983126:MZK983135 NJF983126:NJG983135 NTB983126:NTC983135 OCX983126:OCY983135 OMT983126:OMU983135 OWP983126:OWQ983135 PGL983126:PGM983135 PQH983126:PQI983135 QAD983126:QAE983135 QJZ983126:QKA983135 QTV983126:QTW983135 RDR983126:RDS983135 RNN983126:RNO983135 RXJ983126:RXK983135 SHF983126:SHG983135 SRB983126:SRC983135 TAX983126:TAY983135 TKT983126:TKU983135 TUP983126:TUQ983135 UEL983126:UEM983135 UOH983126:UOI983135 UYD983126:UYE983135 VHZ983126:VIA983135 VRV983126:VRW983135 WBR983126:WBS983135 WLN983126:WLO983135 WVJ983126:WVK983135 RDV786587:RDW786587 IX97:IY99 ST97:SU99 ACP97:ACQ99 AML97:AMM99 AWH97:AWI99 BGD97:BGE99 BPZ97:BQA99 BZV97:BZW99 CJR97:CJS99 CTN97:CTO99 DDJ97:DDK99 DNF97:DNG99 DXB97:DXC99 EGX97:EGY99 EQT97:EQU99 FAP97:FAQ99 FKL97:FKM99 FUH97:FUI99 GED97:GEE99 GNZ97:GOA99 GXV97:GXW99 HHR97:HHS99 HRN97:HRO99 IBJ97:IBK99 ILF97:ILG99 IVB97:IVC99 JEX97:JEY99 JOT97:JOU99 JYP97:JYQ99 KIL97:KIM99 KSH97:KSI99 LCD97:LCE99 LLZ97:LMA99 LVV97:LVW99 MFR97:MFS99 MPN97:MPO99 MZJ97:MZK99 NJF97:NJG99 NTB97:NTC99 OCX97:OCY99 OMT97:OMU99 OWP97:OWQ99 PGL97:PGM99 PQH97:PQI99 QAD97:QAE99 QJZ97:QKA99 QTV97:QTW99 RDR97:RDS99 RNN97:RNO99 RXJ97:RXK99 SHF97:SHG99 SRB97:SRC99 TAX97:TAY99 TKT97:TKU99 TUP97:TUQ99 UEL97:UEM99 UOH97:UOI99 UYD97:UYE99 VHZ97:VIA99 VRV97:VRW99 WBR97:WBS99 WLN97:WLO99 WVJ97:WVK99 JB917659:JC917659 IX65633:IY65635 ST65633:SU65635 ACP65633:ACQ65635 AML65633:AMM65635 AWH65633:AWI65635 BGD65633:BGE65635 BPZ65633:BQA65635 BZV65633:BZW65635 CJR65633:CJS65635 CTN65633:CTO65635 DDJ65633:DDK65635 DNF65633:DNG65635 DXB65633:DXC65635 EGX65633:EGY65635 EQT65633:EQU65635 FAP65633:FAQ65635 FKL65633:FKM65635 FUH65633:FUI65635 GED65633:GEE65635 GNZ65633:GOA65635 GXV65633:GXW65635 HHR65633:HHS65635 HRN65633:HRO65635 IBJ65633:IBK65635 ILF65633:ILG65635 IVB65633:IVC65635 JEX65633:JEY65635 JOT65633:JOU65635 JYP65633:JYQ65635 KIL65633:KIM65635 KSH65633:KSI65635 LCD65633:LCE65635 LLZ65633:LMA65635 LVV65633:LVW65635 MFR65633:MFS65635 MPN65633:MPO65635 MZJ65633:MZK65635 NJF65633:NJG65635 NTB65633:NTC65635 OCX65633:OCY65635 OMT65633:OMU65635 OWP65633:OWQ65635 PGL65633:PGM65635 PQH65633:PQI65635 QAD65633:QAE65635 QJZ65633:QKA65635 QTV65633:QTW65635 RDR65633:RDS65635 RNN65633:RNO65635 RXJ65633:RXK65635 SHF65633:SHG65635 SRB65633:SRC65635 TAX65633:TAY65635 TKT65633:TKU65635 TUP65633:TUQ65635 UEL65633:UEM65635 UOH65633:UOI65635 UYD65633:UYE65635 VHZ65633:VIA65635 VRV65633:VRW65635 WBR65633:WBS65635 WLN65633:WLO65635 WVJ65633:WVK65635 SX917659:SY917659 IX131169:IY131171 ST131169:SU131171 ACP131169:ACQ131171 AML131169:AMM131171 AWH131169:AWI131171 BGD131169:BGE131171 BPZ131169:BQA131171 BZV131169:BZW131171 CJR131169:CJS131171 CTN131169:CTO131171 DDJ131169:DDK131171 DNF131169:DNG131171 DXB131169:DXC131171 EGX131169:EGY131171 EQT131169:EQU131171 FAP131169:FAQ131171 FKL131169:FKM131171 FUH131169:FUI131171 GED131169:GEE131171 GNZ131169:GOA131171 GXV131169:GXW131171 HHR131169:HHS131171 HRN131169:HRO131171 IBJ131169:IBK131171 ILF131169:ILG131171 IVB131169:IVC131171 JEX131169:JEY131171 JOT131169:JOU131171 JYP131169:JYQ131171 KIL131169:KIM131171 KSH131169:KSI131171 LCD131169:LCE131171 LLZ131169:LMA131171 LVV131169:LVW131171 MFR131169:MFS131171 MPN131169:MPO131171 MZJ131169:MZK131171 NJF131169:NJG131171 NTB131169:NTC131171 OCX131169:OCY131171 OMT131169:OMU131171 OWP131169:OWQ131171 PGL131169:PGM131171 PQH131169:PQI131171 QAD131169:QAE131171 QJZ131169:QKA131171 QTV131169:QTW131171 RDR131169:RDS131171 RNN131169:RNO131171 RXJ131169:RXK131171 SHF131169:SHG131171 SRB131169:SRC131171 TAX131169:TAY131171 TKT131169:TKU131171 TUP131169:TUQ131171 UEL131169:UEM131171 UOH131169:UOI131171 UYD131169:UYE131171 VHZ131169:VIA131171 VRV131169:VRW131171 WBR131169:WBS131171 WLN131169:WLO131171 WVJ131169:WVK131171 ACT917659:ACU917659 IX196705:IY196707 ST196705:SU196707 ACP196705:ACQ196707 AML196705:AMM196707 AWH196705:AWI196707 BGD196705:BGE196707 BPZ196705:BQA196707 BZV196705:BZW196707 CJR196705:CJS196707 CTN196705:CTO196707 DDJ196705:DDK196707 DNF196705:DNG196707 DXB196705:DXC196707 EGX196705:EGY196707 EQT196705:EQU196707 FAP196705:FAQ196707 FKL196705:FKM196707 FUH196705:FUI196707 GED196705:GEE196707 GNZ196705:GOA196707 GXV196705:GXW196707 HHR196705:HHS196707 HRN196705:HRO196707 IBJ196705:IBK196707 ILF196705:ILG196707 IVB196705:IVC196707 JEX196705:JEY196707 JOT196705:JOU196707 JYP196705:JYQ196707 KIL196705:KIM196707 KSH196705:KSI196707 LCD196705:LCE196707 LLZ196705:LMA196707 LVV196705:LVW196707 MFR196705:MFS196707 MPN196705:MPO196707 MZJ196705:MZK196707 NJF196705:NJG196707 NTB196705:NTC196707 OCX196705:OCY196707 OMT196705:OMU196707 OWP196705:OWQ196707 PGL196705:PGM196707 PQH196705:PQI196707 QAD196705:QAE196707 QJZ196705:QKA196707 QTV196705:QTW196707 RDR196705:RDS196707 RNN196705:RNO196707 RXJ196705:RXK196707 SHF196705:SHG196707 SRB196705:SRC196707 TAX196705:TAY196707 TKT196705:TKU196707 TUP196705:TUQ196707 UEL196705:UEM196707 UOH196705:UOI196707 UYD196705:UYE196707 VHZ196705:VIA196707 VRV196705:VRW196707 WBR196705:WBS196707 WLN196705:WLO196707 WVJ196705:WVK196707 AMP917659:AMQ917659 IX262241:IY262243 ST262241:SU262243 ACP262241:ACQ262243 AML262241:AMM262243 AWH262241:AWI262243 BGD262241:BGE262243 BPZ262241:BQA262243 BZV262241:BZW262243 CJR262241:CJS262243 CTN262241:CTO262243 DDJ262241:DDK262243 DNF262241:DNG262243 DXB262241:DXC262243 EGX262241:EGY262243 EQT262241:EQU262243 FAP262241:FAQ262243 FKL262241:FKM262243 FUH262241:FUI262243 GED262241:GEE262243 GNZ262241:GOA262243 GXV262241:GXW262243 HHR262241:HHS262243 HRN262241:HRO262243 IBJ262241:IBK262243 ILF262241:ILG262243 IVB262241:IVC262243 JEX262241:JEY262243 JOT262241:JOU262243 JYP262241:JYQ262243 KIL262241:KIM262243 KSH262241:KSI262243 LCD262241:LCE262243 LLZ262241:LMA262243 LVV262241:LVW262243 MFR262241:MFS262243 MPN262241:MPO262243 MZJ262241:MZK262243 NJF262241:NJG262243 NTB262241:NTC262243 OCX262241:OCY262243 OMT262241:OMU262243 OWP262241:OWQ262243 PGL262241:PGM262243 PQH262241:PQI262243 QAD262241:QAE262243 QJZ262241:QKA262243 QTV262241:QTW262243 RDR262241:RDS262243 RNN262241:RNO262243 RXJ262241:RXK262243 SHF262241:SHG262243 SRB262241:SRC262243 TAX262241:TAY262243 TKT262241:TKU262243 TUP262241:TUQ262243 UEL262241:UEM262243 UOH262241:UOI262243 UYD262241:UYE262243 VHZ262241:VIA262243 VRV262241:VRW262243 WBR262241:WBS262243 WLN262241:WLO262243 WVJ262241:WVK262243 AWL917659:AWM917659 IX327777:IY327779 ST327777:SU327779 ACP327777:ACQ327779 AML327777:AMM327779 AWH327777:AWI327779 BGD327777:BGE327779 BPZ327777:BQA327779 BZV327777:BZW327779 CJR327777:CJS327779 CTN327777:CTO327779 DDJ327777:DDK327779 DNF327777:DNG327779 DXB327777:DXC327779 EGX327777:EGY327779 EQT327777:EQU327779 FAP327777:FAQ327779 FKL327777:FKM327779 FUH327777:FUI327779 GED327777:GEE327779 GNZ327777:GOA327779 GXV327777:GXW327779 HHR327777:HHS327779 HRN327777:HRO327779 IBJ327777:IBK327779 ILF327777:ILG327779 IVB327777:IVC327779 JEX327777:JEY327779 JOT327777:JOU327779 JYP327777:JYQ327779 KIL327777:KIM327779 KSH327777:KSI327779 LCD327777:LCE327779 LLZ327777:LMA327779 LVV327777:LVW327779 MFR327777:MFS327779 MPN327777:MPO327779 MZJ327777:MZK327779 NJF327777:NJG327779 NTB327777:NTC327779 OCX327777:OCY327779 OMT327777:OMU327779 OWP327777:OWQ327779 PGL327777:PGM327779 PQH327777:PQI327779 QAD327777:QAE327779 QJZ327777:QKA327779 QTV327777:QTW327779 RDR327777:RDS327779 RNN327777:RNO327779 RXJ327777:RXK327779 SHF327777:SHG327779 SRB327777:SRC327779 TAX327777:TAY327779 TKT327777:TKU327779 TUP327777:TUQ327779 UEL327777:UEM327779 UOH327777:UOI327779 UYD327777:UYE327779 VHZ327777:VIA327779 VRV327777:VRW327779 WBR327777:WBS327779 WLN327777:WLO327779 WVJ327777:WVK327779 BGH917659:BGI917659 IX393313:IY393315 ST393313:SU393315 ACP393313:ACQ393315 AML393313:AMM393315 AWH393313:AWI393315 BGD393313:BGE393315 BPZ393313:BQA393315 BZV393313:BZW393315 CJR393313:CJS393315 CTN393313:CTO393315 DDJ393313:DDK393315 DNF393313:DNG393315 DXB393313:DXC393315 EGX393313:EGY393315 EQT393313:EQU393315 FAP393313:FAQ393315 FKL393313:FKM393315 FUH393313:FUI393315 GED393313:GEE393315 GNZ393313:GOA393315 GXV393313:GXW393315 HHR393313:HHS393315 HRN393313:HRO393315 IBJ393313:IBK393315 ILF393313:ILG393315 IVB393313:IVC393315 JEX393313:JEY393315 JOT393313:JOU393315 JYP393313:JYQ393315 KIL393313:KIM393315 KSH393313:KSI393315 LCD393313:LCE393315 LLZ393313:LMA393315 LVV393313:LVW393315 MFR393313:MFS393315 MPN393313:MPO393315 MZJ393313:MZK393315 NJF393313:NJG393315 NTB393313:NTC393315 OCX393313:OCY393315 OMT393313:OMU393315 OWP393313:OWQ393315 PGL393313:PGM393315 PQH393313:PQI393315 QAD393313:QAE393315 QJZ393313:QKA393315 QTV393313:QTW393315 RDR393313:RDS393315 RNN393313:RNO393315 RXJ393313:RXK393315 SHF393313:SHG393315 SRB393313:SRC393315 TAX393313:TAY393315 TKT393313:TKU393315 TUP393313:TUQ393315 UEL393313:UEM393315 UOH393313:UOI393315 UYD393313:UYE393315 VHZ393313:VIA393315 VRV393313:VRW393315 WBR393313:WBS393315 WLN393313:WLO393315 WVJ393313:WVK393315 BQD917659:BQE917659 IX458849:IY458851 ST458849:SU458851 ACP458849:ACQ458851 AML458849:AMM458851 AWH458849:AWI458851 BGD458849:BGE458851 BPZ458849:BQA458851 BZV458849:BZW458851 CJR458849:CJS458851 CTN458849:CTO458851 DDJ458849:DDK458851 DNF458849:DNG458851 DXB458849:DXC458851 EGX458849:EGY458851 EQT458849:EQU458851 FAP458849:FAQ458851 FKL458849:FKM458851 FUH458849:FUI458851 GED458849:GEE458851 GNZ458849:GOA458851 GXV458849:GXW458851 HHR458849:HHS458851 HRN458849:HRO458851 IBJ458849:IBK458851 ILF458849:ILG458851 IVB458849:IVC458851 JEX458849:JEY458851 JOT458849:JOU458851 JYP458849:JYQ458851 KIL458849:KIM458851 KSH458849:KSI458851 LCD458849:LCE458851 LLZ458849:LMA458851 LVV458849:LVW458851 MFR458849:MFS458851 MPN458849:MPO458851 MZJ458849:MZK458851 NJF458849:NJG458851 NTB458849:NTC458851 OCX458849:OCY458851 OMT458849:OMU458851 OWP458849:OWQ458851 PGL458849:PGM458851 PQH458849:PQI458851 QAD458849:QAE458851 QJZ458849:QKA458851 QTV458849:QTW458851 RDR458849:RDS458851 RNN458849:RNO458851 RXJ458849:RXK458851 SHF458849:SHG458851 SRB458849:SRC458851 TAX458849:TAY458851 TKT458849:TKU458851 TUP458849:TUQ458851 UEL458849:UEM458851 UOH458849:UOI458851 UYD458849:UYE458851 VHZ458849:VIA458851 VRV458849:VRW458851 WBR458849:WBS458851 WLN458849:WLO458851 WVJ458849:WVK458851 BZZ917659:CAA917659 IX524385:IY524387 ST524385:SU524387 ACP524385:ACQ524387 AML524385:AMM524387 AWH524385:AWI524387 BGD524385:BGE524387 BPZ524385:BQA524387 BZV524385:BZW524387 CJR524385:CJS524387 CTN524385:CTO524387 DDJ524385:DDK524387 DNF524385:DNG524387 DXB524385:DXC524387 EGX524385:EGY524387 EQT524385:EQU524387 FAP524385:FAQ524387 FKL524385:FKM524387 FUH524385:FUI524387 GED524385:GEE524387 GNZ524385:GOA524387 GXV524385:GXW524387 HHR524385:HHS524387 HRN524385:HRO524387 IBJ524385:IBK524387 ILF524385:ILG524387 IVB524385:IVC524387 JEX524385:JEY524387 JOT524385:JOU524387 JYP524385:JYQ524387 KIL524385:KIM524387 KSH524385:KSI524387 LCD524385:LCE524387 LLZ524385:LMA524387 LVV524385:LVW524387 MFR524385:MFS524387 MPN524385:MPO524387 MZJ524385:MZK524387 NJF524385:NJG524387 NTB524385:NTC524387 OCX524385:OCY524387 OMT524385:OMU524387 OWP524385:OWQ524387 PGL524385:PGM524387 PQH524385:PQI524387 QAD524385:QAE524387 QJZ524385:QKA524387 QTV524385:QTW524387 RDR524385:RDS524387 RNN524385:RNO524387 RXJ524385:RXK524387 SHF524385:SHG524387 SRB524385:SRC524387 TAX524385:TAY524387 TKT524385:TKU524387 TUP524385:TUQ524387 UEL524385:UEM524387 UOH524385:UOI524387 UYD524385:UYE524387 VHZ524385:VIA524387 VRV524385:VRW524387 WBR524385:WBS524387 WLN524385:WLO524387 WVJ524385:WVK524387 CJV917659:CJW917659 IX589921:IY589923 ST589921:SU589923 ACP589921:ACQ589923 AML589921:AMM589923 AWH589921:AWI589923 BGD589921:BGE589923 BPZ589921:BQA589923 BZV589921:BZW589923 CJR589921:CJS589923 CTN589921:CTO589923 DDJ589921:DDK589923 DNF589921:DNG589923 DXB589921:DXC589923 EGX589921:EGY589923 EQT589921:EQU589923 FAP589921:FAQ589923 FKL589921:FKM589923 FUH589921:FUI589923 GED589921:GEE589923 GNZ589921:GOA589923 GXV589921:GXW589923 HHR589921:HHS589923 HRN589921:HRO589923 IBJ589921:IBK589923 ILF589921:ILG589923 IVB589921:IVC589923 JEX589921:JEY589923 JOT589921:JOU589923 JYP589921:JYQ589923 KIL589921:KIM589923 KSH589921:KSI589923 LCD589921:LCE589923 LLZ589921:LMA589923 LVV589921:LVW589923 MFR589921:MFS589923 MPN589921:MPO589923 MZJ589921:MZK589923 NJF589921:NJG589923 NTB589921:NTC589923 OCX589921:OCY589923 OMT589921:OMU589923 OWP589921:OWQ589923 PGL589921:PGM589923 PQH589921:PQI589923 QAD589921:QAE589923 QJZ589921:QKA589923 QTV589921:QTW589923 RDR589921:RDS589923 RNN589921:RNO589923 RXJ589921:RXK589923 SHF589921:SHG589923 SRB589921:SRC589923 TAX589921:TAY589923 TKT589921:TKU589923 TUP589921:TUQ589923 UEL589921:UEM589923 UOH589921:UOI589923 UYD589921:UYE589923 VHZ589921:VIA589923 VRV589921:VRW589923 WBR589921:WBS589923 WLN589921:WLO589923 WVJ589921:WVK589923 CTR917659:CTS917659 IX655457:IY655459 ST655457:SU655459 ACP655457:ACQ655459 AML655457:AMM655459 AWH655457:AWI655459 BGD655457:BGE655459 BPZ655457:BQA655459 BZV655457:BZW655459 CJR655457:CJS655459 CTN655457:CTO655459 DDJ655457:DDK655459 DNF655457:DNG655459 DXB655457:DXC655459 EGX655457:EGY655459 EQT655457:EQU655459 FAP655457:FAQ655459 FKL655457:FKM655459 FUH655457:FUI655459 GED655457:GEE655459 GNZ655457:GOA655459 GXV655457:GXW655459 HHR655457:HHS655459 HRN655457:HRO655459 IBJ655457:IBK655459 ILF655457:ILG655459 IVB655457:IVC655459 JEX655457:JEY655459 JOT655457:JOU655459 JYP655457:JYQ655459 KIL655457:KIM655459 KSH655457:KSI655459 LCD655457:LCE655459 LLZ655457:LMA655459 LVV655457:LVW655459 MFR655457:MFS655459 MPN655457:MPO655459 MZJ655457:MZK655459 NJF655457:NJG655459 NTB655457:NTC655459 OCX655457:OCY655459 OMT655457:OMU655459 OWP655457:OWQ655459 PGL655457:PGM655459 PQH655457:PQI655459 QAD655457:QAE655459 QJZ655457:QKA655459 QTV655457:QTW655459 RDR655457:RDS655459 RNN655457:RNO655459 RXJ655457:RXK655459 SHF655457:SHG655459 SRB655457:SRC655459 TAX655457:TAY655459 TKT655457:TKU655459 TUP655457:TUQ655459 UEL655457:UEM655459 UOH655457:UOI655459 UYD655457:UYE655459 VHZ655457:VIA655459 VRV655457:VRW655459 WBR655457:WBS655459 WLN655457:WLO655459 WVJ655457:WVK655459 DDN917659:DDO917659 IX720993:IY720995 ST720993:SU720995 ACP720993:ACQ720995 AML720993:AMM720995 AWH720993:AWI720995 BGD720993:BGE720995 BPZ720993:BQA720995 BZV720993:BZW720995 CJR720993:CJS720995 CTN720993:CTO720995 DDJ720993:DDK720995 DNF720993:DNG720995 DXB720993:DXC720995 EGX720993:EGY720995 EQT720993:EQU720995 FAP720993:FAQ720995 FKL720993:FKM720995 FUH720993:FUI720995 GED720993:GEE720995 GNZ720993:GOA720995 GXV720993:GXW720995 HHR720993:HHS720995 HRN720993:HRO720995 IBJ720993:IBK720995 ILF720993:ILG720995 IVB720993:IVC720995 JEX720993:JEY720995 JOT720993:JOU720995 JYP720993:JYQ720995 KIL720993:KIM720995 KSH720993:KSI720995 LCD720993:LCE720995 LLZ720993:LMA720995 LVV720993:LVW720995 MFR720993:MFS720995 MPN720993:MPO720995 MZJ720993:MZK720995 NJF720993:NJG720995 NTB720993:NTC720995 OCX720993:OCY720995 OMT720993:OMU720995 OWP720993:OWQ720995 PGL720993:PGM720995 PQH720993:PQI720995 QAD720993:QAE720995 QJZ720993:QKA720995 QTV720993:QTW720995 RDR720993:RDS720995 RNN720993:RNO720995 RXJ720993:RXK720995 SHF720993:SHG720995 SRB720993:SRC720995 TAX720993:TAY720995 TKT720993:TKU720995 TUP720993:TUQ720995 UEL720993:UEM720995 UOH720993:UOI720995 UYD720993:UYE720995 VHZ720993:VIA720995 VRV720993:VRW720995 WBR720993:WBS720995 WLN720993:WLO720995 WVJ720993:WVK720995 DNJ917659:DNK917659 IX786529:IY786531 ST786529:SU786531 ACP786529:ACQ786531 AML786529:AMM786531 AWH786529:AWI786531 BGD786529:BGE786531 BPZ786529:BQA786531 BZV786529:BZW786531 CJR786529:CJS786531 CTN786529:CTO786531 DDJ786529:DDK786531 DNF786529:DNG786531 DXB786529:DXC786531 EGX786529:EGY786531 EQT786529:EQU786531 FAP786529:FAQ786531 FKL786529:FKM786531 FUH786529:FUI786531 GED786529:GEE786531 GNZ786529:GOA786531 GXV786529:GXW786531 HHR786529:HHS786531 HRN786529:HRO786531 IBJ786529:IBK786531 ILF786529:ILG786531 IVB786529:IVC786531 JEX786529:JEY786531 JOT786529:JOU786531 JYP786529:JYQ786531 KIL786529:KIM786531 KSH786529:KSI786531 LCD786529:LCE786531 LLZ786529:LMA786531 LVV786529:LVW786531 MFR786529:MFS786531 MPN786529:MPO786531 MZJ786529:MZK786531 NJF786529:NJG786531 NTB786529:NTC786531 OCX786529:OCY786531 OMT786529:OMU786531 OWP786529:OWQ786531 PGL786529:PGM786531 PQH786529:PQI786531 QAD786529:QAE786531 QJZ786529:QKA786531 QTV786529:QTW786531 RDR786529:RDS786531 RNN786529:RNO786531 RXJ786529:RXK786531 SHF786529:SHG786531 SRB786529:SRC786531 TAX786529:TAY786531 TKT786529:TKU786531 TUP786529:TUQ786531 UEL786529:UEM786531 UOH786529:UOI786531 UYD786529:UYE786531 VHZ786529:VIA786531 VRV786529:VRW786531 WBR786529:WBS786531 WLN786529:WLO786531 WVJ786529:WVK786531 DXF917659:DXG917659 IX852065:IY852067 ST852065:SU852067 ACP852065:ACQ852067 AML852065:AMM852067 AWH852065:AWI852067 BGD852065:BGE852067 BPZ852065:BQA852067 BZV852065:BZW852067 CJR852065:CJS852067 CTN852065:CTO852067 DDJ852065:DDK852067 DNF852065:DNG852067 DXB852065:DXC852067 EGX852065:EGY852067 EQT852065:EQU852067 FAP852065:FAQ852067 FKL852065:FKM852067 FUH852065:FUI852067 GED852065:GEE852067 GNZ852065:GOA852067 GXV852065:GXW852067 HHR852065:HHS852067 HRN852065:HRO852067 IBJ852065:IBK852067 ILF852065:ILG852067 IVB852065:IVC852067 JEX852065:JEY852067 JOT852065:JOU852067 JYP852065:JYQ852067 KIL852065:KIM852067 KSH852065:KSI852067 LCD852065:LCE852067 LLZ852065:LMA852067 LVV852065:LVW852067 MFR852065:MFS852067 MPN852065:MPO852067 MZJ852065:MZK852067 NJF852065:NJG852067 NTB852065:NTC852067 OCX852065:OCY852067 OMT852065:OMU852067 OWP852065:OWQ852067 PGL852065:PGM852067 PQH852065:PQI852067 QAD852065:QAE852067 QJZ852065:QKA852067 QTV852065:QTW852067 RDR852065:RDS852067 RNN852065:RNO852067 RXJ852065:RXK852067 SHF852065:SHG852067 SRB852065:SRC852067 TAX852065:TAY852067 TKT852065:TKU852067 TUP852065:TUQ852067 UEL852065:UEM852067 UOH852065:UOI852067 UYD852065:UYE852067 VHZ852065:VIA852067 VRV852065:VRW852067 WBR852065:WBS852067 WLN852065:WLO852067 WVJ852065:WVK852067 EHB917659:EHC917659 IX917601:IY917603 ST917601:SU917603 ACP917601:ACQ917603 AML917601:AMM917603 AWH917601:AWI917603 BGD917601:BGE917603 BPZ917601:BQA917603 BZV917601:BZW917603 CJR917601:CJS917603 CTN917601:CTO917603 DDJ917601:DDK917603 DNF917601:DNG917603 DXB917601:DXC917603 EGX917601:EGY917603 EQT917601:EQU917603 FAP917601:FAQ917603 FKL917601:FKM917603 FUH917601:FUI917603 GED917601:GEE917603 GNZ917601:GOA917603 GXV917601:GXW917603 HHR917601:HHS917603 HRN917601:HRO917603 IBJ917601:IBK917603 ILF917601:ILG917603 IVB917601:IVC917603 JEX917601:JEY917603 JOT917601:JOU917603 JYP917601:JYQ917603 KIL917601:KIM917603 KSH917601:KSI917603 LCD917601:LCE917603 LLZ917601:LMA917603 LVV917601:LVW917603 MFR917601:MFS917603 MPN917601:MPO917603 MZJ917601:MZK917603 NJF917601:NJG917603 NTB917601:NTC917603 OCX917601:OCY917603 OMT917601:OMU917603 OWP917601:OWQ917603 PGL917601:PGM917603 PQH917601:PQI917603 QAD917601:QAE917603 QJZ917601:QKA917603 QTV917601:QTW917603 RDR917601:RDS917603 RNN917601:RNO917603 RXJ917601:RXK917603 SHF917601:SHG917603 SRB917601:SRC917603 TAX917601:TAY917603 TKT917601:TKU917603 TUP917601:TUQ917603 UEL917601:UEM917603 UOH917601:UOI917603 UYD917601:UYE917603 VHZ917601:VIA917603 VRV917601:VRW917603 WBR917601:WBS917603 WLN917601:WLO917603 WVJ917601:WVK917603 EQX917659:EQY917659 IX983137:IY983139 ST983137:SU983139 ACP983137:ACQ983139 AML983137:AMM983139 AWH983137:AWI983139 BGD983137:BGE983139 BPZ983137:BQA983139 BZV983137:BZW983139 CJR983137:CJS983139 CTN983137:CTO983139 DDJ983137:DDK983139 DNF983137:DNG983139 DXB983137:DXC983139 EGX983137:EGY983139 EQT983137:EQU983139 FAP983137:FAQ983139 FKL983137:FKM983139 FUH983137:FUI983139 GED983137:GEE983139 GNZ983137:GOA983139 GXV983137:GXW983139 HHR983137:HHS983139 HRN983137:HRO983139 IBJ983137:IBK983139 ILF983137:ILG983139 IVB983137:IVC983139 JEX983137:JEY983139 JOT983137:JOU983139 JYP983137:JYQ983139 KIL983137:KIM983139 KSH983137:KSI983139 LCD983137:LCE983139 LLZ983137:LMA983139 LVV983137:LVW983139 MFR983137:MFS983139 MPN983137:MPO983139 MZJ983137:MZK983139 NJF983137:NJG983139 NTB983137:NTC983139 OCX983137:OCY983139 OMT983137:OMU983139 OWP983137:OWQ983139 PGL983137:PGM983139 PQH983137:PQI983139 QAD983137:QAE983139 QJZ983137:QKA983139 QTV983137:QTW983139 RDR983137:RDS983139 RNN983137:RNO983139 RXJ983137:RXK983139 SHF983137:SHG983139 SRB983137:SRC983139 TAX983137:TAY983139 TKT983137:TKU983139 TUP983137:TUQ983139 UEL983137:UEM983139 UOH983137:UOI983139 UYD983137:UYE983139 VHZ983137:VIA983139 VRV983137:VRW983139 WBR983137:WBS983139 WLN983137:WLO983139 WVJ983137:WVK983139 FAT917659:FAU917659 IX101:IY109 ST101:SU109 ACP101:ACQ109 AML101:AMM109 AWH101:AWI109 BGD101:BGE109 BPZ101:BQA109 BZV101:BZW109 CJR101:CJS109 CTN101:CTO109 DDJ101:DDK109 DNF101:DNG109 DXB101:DXC109 EGX101:EGY109 EQT101:EQU109 FAP101:FAQ109 FKL101:FKM109 FUH101:FUI109 GED101:GEE109 GNZ101:GOA109 GXV101:GXW109 HHR101:HHS109 HRN101:HRO109 IBJ101:IBK109 ILF101:ILG109 IVB101:IVC109 JEX101:JEY109 JOT101:JOU109 JYP101:JYQ109 KIL101:KIM109 KSH101:KSI109 LCD101:LCE109 LLZ101:LMA109 LVV101:LVW109 MFR101:MFS109 MPN101:MPO109 MZJ101:MZK109 NJF101:NJG109 NTB101:NTC109 OCX101:OCY109 OMT101:OMU109 OWP101:OWQ109 PGL101:PGM109 PQH101:PQI109 QAD101:QAE109 QJZ101:QKA109 QTV101:QTW109 RDR101:RDS109 RNN101:RNO109 RXJ101:RXK109 SHF101:SHG109 SRB101:SRC109 TAX101:TAY109 TKT101:TKU109 TUP101:TUQ109 UEL101:UEM109 UOH101:UOI109 UYD101:UYE109 VHZ101:VIA109 VRV101:VRW109 WBR101:WBS109 WLN101:WLO109 WVJ101:WVK109 FKP917659:FKQ917659 IX65637:IY65645 ST65637:SU65645 ACP65637:ACQ65645 AML65637:AMM65645 AWH65637:AWI65645 BGD65637:BGE65645 BPZ65637:BQA65645 BZV65637:BZW65645 CJR65637:CJS65645 CTN65637:CTO65645 DDJ65637:DDK65645 DNF65637:DNG65645 DXB65637:DXC65645 EGX65637:EGY65645 EQT65637:EQU65645 FAP65637:FAQ65645 FKL65637:FKM65645 FUH65637:FUI65645 GED65637:GEE65645 GNZ65637:GOA65645 GXV65637:GXW65645 HHR65637:HHS65645 HRN65637:HRO65645 IBJ65637:IBK65645 ILF65637:ILG65645 IVB65637:IVC65645 JEX65637:JEY65645 JOT65637:JOU65645 JYP65637:JYQ65645 KIL65637:KIM65645 KSH65637:KSI65645 LCD65637:LCE65645 LLZ65637:LMA65645 LVV65637:LVW65645 MFR65637:MFS65645 MPN65637:MPO65645 MZJ65637:MZK65645 NJF65637:NJG65645 NTB65637:NTC65645 OCX65637:OCY65645 OMT65637:OMU65645 OWP65637:OWQ65645 PGL65637:PGM65645 PQH65637:PQI65645 QAD65637:QAE65645 QJZ65637:QKA65645 QTV65637:QTW65645 RDR65637:RDS65645 RNN65637:RNO65645 RXJ65637:RXK65645 SHF65637:SHG65645 SRB65637:SRC65645 TAX65637:TAY65645 TKT65637:TKU65645 TUP65637:TUQ65645 UEL65637:UEM65645 UOH65637:UOI65645 UYD65637:UYE65645 VHZ65637:VIA65645 VRV65637:VRW65645 WBR65637:WBS65645 WLN65637:WLO65645 WVJ65637:WVK65645 FUL917659:FUM917659 IX131173:IY131181 ST131173:SU131181 ACP131173:ACQ131181 AML131173:AMM131181 AWH131173:AWI131181 BGD131173:BGE131181 BPZ131173:BQA131181 BZV131173:BZW131181 CJR131173:CJS131181 CTN131173:CTO131181 DDJ131173:DDK131181 DNF131173:DNG131181 DXB131173:DXC131181 EGX131173:EGY131181 EQT131173:EQU131181 FAP131173:FAQ131181 FKL131173:FKM131181 FUH131173:FUI131181 GED131173:GEE131181 GNZ131173:GOA131181 GXV131173:GXW131181 HHR131173:HHS131181 HRN131173:HRO131181 IBJ131173:IBK131181 ILF131173:ILG131181 IVB131173:IVC131181 JEX131173:JEY131181 JOT131173:JOU131181 JYP131173:JYQ131181 KIL131173:KIM131181 KSH131173:KSI131181 LCD131173:LCE131181 LLZ131173:LMA131181 LVV131173:LVW131181 MFR131173:MFS131181 MPN131173:MPO131181 MZJ131173:MZK131181 NJF131173:NJG131181 NTB131173:NTC131181 OCX131173:OCY131181 OMT131173:OMU131181 OWP131173:OWQ131181 PGL131173:PGM131181 PQH131173:PQI131181 QAD131173:QAE131181 QJZ131173:QKA131181 QTV131173:QTW131181 RDR131173:RDS131181 RNN131173:RNO131181 RXJ131173:RXK131181 SHF131173:SHG131181 SRB131173:SRC131181 TAX131173:TAY131181 TKT131173:TKU131181 TUP131173:TUQ131181 UEL131173:UEM131181 UOH131173:UOI131181 UYD131173:UYE131181 VHZ131173:VIA131181 VRV131173:VRW131181 WBR131173:WBS131181 WLN131173:WLO131181 WVJ131173:WVK131181 GEH917659:GEI917659 IX196709:IY196717 ST196709:SU196717 ACP196709:ACQ196717 AML196709:AMM196717 AWH196709:AWI196717 BGD196709:BGE196717 BPZ196709:BQA196717 BZV196709:BZW196717 CJR196709:CJS196717 CTN196709:CTO196717 DDJ196709:DDK196717 DNF196709:DNG196717 DXB196709:DXC196717 EGX196709:EGY196717 EQT196709:EQU196717 FAP196709:FAQ196717 FKL196709:FKM196717 FUH196709:FUI196717 GED196709:GEE196717 GNZ196709:GOA196717 GXV196709:GXW196717 HHR196709:HHS196717 HRN196709:HRO196717 IBJ196709:IBK196717 ILF196709:ILG196717 IVB196709:IVC196717 JEX196709:JEY196717 JOT196709:JOU196717 JYP196709:JYQ196717 KIL196709:KIM196717 KSH196709:KSI196717 LCD196709:LCE196717 LLZ196709:LMA196717 LVV196709:LVW196717 MFR196709:MFS196717 MPN196709:MPO196717 MZJ196709:MZK196717 NJF196709:NJG196717 NTB196709:NTC196717 OCX196709:OCY196717 OMT196709:OMU196717 OWP196709:OWQ196717 PGL196709:PGM196717 PQH196709:PQI196717 QAD196709:QAE196717 QJZ196709:QKA196717 QTV196709:QTW196717 RDR196709:RDS196717 RNN196709:RNO196717 RXJ196709:RXK196717 SHF196709:SHG196717 SRB196709:SRC196717 TAX196709:TAY196717 TKT196709:TKU196717 TUP196709:TUQ196717 UEL196709:UEM196717 UOH196709:UOI196717 UYD196709:UYE196717 VHZ196709:VIA196717 VRV196709:VRW196717 WBR196709:WBS196717 WLN196709:WLO196717 WVJ196709:WVK196717 GOD917659:GOE917659 IX262245:IY262253 ST262245:SU262253 ACP262245:ACQ262253 AML262245:AMM262253 AWH262245:AWI262253 BGD262245:BGE262253 BPZ262245:BQA262253 BZV262245:BZW262253 CJR262245:CJS262253 CTN262245:CTO262253 DDJ262245:DDK262253 DNF262245:DNG262253 DXB262245:DXC262253 EGX262245:EGY262253 EQT262245:EQU262253 FAP262245:FAQ262253 FKL262245:FKM262253 FUH262245:FUI262253 GED262245:GEE262253 GNZ262245:GOA262253 GXV262245:GXW262253 HHR262245:HHS262253 HRN262245:HRO262253 IBJ262245:IBK262253 ILF262245:ILG262253 IVB262245:IVC262253 JEX262245:JEY262253 JOT262245:JOU262253 JYP262245:JYQ262253 KIL262245:KIM262253 KSH262245:KSI262253 LCD262245:LCE262253 LLZ262245:LMA262253 LVV262245:LVW262253 MFR262245:MFS262253 MPN262245:MPO262253 MZJ262245:MZK262253 NJF262245:NJG262253 NTB262245:NTC262253 OCX262245:OCY262253 OMT262245:OMU262253 OWP262245:OWQ262253 PGL262245:PGM262253 PQH262245:PQI262253 QAD262245:QAE262253 QJZ262245:QKA262253 QTV262245:QTW262253 RDR262245:RDS262253 RNN262245:RNO262253 RXJ262245:RXK262253 SHF262245:SHG262253 SRB262245:SRC262253 TAX262245:TAY262253 TKT262245:TKU262253 TUP262245:TUQ262253 UEL262245:UEM262253 UOH262245:UOI262253 UYD262245:UYE262253 VHZ262245:VIA262253 VRV262245:VRW262253 WBR262245:WBS262253 WLN262245:WLO262253 WVJ262245:WVK262253 GXZ917659:GYA917659 IX327781:IY327789 ST327781:SU327789 ACP327781:ACQ327789 AML327781:AMM327789 AWH327781:AWI327789 BGD327781:BGE327789 BPZ327781:BQA327789 BZV327781:BZW327789 CJR327781:CJS327789 CTN327781:CTO327789 DDJ327781:DDK327789 DNF327781:DNG327789 DXB327781:DXC327789 EGX327781:EGY327789 EQT327781:EQU327789 FAP327781:FAQ327789 FKL327781:FKM327789 FUH327781:FUI327789 GED327781:GEE327789 GNZ327781:GOA327789 GXV327781:GXW327789 HHR327781:HHS327789 HRN327781:HRO327789 IBJ327781:IBK327789 ILF327781:ILG327789 IVB327781:IVC327789 JEX327781:JEY327789 JOT327781:JOU327789 JYP327781:JYQ327789 KIL327781:KIM327789 KSH327781:KSI327789 LCD327781:LCE327789 LLZ327781:LMA327789 LVV327781:LVW327789 MFR327781:MFS327789 MPN327781:MPO327789 MZJ327781:MZK327789 NJF327781:NJG327789 NTB327781:NTC327789 OCX327781:OCY327789 OMT327781:OMU327789 OWP327781:OWQ327789 PGL327781:PGM327789 PQH327781:PQI327789 QAD327781:QAE327789 QJZ327781:QKA327789 QTV327781:QTW327789 RDR327781:RDS327789 RNN327781:RNO327789 RXJ327781:RXK327789 SHF327781:SHG327789 SRB327781:SRC327789 TAX327781:TAY327789 TKT327781:TKU327789 TUP327781:TUQ327789 UEL327781:UEM327789 UOH327781:UOI327789 UYD327781:UYE327789 VHZ327781:VIA327789 VRV327781:VRW327789 WBR327781:WBS327789 WLN327781:WLO327789 WVJ327781:WVK327789 HHV917659:HHW917659 IX393317:IY393325 ST393317:SU393325 ACP393317:ACQ393325 AML393317:AMM393325 AWH393317:AWI393325 BGD393317:BGE393325 BPZ393317:BQA393325 BZV393317:BZW393325 CJR393317:CJS393325 CTN393317:CTO393325 DDJ393317:DDK393325 DNF393317:DNG393325 DXB393317:DXC393325 EGX393317:EGY393325 EQT393317:EQU393325 FAP393317:FAQ393325 FKL393317:FKM393325 FUH393317:FUI393325 GED393317:GEE393325 GNZ393317:GOA393325 GXV393317:GXW393325 HHR393317:HHS393325 HRN393317:HRO393325 IBJ393317:IBK393325 ILF393317:ILG393325 IVB393317:IVC393325 JEX393317:JEY393325 JOT393317:JOU393325 JYP393317:JYQ393325 KIL393317:KIM393325 KSH393317:KSI393325 LCD393317:LCE393325 LLZ393317:LMA393325 LVV393317:LVW393325 MFR393317:MFS393325 MPN393317:MPO393325 MZJ393317:MZK393325 NJF393317:NJG393325 NTB393317:NTC393325 OCX393317:OCY393325 OMT393317:OMU393325 OWP393317:OWQ393325 PGL393317:PGM393325 PQH393317:PQI393325 QAD393317:QAE393325 QJZ393317:QKA393325 QTV393317:QTW393325 RDR393317:RDS393325 RNN393317:RNO393325 RXJ393317:RXK393325 SHF393317:SHG393325 SRB393317:SRC393325 TAX393317:TAY393325 TKT393317:TKU393325 TUP393317:TUQ393325 UEL393317:UEM393325 UOH393317:UOI393325 UYD393317:UYE393325 VHZ393317:VIA393325 VRV393317:VRW393325 WBR393317:WBS393325 WLN393317:WLO393325 WVJ393317:WVK393325 HRR917659:HRS917659 IX458853:IY458861 ST458853:SU458861 ACP458853:ACQ458861 AML458853:AMM458861 AWH458853:AWI458861 BGD458853:BGE458861 BPZ458853:BQA458861 BZV458853:BZW458861 CJR458853:CJS458861 CTN458853:CTO458861 DDJ458853:DDK458861 DNF458853:DNG458861 DXB458853:DXC458861 EGX458853:EGY458861 EQT458853:EQU458861 FAP458853:FAQ458861 FKL458853:FKM458861 FUH458853:FUI458861 GED458853:GEE458861 GNZ458853:GOA458861 GXV458853:GXW458861 HHR458853:HHS458861 HRN458853:HRO458861 IBJ458853:IBK458861 ILF458853:ILG458861 IVB458853:IVC458861 JEX458853:JEY458861 JOT458853:JOU458861 JYP458853:JYQ458861 KIL458853:KIM458861 KSH458853:KSI458861 LCD458853:LCE458861 LLZ458853:LMA458861 LVV458853:LVW458861 MFR458853:MFS458861 MPN458853:MPO458861 MZJ458853:MZK458861 NJF458853:NJG458861 NTB458853:NTC458861 OCX458853:OCY458861 OMT458853:OMU458861 OWP458853:OWQ458861 PGL458853:PGM458861 PQH458853:PQI458861 QAD458853:QAE458861 QJZ458853:QKA458861 QTV458853:QTW458861 RDR458853:RDS458861 RNN458853:RNO458861 RXJ458853:RXK458861 SHF458853:SHG458861 SRB458853:SRC458861 TAX458853:TAY458861 TKT458853:TKU458861 TUP458853:TUQ458861 UEL458853:UEM458861 UOH458853:UOI458861 UYD458853:UYE458861 VHZ458853:VIA458861 VRV458853:VRW458861 WBR458853:WBS458861 WLN458853:WLO458861 WVJ458853:WVK458861 IBN917659:IBO917659 IX524389:IY524397 ST524389:SU524397 ACP524389:ACQ524397 AML524389:AMM524397 AWH524389:AWI524397 BGD524389:BGE524397 BPZ524389:BQA524397 BZV524389:BZW524397 CJR524389:CJS524397 CTN524389:CTO524397 DDJ524389:DDK524397 DNF524389:DNG524397 DXB524389:DXC524397 EGX524389:EGY524397 EQT524389:EQU524397 FAP524389:FAQ524397 FKL524389:FKM524397 FUH524389:FUI524397 GED524389:GEE524397 GNZ524389:GOA524397 GXV524389:GXW524397 HHR524389:HHS524397 HRN524389:HRO524397 IBJ524389:IBK524397 ILF524389:ILG524397 IVB524389:IVC524397 JEX524389:JEY524397 JOT524389:JOU524397 JYP524389:JYQ524397 KIL524389:KIM524397 KSH524389:KSI524397 LCD524389:LCE524397 LLZ524389:LMA524397 LVV524389:LVW524397 MFR524389:MFS524397 MPN524389:MPO524397 MZJ524389:MZK524397 NJF524389:NJG524397 NTB524389:NTC524397 OCX524389:OCY524397 OMT524389:OMU524397 OWP524389:OWQ524397 PGL524389:PGM524397 PQH524389:PQI524397 QAD524389:QAE524397 QJZ524389:QKA524397 QTV524389:QTW524397 RDR524389:RDS524397 RNN524389:RNO524397 RXJ524389:RXK524397 SHF524389:SHG524397 SRB524389:SRC524397 TAX524389:TAY524397 TKT524389:TKU524397 TUP524389:TUQ524397 UEL524389:UEM524397 UOH524389:UOI524397 UYD524389:UYE524397 VHZ524389:VIA524397 VRV524389:VRW524397 WBR524389:WBS524397 WLN524389:WLO524397 WVJ524389:WVK524397 ILJ917659:ILK917659 IX589925:IY589933 ST589925:SU589933 ACP589925:ACQ589933 AML589925:AMM589933 AWH589925:AWI589933 BGD589925:BGE589933 BPZ589925:BQA589933 BZV589925:BZW589933 CJR589925:CJS589933 CTN589925:CTO589933 DDJ589925:DDK589933 DNF589925:DNG589933 DXB589925:DXC589933 EGX589925:EGY589933 EQT589925:EQU589933 FAP589925:FAQ589933 FKL589925:FKM589933 FUH589925:FUI589933 GED589925:GEE589933 GNZ589925:GOA589933 GXV589925:GXW589933 HHR589925:HHS589933 HRN589925:HRO589933 IBJ589925:IBK589933 ILF589925:ILG589933 IVB589925:IVC589933 JEX589925:JEY589933 JOT589925:JOU589933 JYP589925:JYQ589933 KIL589925:KIM589933 KSH589925:KSI589933 LCD589925:LCE589933 LLZ589925:LMA589933 LVV589925:LVW589933 MFR589925:MFS589933 MPN589925:MPO589933 MZJ589925:MZK589933 NJF589925:NJG589933 NTB589925:NTC589933 OCX589925:OCY589933 OMT589925:OMU589933 OWP589925:OWQ589933 PGL589925:PGM589933 PQH589925:PQI589933 QAD589925:QAE589933 QJZ589925:QKA589933 QTV589925:QTW589933 RDR589925:RDS589933 RNN589925:RNO589933 RXJ589925:RXK589933 SHF589925:SHG589933 SRB589925:SRC589933 TAX589925:TAY589933 TKT589925:TKU589933 TUP589925:TUQ589933 UEL589925:UEM589933 UOH589925:UOI589933 UYD589925:UYE589933 VHZ589925:VIA589933 VRV589925:VRW589933 WBR589925:WBS589933 WLN589925:WLO589933 WVJ589925:WVK589933 IVF917659:IVG917659 IX655461:IY655469 ST655461:SU655469 ACP655461:ACQ655469 AML655461:AMM655469 AWH655461:AWI655469 BGD655461:BGE655469 BPZ655461:BQA655469 BZV655461:BZW655469 CJR655461:CJS655469 CTN655461:CTO655469 DDJ655461:DDK655469 DNF655461:DNG655469 DXB655461:DXC655469 EGX655461:EGY655469 EQT655461:EQU655469 FAP655461:FAQ655469 FKL655461:FKM655469 FUH655461:FUI655469 GED655461:GEE655469 GNZ655461:GOA655469 GXV655461:GXW655469 HHR655461:HHS655469 HRN655461:HRO655469 IBJ655461:IBK655469 ILF655461:ILG655469 IVB655461:IVC655469 JEX655461:JEY655469 JOT655461:JOU655469 JYP655461:JYQ655469 KIL655461:KIM655469 KSH655461:KSI655469 LCD655461:LCE655469 LLZ655461:LMA655469 LVV655461:LVW655469 MFR655461:MFS655469 MPN655461:MPO655469 MZJ655461:MZK655469 NJF655461:NJG655469 NTB655461:NTC655469 OCX655461:OCY655469 OMT655461:OMU655469 OWP655461:OWQ655469 PGL655461:PGM655469 PQH655461:PQI655469 QAD655461:QAE655469 QJZ655461:QKA655469 QTV655461:QTW655469 RDR655461:RDS655469 RNN655461:RNO655469 RXJ655461:RXK655469 SHF655461:SHG655469 SRB655461:SRC655469 TAX655461:TAY655469 TKT655461:TKU655469 TUP655461:TUQ655469 UEL655461:UEM655469 UOH655461:UOI655469 UYD655461:UYE655469 VHZ655461:VIA655469 VRV655461:VRW655469 WBR655461:WBS655469 WLN655461:WLO655469 WVJ655461:WVK655469 JFB917659:JFC917659 IX720997:IY721005 ST720997:SU721005 ACP720997:ACQ721005 AML720997:AMM721005 AWH720997:AWI721005 BGD720997:BGE721005 BPZ720997:BQA721005 BZV720997:BZW721005 CJR720997:CJS721005 CTN720997:CTO721005 DDJ720997:DDK721005 DNF720997:DNG721005 DXB720997:DXC721005 EGX720997:EGY721005 EQT720997:EQU721005 FAP720997:FAQ721005 FKL720997:FKM721005 FUH720997:FUI721005 GED720997:GEE721005 GNZ720997:GOA721005 GXV720997:GXW721005 HHR720997:HHS721005 HRN720997:HRO721005 IBJ720997:IBK721005 ILF720997:ILG721005 IVB720997:IVC721005 JEX720997:JEY721005 JOT720997:JOU721005 JYP720997:JYQ721005 KIL720997:KIM721005 KSH720997:KSI721005 LCD720997:LCE721005 LLZ720997:LMA721005 LVV720997:LVW721005 MFR720997:MFS721005 MPN720997:MPO721005 MZJ720997:MZK721005 NJF720997:NJG721005 NTB720997:NTC721005 OCX720997:OCY721005 OMT720997:OMU721005 OWP720997:OWQ721005 PGL720997:PGM721005 PQH720997:PQI721005 QAD720997:QAE721005 QJZ720997:QKA721005 QTV720997:QTW721005 RDR720997:RDS721005 RNN720997:RNO721005 RXJ720997:RXK721005 SHF720997:SHG721005 SRB720997:SRC721005 TAX720997:TAY721005 TKT720997:TKU721005 TUP720997:TUQ721005 UEL720997:UEM721005 UOH720997:UOI721005 UYD720997:UYE721005 VHZ720997:VIA721005 VRV720997:VRW721005 WBR720997:WBS721005 WLN720997:WLO721005 WVJ720997:WVK721005 JOX917659:JOY917659 IX786533:IY786541 ST786533:SU786541 ACP786533:ACQ786541 AML786533:AMM786541 AWH786533:AWI786541 BGD786533:BGE786541 BPZ786533:BQA786541 BZV786533:BZW786541 CJR786533:CJS786541 CTN786533:CTO786541 DDJ786533:DDK786541 DNF786533:DNG786541 DXB786533:DXC786541 EGX786533:EGY786541 EQT786533:EQU786541 FAP786533:FAQ786541 FKL786533:FKM786541 FUH786533:FUI786541 GED786533:GEE786541 GNZ786533:GOA786541 GXV786533:GXW786541 HHR786533:HHS786541 HRN786533:HRO786541 IBJ786533:IBK786541 ILF786533:ILG786541 IVB786533:IVC786541 JEX786533:JEY786541 JOT786533:JOU786541 JYP786533:JYQ786541 KIL786533:KIM786541 KSH786533:KSI786541 LCD786533:LCE786541 LLZ786533:LMA786541 LVV786533:LVW786541 MFR786533:MFS786541 MPN786533:MPO786541 MZJ786533:MZK786541 NJF786533:NJG786541 NTB786533:NTC786541 OCX786533:OCY786541 OMT786533:OMU786541 OWP786533:OWQ786541 PGL786533:PGM786541 PQH786533:PQI786541 QAD786533:QAE786541 QJZ786533:QKA786541 QTV786533:QTW786541 RDR786533:RDS786541 RNN786533:RNO786541 RXJ786533:RXK786541 SHF786533:SHG786541 SRB786533:SRC786541 TAX786533:TAY786541 TKT786533:TKU786541 TUP786533:TUQ786541 UEL786533:UEM786541 UOH786533:UOI786541 UYD786533:UYE786541 VHZ786533:VIA786541 VRV786533:VRW786541 WBR786533:WBS786541 WLN786533:WLO786541 WVJ786533:WVK786541 JYT917659:JYU917659 IX852069:IY852077 ST852069:SU852077 ACP852069:ACQ852077 AML852069:AMM852077 AWH852069:AWI852077 BGD852069:BGE852077 BPZ852069:BQA852077 BZV852069:BZW852077 CJR852069:CJS852077 CTN852069:CTO852077 DDJ852069:DDK852077 DNF852069:DNG852077 DXB852069:DXC852077 EGX852069:EGY852077 EQT852069:EQU852077 FAP852069:FAQ852077 FKL852069:FKM852077 FUH852069:FUI852077 GED852069:GEE852077 GNZ852069:GOA852077 GXV852069:GXW852077 HHR852069:HHS852077 HRN852069:HRO852077 IBJ852069:IBK852077 ILF852069:ILG852077 IVB852069:IVC852077 JEX852069:JEY852077 JOT852069:JOU852077 JYP852069:JYQ852077 KIL852069:KIM852077 KSH852069:KSI852077 LCD852069:LCE852077 LLZ852069:LMA852077 LVV852069:LVW852077 MFR852069:MFS852077 MPN852069:MPO852077 MZJ852069:MZK852077 NJF852069:NJG852077 NTB852069:NTC852077 OCX852069:OCY852077 OMT852069:OMU852077 OWP852069:OWQ852077 PGL852069:PGM852077 PQH852069:PQI852077 QAD852069:QAE852077 QJZ852069:QKA852077 QTV852069:QTW852077 RDR852069:RDS852077 RNN852069:RNO852077 RXJ852069:RXK852077 SHF852069:SHG852077 SRB852069:SRC852077 TAX852069:TAY852077 TKT852069:TKU852077 TUP852069:TUQ852077 UEL852069:UEM852077 UOH852069:UOI852077 UYD852069:UYE852077 VHZ852069:VIA852077 VRV852069:VRW852077 WBR852069:WBS852077 WLN852069:WLO852077 WVJ852069:WVK852077 KIP917659:KIQ917659 IX917605:IY917613 ST917605:SU917613 ACP917605:ACQ917613 AML917605:AMM917613 AWH917605:AWI917613 BGD917605:BGE917613 BPZ917605:BQA917613 BZV917605:BZW917613 CJR917605:CJS917613 CTN917605:CTO917613 DDJ917605:DDK917613 DNF917605:DNG917613 DXB917605:DXC917613 EGX917605:EGY917613 EQT917605:EQU917613 FAP917605:FAQ917613 FKL917605:FKM917613 FUH917605:FUI917613 GED917605:GEE917613 GNZ917605:GOA917613 GXV917605:GXW917613 HHR917605:HHS917613 HRN917605:HRO917613 IBJ917605:IBK917613 ILF917605:ILG917613 IVB917605:IVC917613 JEX917605:JEY917613 JOT917605:JOU917613 JYP917605:JYQ917613 KIL917605:KIM917613 KSH917605:KSI917613 LCD917605:LCE917613 LLZ917605:LMA917613 LVV917605:LVW917613 MFR917605:MFS917613 MPN917605:MPO917613 MZJ917605:MZK917613 NJF917605:NJG917613 NTB917605:NTC917613 OCX917605:OCY917613 OMT917605:OMU917613 OWP917605:OWQ917613 PGL917605:PGM917613 PQH917605:PQI917613 QAD917605:QAE917613 QJZ917605:QKA917613 QTV917605:QTW917613 RDR917605:RDS917613 RNN917605:RNO917613 RXJ917605:RXK917613 SHF917605:SHG917613 SRB917605:SRC917613 TAX917605:TAY917613 TKT917605:TKU917613 TUP917605:TUQ917613 UEL917605:UEM917613 UOH917605:UOI917613 UYD917605:UYE917613 VHZ917605:VIA917613 VRV917605:VRW917613 WBR917605:WBS917613 WLN917605:WLO917613 WVJ917605:WVK917613 KSL917659:KSM917659 IX983141:IY983149 ST983141:SU983149 ACP983141:ACQ983149 AML983141:AMM983149 AWH983141:AWI983149 BGD983141:BGE983149 BPZ983141:BQA983149 BZV983141:BZW983149 CJR983141:CJS983149 CTN983141:CTO983149 DDJ983141:DDK983149 DNF983141:DNG983149 DXB983141:DXC983149 EGX983141:EGY983149 EQT983141:EQU983149 FAP983141:FAQ983149 FKL983141:FKM983149 FUH983141:FUI983149 GED983141:GEE983149 GNZ983141:GOA983149 GXV983141:GXW983149 HHR983141:HHS983149 HRN983141:HRO983149 IBJ983141:IBK983149 ILF983141:ILG983149 IVB983141:IVC983149 JEX983141:JEY983149 JOT983141:JOU983149 JYP983141:JYQ983149 KIL983141:KIM983149 KSH983141:KSI983149 LCD983141:LCE983149 LLZ983141:LMA983149 LVV983141:LVW983149 MFR983141:MFS983149 MPN983141:MPO983149 MZJ983141:MZK983149 NJF983141:NJG983149 NTB983141:NTC983149 OCX983141:OCY983149 OMT983141:OMU983149 OWP983141:OWQ983149 PGL983141:PGM983149 PQH983141:PQI983149 QAD983141:QAE983149 QJZ983141:QKA983149 QTV983141:QTW983149 RDR983141:RDS983149 RNN983141:RNO983149 RXJ983141:RXK983149 SHF983141:SHG983149 SRB983141:SRC983149 TAX983141:TAY983149 TKT983141:TKU983149 TUP983141:TUQ983149 UEL983141:UEM983149 UOH983141:UOI983149 UYD983141:UYE983149 VHZ983141:VIA983149 VRV983141:VRW983149 WBR983141:WBS983149 WLN983141:WLO983149 WVJ983141:WVK983149 LCH917659:LCI917659 IX111:IY111 ST111:SU111 ACP111:ACQ111 AML111:AMM111 AWH111:AWI111 BGD111:BGE111 BPZ111:BQA111 BZV111:BZW111 CJR111:CJS111 CTN111:CTO111 DDJ111:DDK111 DNF111:DNG111 DXB111:DXC111 EGX111:EGY111 EQT111:EQU111 FAP111:FAQ111 FKL111:FKM111 FUH111:FUI111 GED111:GEE111 GNZ111:GOA111 GXV111:GXW111 HHR111:HHS111 HRN111:HRO111 IBJ111:IBK111 ILF111:ILG111 IVB111:IVC111 JEX111:JEY111 JOT111:JOU111 JYP111:JYQ111 KIL111:KIM111 KSH111:KSI111 LCD111:LCE111 LLZ111:LMA111 LVV111:LVW111 MFR111:MFS111 MPN111:MPO111 MZJ111:MZK111 NJF111:NJG111 NTB111:NTC111 OCX111:OCY111 OMT111:OMU111 OWP111:OWQ111 PGL111:PGM111 PQH111:PQI111 QAD111:QAE111 QJZ111:QKA111 QTV111:QTW111 RDR111:RDS111 RNN111:RNO111 RXJ111:RXK111 SHF111:SHG111 SRB111:SRC111 TAX111:TAY111 TKT111:TKU111 TUP111:TUQ111 UEL111:UEM111 UOH111:UOI111 UYD111:UYE111 VHZ111:VIA111 VRV111:VRW111 WBR111:WBS111 WLN111:WLO111 WVJ111:WVK111 LMD917659:LME917659 IX65647:IY65647 ST65647:SU65647 ACP65647:ACQ65647 AML65647:AMM65647 AWH65647:AWI65647 BGD65647:BGE65647 BPZ65647:BQA65647 BZV65647:BZW65647 CJR65647:CJS65647 CTN65647:CTO65647 DDJ65647:DDK65647 DNF65647:DNG65647 DXB65647:DXC65647 EGX65647:EGY65647 EQT65647:EQU65647 FAP65647:FAQ65647 FKL65647:FKM65647 FUH65647:FUI65647 GED65647:GEE65647 GNZ65647:GOA65647 GXV65647:GXW65647 HHR65647:HHS65647 HRN65647:HRO65647 IBJ65647:IBK65647 ILF65647:ILG65647 IVB65647:IVC65647 JEX65647:JEY65647 JOT65647:JOU65647 JYP65647:JYQ65647 KIL65647:KIM65647 KSH65647:KSI65647 LCD65647:LCE65647 LLZ65647:LMA65647 LVV65647:LVW65647 MFR65647:MFS65647 MPN65647:MPO65647 MZJ65647:MZK65647 NJF65647:NJG65647 NTB65647:NTC65647 OCX65647:OCY65647 OMT65647:OMU65647 OWP65647:OWQ65647 PGL65647:PGM65647 PQH65647:PQI65647 QAD65647:QAE65647 QJZ65647:QKA65647 QTV65647:QTW65647 RDR65647:RDS65647 RNN65647:RNO65647 RXJ65647:RXK65647 SHF65647:SHG65647 SRB65647:SRC65647 TAX65647:TAY65647 TKT65647:TKU65647 TUP65647:TUQ65647 UEL65647:UEM65647 UOH65647:UOI65647 UYD65647:UYE65647 VHZ65647:VIA65647 VRV65647:VRW65647 WBR65647:WBS65647 WLN65647:WLO65647 WVJ65647:WVK65647 LVZ917659:LWA917659 IX131183:IY131183 ST131183:SU131183 ACP131183:ACQ131183 AML131183:AMM131183 AWH131183:AWI131183 BGD131183:BGE131183 BPZ131183:BQA131183 BZV131183:BZW131183 CJR131183:CJS131183 CTN131183:CTO131183 DDJ131183:DDK131183 DNF131183:DNG131183 DXB131183:DXC131183 EGX131183:EGY131183 EQT131183:EQU131183 FAP131183:FAQ131183 FKL131183:FKM131183 FUH131183:FUI131183 GED131183:GEE131183 GNZ131183:GOA131183 GXV131183:GXW131183 HHR131183:HHS131183 HRN131183:HRO131183 IBJ131183:IBK131183 ILF131183:ILG131183 IVB131183:IVC131183 JEX131183:JEY131183 JOT131183:JOU131183 JYP131183:JYQ131183 KIL131183:KIM131183 KSH131183:KSI131183 LCD131183:LCE131183 LLZ131183:LMA131183 LVV131183:LVW131183 MFR131183:MFS131183 MPN131183:MPO131183 MZJ131183:MZK131183 NJF131183:NJG131183 NTB131183:NTC131183 OCX131183:OCY131183 OMT131183:OMU131183 OWP131183:OWQ131183 PGL131183:PGM131183 PQH131183:PQI131183 QAD131183:QAE131183 QJZ131183:QKA131183 QTV131183:QTW131183 RDR131183:RDS131183 RNN131183:RNO131183 RXJ131183:RXK131183 SHF131183:SHG131183 SRB131183:SRC131183 TAX131183:TAY131183 TKT131183:TKU131183 TUP131183:TUQ131183 UEL131183:UEM131183 UOH131183:UOI131183 UYD131183:UYE131183 VHZ131183:VIA131183 VRV131183:VRW131183 WBR131183:WBS131183 WLN131183:WLO131183 WVJ131183:WVK131183 MFV917659:MFW917659 IX196719:IY196719 ST196719:SU196719 ACP196719:ACQ196719 AML196719:AMM196719 AWH196719:AWI196719 BGD196719:BGE196719 BPZ196719:BQA196719 BZV196719:BZW196719 CJR196719:CJS196719 CTN196719:CTO196719 DDJ196719:DDK196719 DNF196719:DNG196719 DXB196719:DXC196719 EGX196719:EGY196719 EQT196719:EQU196719 FAP196719:FAQ196719 FKL196719:FKM196719 FUH196719:FUI196719 GED196719:GEE196719 GNZ196719:GOA196719 GXV196719:GXW196719 HHR196719:HHS196719 HRN196719:HRO196719 IBJ196719:IBK196719 ILF196719:ILG196719 IVB196719:IVC196719 JEX196719:JEY196719 JOT196719:JOU196719 JYP196719:JYQ196719 KIL196719:KIM196719 KSH196719:KSI196719 LCD196719:LCE196719 LLZ196719:LMA196719 LVV196719:LVW196719 MFR196719:MFS196719 MPN196719:MPO196719 MZJ196719:MZK196719 NJF196719:NJG196719 NTB196719:NTC196719 OCX196719:OCY196719 OMT196719:OMU196719 OWP196719:OWQ196719 PGL196719:PGM196719 PQH196719:PQI196719 QAD196719:QAE196719 QJZ196719:QKA196719 QTV196719:QTW196719 RDR196719:RDS196719 RNN196719:RNO196719 RXJ196719:RXK196719 SHF196719:SHG196719 SRB196719:SRC196719 TAX196719:TAY196719 TKT196719:TKU196719 TUP196719:TUQ196719 UEL196719:UEM196719 UOH196719:UOI196719 UYD196719:UYE196719 VHZ196719:VIA196719 VRV196719:VRW196719 WBR196719:WBS196719 WLN196719:WLO196719 WVJ196719:WVK196719 MPR917659:MPS917659 IX262255:IY262255 ST262255:SU262255 ACP262255:ACQ262255 AML262255:AMM262255 AWH262255:AWI262255 BGD262255:BGE262255 BPZ262255:BQA262255 BZV262255:BZW262255 CJR262255:CJS262255 CTN262255:CTO262255 DDJ262255:DDK262255 DNF262255:DNG262255 DXB262255:DXC262255 EGX262255:EGY262255 EQT262255:EQU262255 FAP262255:FAQ262255 FKL262255:FKM262255 FUH262255:FUI262255 GED262255:GEE262255 GNZ262255:GOA262255 GXV262255:GXW262255 HHR262255:HHS262255 HRN262255:HRO262255 IBJ262255:IBK262255 ILF262255:ILG262255 IVB262255:IVC262255 JEX262255:JEY262255 JOT262255:JOU262255 JYP262255:JYQ262255 KIL262255:KIM262255 KSH262255:KSI262255 LCD262255:LCE262255 LLZ262255:LMA262255 LVV262255:LVW262255 MFR262255:MFS262255 MPN262255:MPO262255 MZJ262255:MZK262255 NJF262255:NJG262255 NTB262255:NTC262255 OCX262255:OCY262255 OMT262255:OMU262255 OWP262255:OWQ262255 PGL262255:PGM262255 PQH262255:PQI262255 QAD262255:QAE262255 QJZ262255:QKA262255 QTV262255:QTW262255 RDR262255:RDS262255 RNN262255:RNO262255 RXJ262255:RXK262255 SHF262255:SHG262255 SRB262255:SRC262255 TAX262255:TAY262255 TKT262255:TKU262255 TUP262255:TUQ262255 UEL262255:UEM262255 UOH262255:UOI262255 UYD262255:UYE262255 VHZ262255:VIA262255 VRV262255:VRW262255 WBR262255:WBS262255 WLN262255:WLO262255 WVJ262255:WVK262255 MZN917659:MZO917659 IX327791:IY327791 ST327791:SU327791 ACP327791:ACQ327791 AML327791:AMM327791 AWH327791:AWI327791 BGD327791:BGE327791 BPZ327791:BQA327791 BZV327791:BZW327791 CJR327791:CJS327791 CTN327791:CTO327791 DDJ327791:DDK327791 DNF327791:DNG327791 DXB327791:DXC327791 EGX327791:EGY327791 EQT327791:EQU327791 FAP327791:FAQ327791 FKL327791:FKM327791 FUH327791:FUI327791 GED327791:GEE327791 GNZ327791:GOA327791 GXV327791:GXW327791 HHR327791:HHS327791 HRN327791:HRO327791 IBJ327791:IBK327791 ILF327791:ILG327791 IVB327791:IVC327791 JEX327791:JEY327791 JOT327791:JOU327791 JYP327791:JYQ327791 KIL327791:KIM327791 KSH327791:KSI327791 LCD327791:LCE327791 LLZ327791:LMA327791 LVV327791:LVW327791 MFR327791:MFS327791 MPN327791:MPO327791 MZJ327791:MZK327791 NJF327791:NJG327791 NTB327791:NTC327791 OCX327791:OCY327791 OMT327791:OMU327791 OWP327791:OWQ327791 PGL327791:PGM327791 PQH327791:PQI327791 QAD327791:QAE327791 QJZ327791:QKA327791 QTV327791:QTW327791 RDR327791:RDS327791 RNN327791:RNO327791 RXJ327791:RXK327791 SHF327791:SHG327791 SRB327791:SRC327791 TAX327791:TAY327791 TKT327791:TKU327791 TUP327791:TUQ327791 UEL327791:UEM327791 UOH327791:UOI327791 UYD327791:UYE327791 VHZ327791:VIA327791 VRV327791:VRW327791 WBR327791:WBS327791 WLN327791:WLO327791 WVJ327791:WVK327791 NJJ917659:NJK917659 IX393327:IY393327 ST393327:SU393327 ACP393327:ACQ393327 AML393327:AMM393327 AWH393327:AWI393327 BGD393327:BGE393327 BPZ393327:BQA393327 BZV393327:BZW393327 CJR393327:CJS393327 CTN393327:CTO393327 DDJ393327:DDK393327 DNF393327:DNG393327 DXB393327:DXC393327 EGX393327:EGY393327 EQT393327:EQU393327 FAP393327:FAQ393327 FKL393327:FKM393327 FUH393327:FUI393327 GED393327:GEE393327 GNZ393327:GOA393327 GXV393327:GXW393327 HHR393327:HHS393327 HRN393327:HRO393327 IBJ393327:IBK393327 ILF393327:ILG393327 IVB393327:IVC393327 JEX393327:JEY393327 JOT393327:JOU393327 JYP393327:JYQ393327 KIL393327:KIM393327 KSH393327:KSI393327 LCD393327:LCE393327 LLZ393327:LMA393327 LVV393327:LVW393327 MFR393327:MFS393327 MPN393327:MPO393327 MZJ393327:MZK393327 NJF393327:NJG393327 NTB393327:NTC393327 OCX393327:OCY393327 OMT393327:OMU393327 OWP393327:OWQ393327 PGL393327:PGM393327 PQH393327:PQI393327 QAD393327:QAE393327 QJZ393327:QKA393327 QTV393327:QTW393327 RDR393327:RDS393327 RNN393327:RNO393327 RXJ393327:RXK393327 SHF393327:SHG393327 SRB393327:SRC393327 TAX393327:TAY393327 TKT393327:TKU393327 TUP393327:TUQ393327 UEL393327:UEM393327 UOH393327:UOI393327 UYD393327:UYE393327 VHZ393327:VIA393327 VRV393327:VRW393327 WBR393327:WBS393327 WLN393327:WLO393327 WVJ393327:WVK393327 NTF917659:NTG917659 IX458863:IY458863 ST458863:SU458863 ACP458863:ACQ458863 AML458863:AMM458863 AWH458863:AWI458863 BGD458863:BGE458863 BPZ458863:BQA458863 BZV458863:BZW458863 CJR458863:CJS458863 CTN458863:CTO458863 DDJ458863:DDK458863 DNF458863:DNG458863 DXB458863:DXC458863 EGX458863:EGY458863 EQT458863:EQU458863 FAP458863:FAQ458863 FKL458863:FKM458863 FUH458863:FUI458863 GED458863:GEE458863 GNZ458863:GOA458863 GXV458863:GXW458863 HHR458863:HHS458863 HRN458863:HRO458863 IBJ458863:IBK458863 ILF458863:ILG458863 IVB458863:IVC458863 JEX458863:JEY458863 JOT458863:JOU458863 JYP458863:JYQ458863 KIL458863:KIM458863 KSH458863:KSI458863 LCD458863:LCE458863 LLZ458863:LMA458863 LVV458863:LVW458863 MFR458863:MFS458863 MPN458863:MPO458863 MZJ458863:MZK458863 NJF458863:NJG458863 NTB458863:NTC458863 OCX458863:OCY458863 OMT458863:OMU458863 OWP458863:OWQ458863 PGL458863:PGM458863 PQH458863:PQI458863 QAD458863:QAE458863 QJZ458863:QKA458863 QTV458863:QTW458863 RDR458863:RDS458863 RNN458863:RNO458863 RXJ458863:RXK458863 SHF458863:SHG458863 SRB458863:SRC458863 TAX458863:TAY458863 TKT458863:TKU458863 TUP458863:TUQ458863 UEL458863:UEM458863 UOH458863:UOI458863 UYD458863:UYE458863 VHZ458863:VIA458863 VRV458863:VRW458863 WBR458863:WBS458863 WLN458863:WLO458863 WVJ458863:WVK458863 ODB917659:ODC917659 IX524399:IY524399 ST524399:SU524399 ACP524399:ACQ524399 AML524399:AMM524399 AWH524399:AWI524399 BGD524399:BGE524399 BPZ524399:BQA524399 BZV524399:BZW524399 CJR524399:CJS524399 CTN524399:CTO524399 DDJ524399:DDK524399 DNF524399:DNG524399 DXB524399:DXC524399 EGX524399:EGY524399 EQT524399:EQU524399 FAP524399:FAQ524399 FKL524399:FKM524399 FUH524399:FUI524399 GED524399:GEE524399 GNZ524399:GOA524399 GXV524399:GXW524399 HHR524399:HHS524399 HRN524399:HRO524399 IBJ524399:IBK524399 ILF524399:ILG524399 IVB524399:IVC524399 JEX524399:JEY524399 JOT524399:JOU524399 JYP524399:JYQ524399 KIL524399:KIM524399 KSH524399:KSI524399 LCD524399:LCE524399 LLZ524399:LMA524399 LVV524399:LVW524399 MFR524399:MFS524399 MPN524399:MPO524399 MZJ524399:MZK524399 NJF524399:NJG524399 NTB524399:NTC524399 OCX524399:OCY524399 OMT524399:OMU524399 OWP524399:OWQ524399 PGL524399:PGM524399 PQH524399:PQI524399 QAD524399:QAE524399 QJZ524399:QKA524399 QTV524399:QTW524399 RDR524399:RDS524399 RNN524399:RNO524399 RXJ524399:RXK524399 SHF524399:SHG524399 SRB524399:SRC524399 TAX524399:TAY524399 TKT524399:TKU524399 TUP524399:TUQ524399 UEL524399:UEM524399 UOH524399:UOI524399 UYD524399:UYE524399 VHZ524399:VIA524399 VRV524399:VRW524399 WBR524399:WBS524399 WLN524399:WLO524399 WVJ524399:WVK524399 OMX917659:OMY917659 IX589935:IY589935 ST589935:SU589935 ACP589935:ACQ589935 AML589935:AMM589935 AWH589935:AWI589935 BGD589935:BGE589935 BPZ589935:BQA589935 BZV589935:BZW589935 CJR589935:CJS589935 CTN589935:CTO589935 DDJ589935:DDK589935 DNF589935:DNG589935 DXB589935:DXC589935 EGX589935:EGY589935 EQT589935:EQU589935 FAP589935:FAQ589935 FKL589935:FKM589935 FUH589935:FUI589935 GED589935:GEE589935 GNZ589935:GOA589935 GXV589935:GXW589935 HHR589935:HHS589935 HRN589935:HRO589935 IBJ589935:IBK589935 ILF589935:ILG589935 IVB589935:IVC589935 JEX589935:JEY589935 JOT589935:JOU589935 JYP589935:JYQ589935 KIL589935:KIM589935 KSH589935:KSI589935 LCD589935:LCE589935 LLZ589935:LMA589935 LVV589935:LVW589935 MFR589935:MFS589935 MPN589935:MPO589935 MZJ589935:MZK589935 NJF589935:NJG589935 NTB589935:NTC589935 OCX589935:OCY589935 OMT589935:OMU589935 OWP589935:OWQ589935 PGL589935:PGM589935 PQH589935:PQI589935 QAD589935:QAE589935 QJZ589935:QKA589935 QTV589935:QTW589935 RDR589935:RDS589935 RNN589935:RNO589935 RXJ589935:RXK589935 SHF589935:SHG589935 SRB589935:SRC589935 TAX589935:TAY589935 TKT589935:TKU589935 TUP589935:TUQ589935 UEL589935:UEM589935 UOH589935:UOI589935 UYD589935:UYE589935 VHZ589935:VIA589935 VRV589935:VRW589935 WBR589935:WBS589935 WLN589935:WLO589935 WVJ589935:WVK589935 OWT917659:OWU917659 IX655471:IY655471 ST655471:SU655471 ACP655471:ACQ655471 AML655471:AMM655471 AWH655471:AWI655471 BGD655471:BGE655471 BPZ655471:BQA655471 BZV655471:BZW655471 CJR655471:CJS655471 CTN655471:CTO655471 DDJ655471:DDK655471 DNF655471:DNG655471 DXB655471:DXC655471 EGX655471:EGY655471 EQT655471:EQU655471 FAP655471:FAQ655471 FKL655471:FKM655471 FUH655471:FUI655471 GED655471:GEE655471 GNZ655471:GOA655471 GXV655471:GXW655471 HHR655471:HHS655471 HRN655471:HRO655471 IBJ655471:IBK655471 ILF655471:ILG655471 IVB655471:IVC655471 JEX655471:JEY655471 JOT655471:JOU655471 JYP655471:JYQ655471 KIL655471:KIM655471 KSH655471:KSI655471 LCD655471:LCE655471 LLZ655471:LMA655471 LVV655471:LVW655471 MFR655471:MFS655471 MPN655471:MPO655471 MZJ655471:MZK655471 NJF655471:NJG655471 NTB655471:NTC655471 OCX655471:OCY655471 OMT655471:OMU655471 OWP655471:OWQ655471 PGL655471:PGM655471 PQH655471:PQI655471 QAD655471:QAE655471 QJZ655471:QKA655471 QTV655471:QTW655471 RDR655471:RDS655471 RNN655471:RNO655471 RXJ655471:RXK655471 SHF655471:SHG655471 SRB655471:SRC655471 TAX655471:TAY655471 TKT655471:TKU655471 TUP655471:TUQ655471 UEL655471:UEM655471 UOH655471:UOI655471 UYD655471:UYE655471 VHZ655471:VIA655471 VRV655471:VRW655471 WBR655471:WBS655471 WLN655471:WLO655471 WVJ655471:WVK655471 PGP917659:PGQ917659 IX721007:IY721007 ST721007:SU721007 ACP721007:ACQ721007 AML721007:AMM721007 AWH721007:AWI721007 BGD721007:BGE721007 BPZ721007:BQA721007 BZV721007:BZW721007 CJR721007:CJS721007 CTN721007:CTO721007 DDJ721007:DDK721007 DNF721007:DNG721007 DXB721007:DXC721007 EGX721007:EGY721007 EQT721007:EQU721007 FAP721007:FAQ721007 FKL721007:FKM721007 FUH721007:FUI721007 GED721007:GEE721007 GNZ721007:GOA721007 GXV721007:GXW721007 HHR721007:HHS721007 HRN721007:HRO721007 IBJ721007:IBK721007 ILF721007:ILG721007 IVB721007:IVC721007 JEX721007:JEY721007 JOT721007:JOU721007 JYP721007:JYQ721007 KIL721007:KIM721007 KSH721007:KSI721007 LCD721007:LCE721007 LLZ721007:LMA721007 LVV721007:LVW721007 MFR721007:MFS721007 MPN721007:MPO721007 MZJ721007:MZK721007 NJF721007:NJG721007 NTB721007:NTC721007 OCX721007:OCY721007 OMT721007:OMU721007 OWP721007:OWQ721007 PGL721007:PGM721007 PQH721007:PQI721007 QAD721007:QAE721007 QJZ721007:QKA721007 QTV721007:QTW721007 RDR721007:RDS721007 RNN721007:RNO721007 RXJ721007:RXK721007 SHF721007:SHG721007 SRB721007:SRC721007 TAX721007:TAY721007 TKT721007:TKU721007 TUP721007:TUQ721007 UEL721007:UEM721007 UOH721007:UOI721007 UYD721007:UYE721007 VHZ721007:VIA721007 VRV721007:VRW721007 WBR721007:WBS721007 WLN721007:WLO721007 WVJ721007:WVK721007 PQL917659:PQM917659 IX786543:IY786543 ST786543:SU786543 ACP786543:ACQ786543 AML786543:AMM786543 AWH786543:AWI786543 BGD786543:BGE786543 BPZ786543:BQA786543 BZV786543:BZW786543 CJR786543:CJS786543 CTN786543:CTO786543 DDJ786543:DDK786543 DNF786543:DNG786543 DXB786543:DXC786543 EGX786543:EGY786543 EQT786543:EQU786543 FAP786543:FAQ786543 FKL786543:FKM786543 FUH786543:FUI786543 GED786543:GEE786543 GNZ786543:GOA786543 GXV786543:GXW786543 HHR786543:HHS786543 HRN786543:HRO786543 IBJ786543:IBK786543 ILF786543:ILG786543 IVB786543:IVC786543 JEX786543:JEY786543 JOT786543:JOU786543 JYP786543:JYQ786543 KIL786543:KIM786543 KSH786543:KSI786543 LCD786543:LCE786543 LLZ786543:LMA786543 LVV786543:LVW786543 MFR786543:MFS786543 MPN786543:MPO786543 MZJ786543:MZK786543 NJF786543:NJG786543 NTB786543:NTC786543 OCX786543:OCY786543 OMT786543:OMU786543 OWP786543:OWQ786543 PGL786543:PGM786543 PQH786543:PQI786543 QAD786543:QAE786543 QJZ786543:QKA786543 QTV786543:QTW786543 RDR786543:RDS786543 RNN786543:RNO786543 RXJ786543:RXK786543 SHF786543:SHG786543 SRB786543:SRC786543 TAX786543:TAY786543 TKT786543:TKU786543 TUP786543:TUQ786543 UEL786543:UEM786543 UOH786543:UOI786543 UYD786543:UYE786543 VHZ786543:VIA786543 VRV786543:VRW786543 WBR786543:WBS786543 WLN786543:WLO786543 WVJ786543:WVK786543 QAH917659:QAI917659 IX852079:IY852079 ST852079:SU852079 ACP852079:ACQ852079 AML852079:AMM852079 AWH852079:AWI852079 BGD852079:BGE852079 BPZ852079:BQA852079 BZV852079:BZW852079 CJR852079:CJS852079 CTN852079:CTO852079 DDJ852079:DDK852079 DNF852079:DNG852079 DXB852079:DXC852079 EGX852079:EGY852079 EQT852079:EQU852079 FAP852079:FAQ852079 FKL852079:FKM852079 FUH852079:FUI852079 GED852079:GEE852079 GNZ852079:GOA852079 GXV852079:GXW852079 HHR852079:HHS852079 HRN852079:HRO852079 IBJ852079:IBK852079 ILF852079:ILG852079 IVB852079:IVC852079 JEX852079:JEY852079 JOT852079:JOU852079 JYP852079:JYQ852079 KIL852079:KIM852079 KSH852079:KSI852079 LCD852079:LCE852079 LLZ852079:LMA852079 LVV852079:LVW852079 MFR852079:MFS852079 MPN852079:MPO852079 MZJ852079:MZK852079 NJF852079:NJG852079 NTB852079:NTC852079 OCX852079:OCY852079 OMT852079:OMU852079 OWP852079:OWQ852079 PGL852079:PGM852079 PQH852079:PQI852079 QAD852079:QAE852079 QJZ852079:QKA852079 QTV852079:QTW852079 RDR852079:RDS852079 RNN852079:RNO852079 RXJ852079:RXK852079 SHF852079:SHG852079 SRB852079:SRC852079 TAX852079:TAY852079 TKT852079:TKU852079 TUP852079:TUQ852079 UEL852079:UEM852079 UOH852079:UOI852079 UYD852079:UYE852079 VHZ852079:VIA852079 VRV852079:VRW852079 WBR852079:WBS852079 WLN852079:WLO852079 WVJ852079:WVK852079 QKD917659:QKE917659 IX917615:IY917615 ST917615:SU917615 ACP917615:ACQ917615 AML917615:AMM917615 AWH917615:AWI917615 BGD917615:BGE917615 BPZ917615:BQA917615 BZV917615:BZW917615 CJR917615:CJS917615 CTN917615:CTO917615 DDJ917615:DDK917615 DNF917615:DNG917615 DXB917615:DXC917615 EGX917615:EGY917615 EQT917615:EQU917615 FAP917615:FAQ917615 FKL917615:FKM917615 FUH917615:FUI917615 GED917615:GEE917615 GNZ917615:GOA917615 GXV917615:GXW917615 HHR917615:HHS917615 HRN917615:HRO917615 IBJ917615:IBK917615 ILF917615:ILG917615 IVB917615:IVC917615 JEX917615:JEY917615 JOT917615:JOU917615 JYP917615:JYQ917615 KIL917615:KIM917615 KSH917615:KSI917615 LCD917615:LCE917615 LLZ917615:LMA917615 LVV917615:LVW917615 MFR917615:MFS917615 MPN917615:MPO917615 MZJ917615:MZK917615 NJF917615:NJG917615 NTB917615:NTC917615 OCX917615:OCY917615 OMT917615:OMU917615 OWP917615:OWQ917615 PGL917615:PGM917615 PQH917615:PQI917615 QAD917615:QAE917615 QJZ917615:QKA917615 QTV917615:QTW917615 RDR917615:RDS917615 RNN917615:RNO917615 RXJ917615:RXK917615 SHF917615:SHG917615 SRB917615:SRC917615 TAX917615:TAY917615 TKT917615:TKU917615 TUP917615:TUQ917615 UEL917615:UEM917615 UOH917615:UOI917615 UYD917615:UYE917615 VHZ917615:VIA917615 VRV917615:VRW917615 WBR917615:WBS917615 WLN917615:WLO917615 WVJ917615:WVK917615 QTZ917659:QUA917659 IX983151:IY983151 ST983151:SU983151 ACP983151:ACQ983151 AML983151:AMM983151 AWH983151:AWI983151 BGD983151:BGE983151 BPZ983151:BQA983151 BZV983151:BZW983151 CJR983151:CJS983151 CTN983151:CTO983151 DDJ983151:DDK983151 DNF983151:DNG983151 DXB983151:DXC983151 EGX983151:EGY983151 EQT983151:EQU983151 FAP983151:FAQ983151 FKL983151:FKM983151 FUH983151:FUI983151 GED983151:GEE983151 GNZ983151:GOA983151 GXV983151:GXW983151 HHR983151:HHS983151 HRN983151:HRO983151 IBJ983151:IBK983151 ILF983151:ILG983151 IVB983151:IVC983151 JEX983151:JEY983151 JOT983151:JOU983151 JYP983151:JYQ983151 KIL983151:KIM983151 KSH983151:KSI983151 LCD983151:LCE983151 LLZ983151:LMA983151 LVV983151:LVW983151 MFR983151:MFS983151 MPN983151:MPO983151 MZJ983151:MZK983151 NJF983151:NJG983151 NTB983151:NTC983151 OCX983151:OCY983151 OMT983151:OMU983151 OWP983151:OWQ983151 PGL983151:PGM983151 PQH983151:PQI983151 QAD983151:QAE983151 QJZ983151:QKA983151 QTV983151:QTW983151 RDR983151:RDS983151 RNN983151:RNO983151 RXJ983151:RXK983151 SHF983151:SHG983151 SRB983151:SRC983151 TAX983151:TAY983151 TKT983151:TKU983151 TUP983151:TUQ983151 UEL983151:UEM983151 UOH983151:UOI983151 UYD983151:UYE983151 VHZ983151:VIA983151 VRV983151:VRW983151 WBR983151:WBS983151 WLN983151:WLO983151 WVJ983151:WVK983151 RDV917659:RDW917659 IX113:IY113 ST113:SU113 ACP113:ACQ113 AML113:AMM113 AWH113:AWI113 BGD113:BGE113 BPZ113:BQA113 BZV113:BZW113 CJR113:CJS113 CTN113:CTO113 DDJ113:DDK113 DNF113:DNG113 DXB113:DXC113 EGX113:EGY113 EQT113:EQU113 FAP113:FAQ113 FKL113:FKM113 FUH113:FUI113 GED113:GEE113 GNZ113:GOA113 GXV113:GXW113 HHR113:HHS113 HRN113:HRO113 IBJ113:IBK113 ILF113:ILG113 IVB113:IVC113 JEX113:JEY113 JOT113:JOU113 JYP113:JYQ113 KIL113:KIM113 KSH113:KSI113 LCD113:LCE113 LLZ113:LMA113 LVV113:LVW113 MFR113:MFS113 MPN113:MPO113 MZJ113:MZK113 NJF113:NJG113 NTB113:NTC113 OCX113:OCY113 OMT113:OMU113 OWP113:OWQ113 PGL113:PGM113 PQH113:PQI113 QAD113:QAE113 QJZ113:QKA113 QTV113:QTW113 RDR113:RDS113 RNN113:RNO113 RXJ113:RXK113 SHF113:SHG113 SRB113:SRC113 TAX113:TAY113 TKT113:TKU113 TUP113:TUQ113 UEL113:UEM113 UOH113:UOI113 UYD113:UYE113 VHZ113:VIA113 VRV113:VRW113 WBR113:WBS113 WLN113:WLO113 WVJ113:WVK113 RNR917659:RNS917659 IX65649:IY65649 ST65649:SU65649 ACP65649:ACQ65649 AML65649:AMM65649 AWH65649:AWI65649 BGD65649:BGE65649 BPZ65649:BQA65649 BZV65649:BZW65649 CJR65649:CJS65649 CTN65649:CTO65649 DDJ65649:DDK65649 DNF65649:DNG65649 DXB65649:DXC65649 EGX65649:EGY65649 EQT65649:EQU65649 FAP65649:FAQ65649 FKL65649:FKM65649 FUH65649:FUI65649 GED65649:GEE65649 GNZ65649:GOA65649 GXV65649:GXW65649 HHR65649:HHS65649 HRN65649:HRO65649 IBJ65649:IBK65649 ILF65649:ILG65649 IVB65649:IVC65649 JEX65649:JEY65649 JOT65649:JOU65649 JYP65649:JYQ65649 KIL65649:KIM65649 KSH65649:KSI65649 LCD65649:LCE65649 LLZ65649:LMA65649 LVV65649:LVW65649 MFR65649:MFS65649 MPN65649:MPO65649 MZJ65649:MZK65649 NJF65649:NJG65649 NTB65649:NTC65649 OCX65649:OCY65649 OMT65649:OMU65649 OWP65649:OWQ65649 PGL65649:PGM65649 PQH65649:PQI65649 QAD65649:QAE65649 QJZ65649:QKA65649 QTV65649:QTW65649 RDR65649:RDS65649 RNN65649:RNO65649 RXJ65649:RXK65649 SHF65649:SHG65649 SRB65649:SRC65649 TAX65649:TAY65649 TKT65649:TKU65649 TUP65649:TUQ65649 UEL65649:UEM65649 UOH65649:UOI65649 UYD65649:UYE65649 VHZ65649:VIA65649 VRV65649:VRW65649 WBR65649:WBS65649 WLN65649:WLO65649 WVJ65649:WVK65649 RXN917659:RXO917659 IX131185:IY131185 ST131185:SU131185 ACP131185:ACQ131185 AML131185:AMM131185 AWH131185:AWI131185 BGD131185:BGE131185 BPZ131185:BQA131185 BZV131185:BZW131185 CJR131185:CJS131185 CTN131185:CTO131185 DDJ131185:DDK131185 DNF131185:DNG131185 DXB131185:DXC131185 EGX131185:EGY131185 EQT131185:EQU131185 FAP131185:FAQ131185 FKL131185:FKM131185 FUH131185:FUI131185 GED131185:GEE131185 GNZ131185:GOA131185 GXV131185:GXW131185 HHR131185:HHS131185 HRN131185:HRO131185 IBJ131185:IBK131185 ILF131185:ILG131185 IVB131185:IVC131185 JEX131185:JEY131185 JOT131185:JOU131185 JYP131185:JYQ131185 KIL131185:KIM131185 KSH131185:KSI131185 LCD131185:LCE131185 LLZ131185:LMA131185 LVV131185:LVW131185 MFR131185:MFS131185 MPN131185:MPO131185 MZJ131185:MZK131185 NJF131185:NJG131185 NTB131185:NTC131185 OCX131185:OCY131185 OMT131185:OMU131185 OWP131185:OWQ131185 PGL131185:PGM131185 PQH131185:PQI131185 QAD131185:QAE131185 QJZ131185:QKA131185 QTV131185:QTW131185 RDR131185:RDS131185 RNN131185:RNO131185 RXJ131185:RXK131185 SHF131185:SHG131185 SRB131185:SRC131185 TAX131185:TAY131185 TKT131185:TKU131185 TUP131185:TUQ131185 UEL131185:UEM131185 UOH131185:UOI131185 UYD131185:UYE131185 VHZ131185:VIA131185 VRV131185:VRW131185 WBR131185:WBS131185 WLN131185:WLO131185 WVJ131185:WVK131185 SHJ917659:SHK917659 IX196721:IY196721 ST196721:SU196721 ACP196721:ACQ196721 AML196721:AMM196721 AWH196721:AWI196721 BGD196721:BGE196721 BPZ196721:BQA196721 BZV196721:BZW196721 CJR196721:CJS196721 CTN196721:CTO196721 DDJ196721:DDK196721 DNF196721:DNG196721 DXB196721:DXC196721 EGX196721:EGY196721 EQT196721:EQU196721 FAP196721:FAQ196721 FKL196721:FKM196721 FUH196721:FUI196721 GED196721:GEE196721 GNZ196721:GOA196721 GXV196721:GXW196721 HHR196721:HHS196721 HRN196721:HRO196721 IBJ196721:IBK196721 ILF196721:ILG196721 IVB196721:IVC196721 JEX196721:JEY196721 JOT196721:JOU196721 JYP196721:JYQ196721 KIL196721:KIM196721 KSH196721:KSI196721 LCD196721:LCE196721 LLZ196721:LMA196721 LVV196721:LVW196721 MFR196721:MFS196721 MPN196721:MPO196721 MZJ196721:MZK196721 NJF196721:NJG196721 NTB196721:NTC196721 OCX196721:OCY196721 OMT196721:OMU196721 OWP196721:OWQ196721 PGL196721:PGM196721 PQH196721:PQI196721 QAD196721:QAE196721 QJZ196721:QKA196721 QTV196721:QTW196721 RDR196721:RDS196721 RNN196721:RNO196721 RXJ196721:RXK196721 SHF196721:SHG196721 SRB196721:SRC196721 TAX196721:TAY196721 TKT196721:TKU196721 TUP196721:TUQ196721 UEL196721:UEM196721 UOH196721:UOI196721 UYD196721:UYE196721 VHZ196721:VIA196721 VRV196721:VRW196721 WBR196721:WBS196721 WLN196721:WLO196721 WVJ196721:WVK196721 SRF917659:SRG917659 IX262257:IY262257 ST262257:SU262257 ACP262257:ACQ262257 AML262257:AMM262257 AWH262257:AWI262257 BGD262257:BGE262257 BPZ262257:BQA262257 BZV262257:BZW262257 CJR262257:CJS262257 CTN262257:CTO262257 DDJ262257:DDK262257 DNF262257:DNG262257 DXB262257:DXC262257 EGX262257:EGY262257 EQT262257:EQU262257 FAP262257:FAQ262257 FKL262257:FKM262257 FUH262257:FUI262257 GED262257:GEE262257 GNZ262257:GOA262257 GXV262257:GXW262257 HHR262257:HHS262257 HRN262257:HRO262257 IBJ262257:IBK262257 ILF262257:ILG262257 IVB262257:IVC262257 JEX262257:JEY262257 JOT262257:JOU262257 JYP262257:JYQ262257 KIL262257:KIM262257 KSH262257:KSI262257 LCD262257:LCE262257 LLZ262257:LMA262257 LVV262257:LVW262257 MFR262257:MFS262257 MPN262257:MPO262257 MZJ262257:MZK262257 NJF262257:NJG262257 NTB262257:NTC262257 OCX262257:OCY262257 OMT262257:OMU262257 OWP262257:OWQ262257 PGL262257:PGM262257 PQH262257:PQI262257 QAD262257:QAE262257 QJZ262257:QKA262257 QTV262257:QTW262257 RDR262257:RDS262257 RNN262257:RNO262257 RXJ262257:RXK262257 SHF262257:SHG262257 SRB262257:SRC262257 TAX262257:TAY262257 TKT262257:TKU262257 TUP262257:TUQ262257 UEL262257:UEM262257 UOH262257:UOI262257 UYD262257:UYE262257 VHZ262257:VIA262257 VRV262257:VRW262257 WBR262257:WBS262257 WLN262257:WLO262257 WVJ262257:WVK262257 TBB917659:TBC917659 IX327793:IY327793 ST327793:SU327793 ACP327793:ACQ327793 AML327793:AMM327793 AWH327793:AWI327793 BGD327793:BGE327793 BPZ327793:BQA327793 BZV327793:BZW327793 CJR327793:CJS327793 CTN327793:CTO327793 DDJ327793:DDK327793 DNF327793:DNG327793 DXB327793:DXC327793 EGX327793:EGY327793 EQT327793:EQU327793 FAP327793:FAQ327793 FKL327793:FKM327793 FUH327793:FUI327793 GED327793:GEE327793 GNZ327793:GOA327793 GXV327793:GXW327793 HHR327793:HHS327793 HRN327793:HRO327793 IBJ327793:IBK327793 ILF327793:ILG327793 IVB327793:IVC327793 JEX327793:JEY327793 JOT327793:JOU327793 JYP327793:JYQ327793 KIL327793:KIM327793 KSH327793:KSI327793 LCD327793:LCE327793 LLZ327793:LMA327793 LVV327793:LVW327793 MFR327793:MFS327793 MPN327793:MPO327793 MZJ327793:MZK327793 NJF327793:NJG327793 NTB327793:NTC327793 OCX327793:OCY327793 OMT327793:OMU327793 OWP327793:OWQ327793 PGL327793:PGM327793 PQH327793:PQI327793 QAD327793:QAE327793 QJZ327793:QKA327793 QTV327793:QTW327793 RDR327793:RDS327793 RNN327793:RNO327793 RXJ327793:RXK327793 SHF327793:SHG327793 SRB327793:SRC327793 TAX327793:TAY327793 TKT327793:TKU327793 TUP327793:TUQ327793 UEL327793:UEM327793 UOH327793:UOI327793 UYD327793:UYE327793 VHZ327793:VIA327793 VRV327793:VRW327793 WBR327793:WBS327793 WLN327793:WLO327793 WVJ327793:WVK327793 TKX917659:TKY917659 IX393329:IY393329 ST393329:SU393329 ACP393329:ACQ393329 AML393329:AMM393329 AWH393329:AWI393329 BGD393329:BGE393329 BPZ393329:BQA393329 BZV393329:BZW393329 CJR393329:CJS393329 CTN393329:CTO393329 DDJ393329:DDK393329 DNF393329:DNG393329 DXB393329:DXC393329 EGX393329:EGY393329 EQT393329:EQU393329 FAP393329:FAQ393329 FKL393329:FKM393329 FUH393329:FUI393329 GED393329:GEE393329 GNZ393329:GOA393329 GXV393329:GXW393329 HHR393329:HHS393329 HRN393329:HRO393329 IBJ393329:IBK393329 ILF393329:ILG393329 IVB393329:IVC393329 JEX393329:JEY393329 JOT393329:JOU393329 JYP393329:JYQ393329 KIL393329:KIM393329 KSH393329:KSI393329 LCD393329:LCE393329 LLZ393329:LMA393329 LVV393329:LVW393329 MFR393329:MFS393329 MPN393329:MPO393329 MZJ393329:MZK393329 NJF393329:NJG393329 NTB393329:NTC393329 OCX393329:OCY393329 OMT393329:OMU393329 OWP393329:OWQ393329 PGL393329:PGM393329 PQH393329:PQI393329 QAD393329:QAE393329 QJZ393329:QKA393329 QTV393329:QTW393329 RDR393329:RDS393329 RNN393329:RNO393329 RXJ393329:RXK393329 SHF393329:SHG393329 SRB393329:SRC393329 TAX393329:TAY393329 TKT393329:TKU393329 TUP393329:TUQ393329 UEL393329:UEM393329 UOH393329:UOI393329 UYD393329:UYE393329 VHZ393329:VIA393329 VRV393329:VRW393329 WBR393329:WBS393329 WLN393329:WLO393329 WVJ393329:WVK393329 TUT917659:TUU917659 IX458865:IY458865 ST458865:SU458865 ACP458865:ACQ458865 AML458865:AMM458865 AWH458865:AWI458865 BGD458865:BGE458865 BPZ458865:BQA458865 BZV458865:BZW458865 CJR458865:CJS458865 CTN458865:CTO458865 DDJ458865:DDK458865 DNF458865:DNG458865 DXB458865:DXC458865 EGX458865:EGY458865 EQT458865:EQU458865 FAP458865:FAQ458865 FKL458865:FKM458865 FUH458865:FUI458865 GED458865:GEE458865 GNZ458865:GOA458865 GXV458865:GXW458865 HHR458865:HHS458865 HRN458865:HRO458865 IBJ458865:IBK458865 ILF458865:ILG458865 IVB458865:IVC458865 JEX458865:JEY458865 JOT458865:JOU458865 JYP458865:JYQ458865 KIL458865:KIM458865 KSH458865:KSI458865 LCD458865:LCE458865 LLZ458865:LMA458865 LVV458865:LVW458865 MFR458865:MFS458865 MPN458865:MPO458865 MZJ458865:MZK458865 NJF458865:NJG458865 NTB458865:NTC458865 OCX458865:OCY458865 OMT458865:OMU458865 OWP458865:OWQ458865 PGL458865:PGM458865 PQH458865:PQI458865 QAD458865:QAE458865 QJZ458865:QKA458865 QTV458865:QTW458865 RDR458865:RDS458865 RNN458865:RNO458865 RXJ458865:RXK458865 SHF458865:SHG458865 SRB458865:SRC458865 TAX458865:TAY458865 TKT458865:TKU458865 TUP458865:TUQ458865 UEL458865:UEM458865 UOH458865:UOI458865 UYD458865:UYE458865 VHZ458865:VIA458865 VRV458865:VRW458865 WBR458865:WBS458865 WLN458865:WLO458865 WVJ458865:WVK458865 UEP917659:UEQ917659 IX524401:IY524401 ST524401:SU524401 ACP524401:ACQ524401 AML524401:AMM524401 AWH524401:AWI524401 BGD524401:BGE524401 BPZ524401:BQA524401 BZV524401:BZW524401 CJR524401:CJS524401 CTN524401:CTO524401 DDJ524401:DDK524401 DNF524401:DNG524401 DXB524401:DXC524401 EGX524401:EGY524401 EQT524401:EQU524401 FAP524401:FAQ524401 FKL524401:FKM524401 FUH524401:FUI524401 GED524401:GEE524401 GNZ524401:GOA524401 GXV524401:GXW524401 HHR524401:HHS524401 HRN524401:HRO524401 IBJ524401:IBK524401 ILF524401:ILG524401 IVB524401:IVC524401 JEX524401:JEY524401 JOT524401:JOU524401 JYP524401:JYQ524401 KIL524401:KIM524401 KSH524401:KSI524401 LCD524401:LCE524401 LLZ524401:LMA524401 LVV524401:LVW524401 MFR524401:MFS524401 MPN524401:MPO524401 MZJ524401:MZK524401 NJF524401:NJG524401 NTB524401:NTC524401 OCX524401:OCY524401 OMT524401:OMU524401 OWP524401:OWQ524401 PGL524401:PGM524401 PQH524401:PQI524401 QAD524401:QAE524401 QJZ524401:QKA524401 QTV524401:QTW524401 RDR524401:RDS524401 RNN524401:RNO524401 RXJ524401:RXK524401 SHF524401:SHG524401 SRB524401:SRC524401 TAX524401:TAY524401 TKT524401:TKU524401 TUP524401:TUQ524401 UEL524401:UEM524401 UOH524401:UOI524401 UYD524401:UYE524401 VHZ524401:VIA524401 VRV524401:VRW524401 WBR524401:WBS524401 WLN524401:WLO524401 WVJ524401:WVK524401 UOL917659:UOM917659 IX589937:IY589937 ST589937:SU589937 ACP589937:ACQ589937 AML589937:AMM589937 AWH589937:AWI589937 BGD589937:BGE589937 BPZ589937:BQA589937 BZV589937:BZW589937 CJR589937:CJS589937 CTN589937:CTO589937 DDJ589937:DDK589937 DNF589937:DNG589937 DXB589937:DXC589937 EGX589937:EGY589937 EQT589937:EQU589937 FAP589937:FAQ589937 FKL589937:FKM589937 FUH589937:FUI589937 GED589937:GEE589937 GNZ589937:GOA589937 GXV589937:GXW589937 HHR589937:HHS589937 HRN589937:HRO589937 IBJ589937:IBK589937 ILF589937:ILG589937 IVB589937:IVC589937 JEX589937:JEY589937 JOT589937:JOU589937 JYP589937:JYQ589937 KIL589937:KIM589937 KSH589937:KSI589937 LCD589937:LCE589937 LLZ589937:LMA589937 LVV589937:LVW589937 MFR589937:MFS589937 MPN589937:MPO589937 MZJ589937:MZK589937 NJF589937:NJG589937 NTB589937:NTC589937 OCX589937:OCY589937 OMT589937:OMU589937 OWP589937:OWQ589937 PGL589937:PGM589937 PQH589937:PQI589937 QAD589937:QAE589937 QJZ589937:QKA589937 QTV589937:QTW589937 RDR589937:RDS589937 RNN589937:RNO589937 RXJ589937:RXK589937 SHF589937:SHG589937 SRB589937:SRC589937 TAX589937:TAY589937 TKT589937:TKU589937 TUP589937:TUQ589937 UEL589937:UEM589937 UOH589937:UOI589937 UYD589937:UYE589937 VHZ589937:VIA589937 VRV589937:VRW589937 WBR589937:WBS589937 WLN589937:WLO589937 WVJ589937:WVK589937 UYH917659:UYI917659 IX655473:IY655473 ST655473:SU655473 ACP655473:ACQ655473 AML655473:AMM655473 AWH655473:AWI655473 BGD655473:BGE655473 BPZ655473:BQA655473 BZV655473:BZW655473 CJR655473:CJS655473 CTN655473:CTO655473 DDJ655473:DDK655473 DNF655473:DNG655473 DXB655473:DXC655473 EGX655473:EGY655473 EQT655473:EQU655473 FAP655473:FAQ655473 FKL655473:FKM655473 FUH655473:FUI655473 GED655473:GEE655473 GNZ655473:GOA655473 GXV655473:GXW655473 HHR655473:HHS655473 HRN655473:HRO655473 IBJ655473:IBK655473 ILF655473:ILG655473 IVB655473:IVC655473 JEX655473:JEY655473 JOT655473:JOU655473 JYP655473:JYQ655473 KIL655473:KIM655473 KSH655473:KSI655473 LCD655473:LCE655473 LLZ655473:LMA655473 LVV655473:LVW655473 MFR655473:MFS655473 MPN655473:MPO655473 MZJ655473:MZK655473 NJF655473:NJG655473 NTB655473:NTC655473 OCX655473:OCY655473 OMT655473:OMU655473 OWP655473:OWQ655473 PGL655473:PGM655473 PQH655473:PQI655473 QAD655473:QAE655473 QJZ655473:QKA655473 QTV655473:QTW655473 RDR655473:RDS655473 RNN655473:RNO655473 RXJ655473:RXK655473 SHF655473:SHG655473 SRB655473:SRC655473 TAX655473:TAY655473 TKT655473:TKU655473 TUP655473:TUQ655473 UEL655473:UEM655473 UOH655473:UOI655473 UYD655473:UYE655473 VHZ655473:VIA655473 VRV655473:VRW655473 WBR655473:WBS655473 WLN655473:WLO655473 WVJ655473:WVK655473 VID917659:VIE917659 IX721009:IY721009 ST721009:SU721009 ACP721009:ACQ721009 AML721009:AMM721009 AWH721009:AWI721009 BGD721009:BGE721009 BPZ721009:BQA721009 BZV721009:BZW721009 CJR721009:CJS721009 CTN721009:CTO721009 DDJ721009:DDK721009 DNF721009:DNG721009 DXB721009:DXC721009 EGX721009:EGY721009 EQT721009:EQU721009 FAP721009:FAQ721009 FKL721009:FKM721009 FUH721009:FUI721009 GED721009:GEE721009 GNZ721009:GOA721009 GXV721009:GXW721009 HHR721009:HHS721009 HRN721009:HRO721009 IBJ721009:IBK721009 ILF721009:ILG721009 IVB721009:IVC721009 JEX721009:JEY721009 JOT721009:JOU721009 JYP721009:JYQ721009 KIL721009:KIM721009 KSH721009:KSI721009 LCD721009:LCE721009 LLZ721009:LMA721009 LVV721009:LVW721009 MFR721009:MFS721009 MPN721009:MPO721009 MZJ721009:MZK721009 NJF721009:NJG721009 NTB721009:NTC721009 OCX721009:OCY721009 OMT721009:OMU721009 OWP721009:OWQ721009 PGL721009:PGM721009 PQH721009:PQI721009 QAD721009:QAE721009 QJZ721009:QKA721009 QTV721009:QTW721009 RDR721009:RDS721009 RNN721009:RNO721009 RXJ721009:RXK721009 SHF721009:SHG721009 SRB721009:SRC721009 TAX721009:TAY721009 TKT721009:TKU721009 TUP721009:TUQ721009 UEL721009:UEM721009 UOH721009:UOI721009 UYD721009:UYE721009 VHZ721009:VIA721009 VRV721009:VRW721009 WBR721009:WBS721009 WLN721009:WLO721009 WVJ721009:WVK721009 VRZ917659:VSA917659 IX786545:IY786545 ST786545:SU786545 ACP786545:ACQ786545 AML786545:AMM786545 AWH786545:AWI786545 BGD786545:BGE786545 BPZ786545:BQA786545 BZV786545:BZW786545 CJR786545:CJS786545 CTN786545:CTO786545 DDJ786545:DDK786545 DNF786545:DNG786545 DXB786545:DXC786545 EGX786545:EGY786545 EQT786545:EQU786545 FAP786545:FAQ786545 FKL786545:FKM786545 FUH786545:FUI786545 GED786545:GEE786545 GNZ786545:GOA786545 GXV786545:GXW786545 HHR786545:HHS786545 HRN786545:HRO786545 IBJ786545:IBK786545 ILF786545:ILG786545 IVB786545:IVC786545 JEX786545:JEY786545 JOT786545:JOU786545 JYP786545:JYQ786545 KIL786545:KIM786545 KSH786545:KSI786545 LCD786545:LCE786545 LLZ786545:LMA786545 LVV786545:LVW786545 MFR786545:MFS786545 MPN786545:MPO786545 MZJ786545:MZK786545 NJF786545:NJG786545 NTB786545:NTC786545 OCX786545:OCY786545 OMT786545:OMU786545 OWP786545:OWQ786545 PGL786545:PGM786545 PQH786545:PQI786545 QAD786545:QAE786545 QJZ786545:QKA786545 QTV786545:QTW786545 RDR786545:RDS786545 RNN786545:RNO786545 RXJ786545:RXK786545 SHF786545:SHG786545 SRB786545:SRC786545 TAX786545:TAY786545 TKT786545:TKU786545 TUP786545:TUQ786545 UEL786545:UEM786545 UOH786545:UOI786545 UYD786545:UYE786545 VHZ786545:VIA786545 VRV786545:VRW786545 WBR786545:WBS786545 WLN786545:WLO786545 WVJ786545:WVK786545 WBV917659:WBW917659 IX852081:IY852081 ST852081:SU852081 ACP852081:ACQ852081 AML852081:AMM852081 AWH852081:AWI852081 BGD852081:BGE852081 BPZ852081:BQA852081 BZV852081:BZW852081 CJR852081:CJS852081 CTN852081:CTO852081 DDJ852081:DDK852081 DNF852081:DNG852081 DXB852081:DXC852081 EGX852081:EGY852081 EQT852081:EQU852081 FAP852081:FAQ852081 FKL852081:FKM852081 FUH852081:FUI852081 GED852081:GEE852081 GNZ852081:GOA852081 GXV852081:GXW852081 HHR852081:HHS852081 HRN852081:HRO852081 IBJ852081:IBK852081 ILF852081:ILG852081 IVB852081:IVC852081 JEX852081:JEY852081 JOT852081:JOU852081 JYP852081:JYQ852081 KIL852081:KIM852081 KSH852081:KSI852081 LCD852081:LCE852081 LLZ852081:LMA852081 LVV852081:LVW852081 MFR852081:MFS852081 MPN852081:MPO852081 MZJ852081:MZK852081 NJF852081:NJG852081 NTB852081:NTC852081 OCX852081:OCY852081 OMT852081:OMU852081 OWP852081:OWQ852081 PGL852081:PGM852081 PQH852081:PQI852081 QAD852081:QAE852081 QJZ852081:QKA852081 QTV852081:QTW852081 RDR852081:RDS852081 RNN852081:RNO852081 RXJ852081:RXK852081 SHF852081:SHG852081 SRB852081:SRC852081 TAX852081:TAY852081 TKT852081:TKU852081 TUP852081:TUQ852081 UEL852081:UEM852081 UOH852081:UOI852081 UYD852081:UYE852081 VHZ852081:VIA852081 VRV852081:VRW852081 WBR852081:WBS852081 WLN852081:WLO852081 WVJ852081:WVK852081 WLR917659:WLS917659 IX917617:IY917617 ST917617:SU917617 ACP917617:ACQ917617 AML917617:AMM917617 AWH917617:AWI917617 BGD917617:BGE917617 BPZ917617:BQA917617 BZV917617:BZW917617 CJR917617:CJS917617 CTN917617:CTO917617 DDJ917617:DDK917617 DNF917617:DNG917617 DXB917617:DXC917617 EGX917617:EGY917617 EQT917617:EQU917617 FAP917617:FAQ917617 FKL917617:FKM917617 FUH917617:FUI917617 GED917617:GEE917617 GNZ917617:GOA917617 GXV917617:GXW917617 HHR917617:HHS917617 HRN917617:HRO917617 IBJ917617:IBK917617 ILF917617:ILG917617 IVB917617:IVC917617 JEX917617:JEY917617 JOT917617:JOU917617 JYP917617:JYQ917617 KIL917617:KIM917617 KSH917617:KSI917617 LCD917617:LCE917617 LLZ917617:LMA917617 LVV917617:LVW917617 MFR917617:MFS917617 MPN917617:MPO917617 MZJ917617:MZK917617 NJF917617:NJG917617 NTB917617:NTC917617 OCX917617:OCY917617 OMT917617:OMU917617 OWP917617:OWQ917617 PGL917617:PGM917617 PQH917617:PQI917617 QAD917617:QAE917617 QJZ917617:QKA917617 QTV917617:QTW917617 RDR917617:RDS917617 RNN917617:RNO917617 RXJ917617:RXK917617 SHF917617:SHG917617 SRB917617:SRC917617 TAX917617:TAY917617 TKT917617:TKU917617 TUP917617:TUQ917617 UEL917617:UEM917617 UOH917617:UOI917617 UYD917617:UYE917617 VHZ917617:VIA917617 VRV917617:VRW917617 WBR917617:WBS917617 WLN917617:WLO917617 WVJ917617:WVK917617 WVN917659:WVO917659 IX983153:IY983153 ST983153:SU983153 ACP983153:ACQ983153 AML983153:AMM983153 AWH983153:AWI983153 BGD983153:BGE983153 BPZ983153:BQA983153 BZV983153:BZW983153 CJR983153:CJS983153 CTN983153:CTO983153 DDJ983153:DDK983153 DNF983153:DNG983153 DXB983153:DXC983153 EGX983153:EGY983153 EQT983153:EQU983153 FAP983153:FAQ983153 FKL983153:FKM983153 FUH983153:FUI983153 GED983153:GEE983153 GNZ983153:GOA983153 GXV983153:GXW983153 HHR983153:HHS983153 HRN983153:HRO983153 IBJ983153:IBK983153 ILF983153:ILG983153 IVB983153:IVC983153 JEX983153:JEY983153 JOT983153:JOU983153 JYP983153:JYQ983153 KIL983153:KIM983153 KSH983153:KSI983153 LCD983153:LCE983153 LLZ983153:LMA983153 LVV983153:LVW983153 MFR983153:MFS983153 MPN983153:MPO983153 MZJ983153:MZK983153 NJF983153:NJG983153 NTB983153:NTC983153 OCX983153:OCY983153 OMT983153:OMU983153 OWP983153:OWQ983153 PGL983153:PGM983153 PQH983153:PQI983153 QAD983153:QAE983153 QJZ983153:QKA983153 QTV983153:QTW983153 RDR983153:RDS983153 RNN983153:RNO983153 RXJ983153:RXK983153 SHF983153:SHG983153 SRB983153:SRC983153 TAX983153:TAY983153 TKT983153:TKU983153 TUP983153:TUQ983153 UEL983153:UEM983153 UOH983153:UOI983153 UYD983153:UYE983153 VHZ983153:VIA983153 VRV983153:VRW983153 WBR983153:WBS983153 WLN983153:WLO983153 WVJ983153:WVK983153 RNR786587:RNS786587 IX125:IY125 ST125:SU125 ACP125:ACQ125 AML125:AMM125 AWH125:AWI125 BGD125:BGE125 BPZ125:BQA125 BZV125:BZW125 CJR125:CJS125 CTN125:CTO125 DDJ125:DDK125 DNF125:DNG125 DXB125:DXC125 EGX125:EGY125 EQT125:EQU125 FAP125:FAQ125 FKL125:FKM125 FUH125:FUI125 GED125:GEE125 GNZ125:GOA125 GXV125:GXW125 HHR125:HHS125 HRN125:HRO125 IBJ125:IBK125 ILF125:ILG125 IVB125:IVC125 JEX125:JEY125 JOT125:JOU125 JYP125:JYQ125 KIL125:KIM125 KSH125:KSI125 LCD125:LCE125 LLZ125:LMA125 LVV125:LVW125 MFR125:MFS125 MPN125:MPO125 MZJ125:MZK125 NJF125:NJG125 NTB125:NTC125 OCX125:OCY125 OMT125:OMU125 OWP125:OWQ125 PGL125:PGM125 PQH125:PQI125 QAD125:QAE125 QJZ125:QKA125 QTV125:QTW125 RDR125:RDS125 RNN125:RNO125 RXJ125:RXK125 SHF125:SHG125 SRB125:SRC125 TAX125:TAY125 TKT125:TKU125 TUP125:TUQ125 UEL125:UEM125 UOH125:UOI125 UYD125:UYE125 VHZ125:VIA125 VRV125:VRW125 WBR125:WBS125 WLN125:WLO125 WVJ125:WVK125 JB983195:JC983195 IX65661:IY65661 ST65661:SU65661 ACP65661:ACQ65661 AML65661:AMM65661 AWH65661:AWI65661 BGD65661:BGE65661 BPZ65661:BQA65661 BZV65661:BZW65661 CJR65661:CJS65661 CTN65661:CTO65661 DDJ65661:DDK65661 DNF65661:DNG65661 DXB65661:DXC65661 EGX65661:EGY65661 EQT65661:EQU65661 FAP65661:FAQ65661 FKL65661:FKM65661 FUH65661:FUI65661 GED65661:GEE65661 GNZ65661:GOA65661 GXV65661:GXW65661 HHR65661:HHS65661 HRN65661:HRO65661 IBJ65661:IBK65661 ILF65661:ILG65661 IVB65661:IVC65661 JEX65661:JEY65661 JOT65661:JOU65661 JYP65661:JYQ65661 KIL65661:KIM65661 KSH65661:KSI65661 LCD65661:LCE65661 LLZ65661:LMA65661 LVV65661:LVW65661 MFR65661:MFS65661 MPN65661:MPO65661 MZJ65661:MZK65661 NJF65661:NJG65661 NTB65661:NTC65661 OCX65661:OCY65661 OMT65661:OMU65661 OWP65661:OWQ65661 PGL65661:PGM65661 PQH65661:PQI65661 QAD65661:QAE65661 QJZ65661:QKA65661 QTV65661:QTW65661 RDR65661:RDS65661 RNN65661:RNO65661 RXJ65661:RXK65661 SHF65661:SHG65661 SRB65661:SRC65661 TAX65661:TAY65661 TKT65661:TKU65661 TUP65661:TUQ65661 UEL65661:UEM65661 UOH65661:UOI65661 UYD65661:UYE65661 VHZ65661:VIA65661 VRV65661:VRW65661 WBR65661:WBS65661 WLN65661:WLO65661 WVJ65661:WVK65661 SX983195:SY983195 IX131197:IY131197 ST131197:SU131197 ACP131197:ACQ131197 AML131197:AMM131197 AWH131197:AWI131197 BGD131197:BGE131197 BPZ131197:BQA131197 BZV131197:BZW131197 CJR131197:CJS131197 CTN131197:CTO131197 DDJ131197:DDK131197 DNF131197:DNG131197 DXB131197:DXC131197 EGX131197:EGY131197 EQT131197:EQU131197 FAP131197:FAQ131197 FKL131197:FKM131197 FUH131197:FUI131197 GED131197:GEE131197 GNZ131197:GOA131197 GXV131197:GXW131197 HHR131197:HHS131197 HRN131197:HRO131197 IBJ131197:IBK131197 ILF131197:ILG131197 IVB131197:IVC131197 JEX131197:JEY131197 JOT131197:JOU131197 JYP131197:JYQ131197 KIL131197:KIM131197 KSH131197:KSI131197 LCD131197:LCE131197 LLZ131197:LMA131197 LVV131197:LVW131197 MFR131197:MFS131197 MPN131197:MPO131197 MZJ131197:MZK131197 NJF131197:NJG131197 NTB131197:NTC131197 OCX131197:OCY131197 OMT131197:OMU131197 OWP131197:OWQ131197 PGL131197:PGM131197 PQH131197:PQI131197 QAD131197:QAE131197 QJZ131197:QKA131197 QTV131197:QTW131197 RDR131197:RDS131197 RNN131197:RNO131197 RXJ131197:RXK131197 SHF131197:SHG131197 SRB131197:SRC131197 TAX131197:TAY131197 TKT131197:TKU131197 TUP131197:TUQ131197 UEL131197:UEM131197 UOH131197:UOI131197 UYD131197:UYE131197 VHZ131197:VIA131197 VRV131197:VRW131197 WBR131197:WBS131197 WLN131197:WLO131197 WVJ131197:WVK131197 ACT983195:ACU983195 IX196733:IY196733 ST196733:SU196733 ACP196733:ACQ196733 AML196733:AMM196733 AWH196733:AWI196733 BGD196733:BGE196733 BPZ196733:BQA196733 BZV196733:BZW196733 CJR196733:CJS196733 CTN196733:CTO196733 DDJ196733:DDK196733 DNF196733:DNG196733 DXB196733:DXC196733 EGX196733:EGY196733 EQT196733:EQU196733 FAP196733:FAQ196733 FKL196733:FKM196733 FUH196733:FUI196733 GED196733:GEE196733 GNZ196733:GOA196733 GXV196733:GXW196733 HHR196733:HHS196733 HRN196733:HRO196733 IBJ196733:IBK196733 ILF196733:ILG196733 IVB196733:IVC196733 JEX196733:JEY196733 JOT196733:JOU196733 JYP196733:JYQ196733 KIL196733:KIM196733 KSH196733:KSI196733 LCD196733:LCE196733 LLZ196733:LMA196733 LVV196733:LVW196733 MFR196733:MFS196733 MPN196733:MPO196733 MZJ196733:MZK196733 NJF196733:NJG196733 NTB196733:NTC196733 OCX196733:OCY196733 OMT196733:OMU196733 OWP196733:OWQ196733 PGL196733:PGM196733 PQH196733:PQI196733 QAD196733:QAE196733 QJZ196733:QKA196733 QTV196733:QTW196733 RDR196733:RDS196733 RNN196733:RNO196733 RXJ196733:RXK196733 SHF196733:SHG196733 SRB196733:SRC196733 TAX196733:TAY196733 TKT196733:TKU196733 TUP196733:TUQ196733 UEL196733:UEM196733 UOH196733:UOI196733 UYD196733:UYE196733 VHZ196733:VIA196733 VRV196733:VRW196733 WBR196733:WBS196733 WLN196733:WLO196733 WVJ196733:WVK196733 AMP983195:AMQ983195 IX262269:IY262269 ST262269:SU262269 ACP262269:ACQ262269 AML262269:AMM262269 AWH262269:AWI262269 BGD262269:BGE262269 BPZ262269:BQA262269 BZV262269:BZW262269 CJR262269:CJS262269 CTN262269:CTO262269 DDJ262269:DDK262269 DNF262269:DNG262269 DXB262269:DXC262269 EGX262269:EGY262269 EQT262269:EQU262269 FAP262269:FAQ262269 FKL262269:FKM262269 FUH262269:FUI262269 GED262269:GEE262269 GNZ262269:GOA262269 GXV262269:GXW262269 HHR262269:HHS262269 HRN262269:HRO262269 IBJ262269:IBK262269 ILF262269:ILG262269 IVB262269:IVC262269 JEX262269:JEY262269 JOT262269:JOU262269 JYP262269:JYQ262269 KIL262269:KIM262269 KSH262269:KSI262269 LCD262269:LCE262269 LLZ262269:LMA262269 LVV262269:LVW262269 MFR262269:MFS262269 MPN262269:MPO262269 MZJ262269:MZK262269 NJF262269:NJG262269 NTB262269:NTC262269 OCX262269:OCY262269 OMT262269:OMU262269 OWP262269:OWQ262269 PGL262269:PGM262269 PQH262269:PQI262269 QAD262269:QAE262269 QJZ262269:QKA262269 QTV262269:QTW262269 RDR262269:RDS262269 RNN262269:RNO262269 RXJ262269:RXK262269 SHF262269:SHG262269 SRB262269:SRC262269 TAX262269:TAY262269 TKT262269:TKU262269 TUP262269:TUQ262269 UEL262269:UEM262269 UOH262269:UOI262269 UYD262269:UYE262269 VHZ262269:VIA262269 VRV262269:VRW262269 WBR262269:WBS262269 WLN262269:WLO262269 WVJ262269:WVK262269 AWL983195:AWM983195 IX327805:IY327805 ST327805:SU327805 ACP327805:ACQ327805 AML327805:AMM327805 AWH327805:AWI327805 BGD327805:BGE327805 BPZ327805:BQA327805 BZV327805:BZW327805 CJR327805:CJS327805 CTN327805:CTO327805 DDJ327805:DDK327805 DNF327805:DNG327805 DXB327805:DXC327805 EGX327805:EGY327805 EQT327805:EQU327805 FAP327805:FAQ327805 FKL327805:FKM327805 FUH327805:FUI327805 GED327805:GEE327805 GNZ327805:GOA327805 GXV327805:GXW327805 HHR327805:HHS327805 HRN327805:HRO327805 IBJ327805:IBK327805 ILF327805:ILG327805 IVB327805:IVC327805 JEX327805:JEY327805 JOT327805:JOU327805 JYP327805:JYQ327805 KIL327805:KIM327805 KSH327805:KSI327805 LCD327805:LCE327805 LLZ327805:LMA327805 LVV327805:LVW327805 MFR327805:MFS327805 MPN327805:MPO327805 MZJ327805:MZK327805 NJF327805:NJG327805 NTB327805:NTC327805 OCX327805:OCY327805 OMT327805:OMU327805 OWP327805:OWQ327805 PGL327805:PGM327805 PQH327805:PQI327805 QAD327805:QAE327805 QJZ327805:QKA327805 QTV327805:QTW327805 RDR327805:RDS327805 RNN327805:RNO327805 RXJ327805:RXK327805 SHF327805:SHG327805 SRB327805:SRC327805 TAX327805:TAY327805 TKT327805:TKU327805 TUP327805:TUQ327805 UEL327805:UEM327805 UOH327805:UOI327805 UYD327805:UYE327805 VHZ327805:VIA327805 VRV327805:VRW327805 WBR327805:WBS327805 WLN327805:WLO327805 WVJ327805:WVK327805 BGH983195:BGI983195 IX393341:IY393341 ST393341:SU393341 ACP393341:ACQ393341 AML393341:AMM393341 AWH393341:AWI393341 BGD393341:BGE393341 BPZ393341:BQA393341 BZV393341:BZW393341 CJR393341:CJS393341 CTN393341:CTO393341 DDJ393341:DDK393341 DNF393341:DNG393341 DXB393341:DXC393341 EGX393341:EGY393341 EQT393341:EQU393341 FAP393341:FAQ393341 FKL393341:FKM393341 FUH393341:FUI393341 GED393341:GEE393341 GNZ393341:GOA393341 GXV393341:GXW393341 HHR393341:HHS393341 HRN393341:HRO393341 IBJ393341:IBK393341 ILF393341:ILG393341 IVB393341:IVC393341 JEX393341:JEY393341 JOT393341:JOU393341 JYP393341:JYQ393341 KIL393341:KIM393341 KSH393341:KSI393341 LCD393341:LCE393341 LLZ393341:LMA393341 LVV393341:LVW393341 MFR393341:MFS393341 MPN393341:MPO393341 MZJ393341:MZK393341 NJF393341:NJG393341 NTB393341:NTC393341 OCX393341:OCY393341 OMT393341:OMU393341 OWP393341:OWQ393341 PGL393341:PGM393341 PQH393341:PQI393341 QAD393341:QAE393341 QJZ393341:QKA393341 QTV393341:QTW393341 RDR393341:RDS393341 RNN393341:RNO393341 RXJ393341:RXK393341 SHF393341:SHG393341 SRB393341:SRC393341 TAX393341:TAY393341 TKT393341:TKU393341 TUP393341:TUQ393341 UEL393341:UEM393341 UOH393341:UOI393341 UYD393341:UYE393341 VHZ393341:VIA393341 VRV393341:VRW393341 WBR393341:WBS393341 WLN393341:WLO393341 WVJ393341:WVK393341 BQD983195:BQE983195 IX458877:IY458877 ST458877:SU458877 ACP458877:ACQ458877 AML458877:AMM458877 AWH458877:AWI458877 BGD458877:BGE458877 BPZ458877:BQA458877 BZV458877:BZW458877 CJR458877:CJS458877 CTN458877:CTO458877 DDJ458877:DDK458877 DNF458877:DNG458877 DXB458877:DXC458877 EGX458877:EGY458877 EQT458877:EQU458877 FAP458877:FAQ458877 FKL458877:FKM458877 FUH458877:FUI458877 GED458877:GEE458877 GNZ458877:GOA458877 GXV458877:GXW458877 HHR458877:HHS458877 HRN458877:HRO458877 IBJ458877:IBK458877 ILF458877:ILG458877 IVB458877:IVC458877 JEX458877:JEY458877 JOT458877:JOU458877 JYP458877:JYQ458877 KIL458877:KIM458877 KSH458877:KSI458877 LCD458877:LCE458877 LLZ458877:LMA458877 LVV458877:LVW458877 MFR458877:MFS458877 MPN458877:MPO458877 MZJ458877:MZK458877 NJF458877:NJG458877 NTB458877:NTC458877 OCX458877:OCY458877 OMT458877:OMU458877 OWP458877:OWQ458877 PGL458877:PGM458877 PQH458877:PQI458877 QAD458877:QAE458877 QJZ458877:QKA458877 QTV458877:QTW458877 RDR458877:RDS458877 RNN458877:RNO458877 RXJ458877:RXK458877 SHF458877:SHG458877 SRB458877:SRC458877 TAX458877:TAY458877 TKT458877:TKU458877 TUP458877:TUQ458877 UEL458877:UEM458877 UOH458877:UOI458877 UYD458877:UYE458877 VHZ458877:VIA458877 VRV458877:VRW458877 WBR458877:WBS458877 WLN458877:WLO458877 WVJ458877:WVK458877 BZZ983195:CAA983195 IX524413:IY524413 ST524413:SU524413 ACP524413:ACQ524413 AML524413:AMM524413 AWH524413:AWI524413 BGD524413:BGE524413 BPZ524413:BQA524413 BZV524413:BZW524413 CJR524413:CJS524413 CTN524413:CTO524413 DDJ524413:DDK524413 DNF524413:DNG524413 DXB524413:DXC524413 EGX524413:EGY524413 EQT524413:EQU524413 FAP524413:FAQ524413 FKL524413:FKM524413 FUH524413:FUI524413 GED524413:GEE524413 GNZ524413:GOA524413 GXV524413:GXW524413 HHR524413:HHS524413 HRN524413:HRO524413 IBJ524413:IBK524413 ILF524413:ILG524413 IVB524413:IVC524413 JEX524413:JEY524413 JOT524413:JOU524413 JYP524413:JYQ524413 KIL524413:KIM524413 KSH524413:KSI524413 LCD524413:LCE524413 LLZ524413:LMA524413 LVV524413:LVW524413 MFR524413:MFS524413 MPN524413:MPO524413 MZJ524413:MZK524413 NJF524413:NJG524413 NTB524413:NTC524413 OCX524413:OCY524413 OMT524413:OMU524413 OWP524413:OWQ524413 PGL524413:PGM524413 PQH524413:PQI524413 QAD524413:QAE524413 QJZ524413:QKA524413 QTV524413:QTW524413 RDR524413:RDS524413 RNN524413:RNO524413 RXJ524413:RXK524413 SHF524413:SHG524413 SRB524413:SRC524413 TAX524413:TAY524413 TKT524413:TKU524413 TUP524413:TUQ524413 UEL524413:UEM524413 UOH524413:UOI524413 UYD524413:UYE524413 VHZ524413:VIA524413 VRV524413:VRW524413 WBR524413:WBS524413 WLN524413:WLO524413 WVJ524413:WVK524413 CJV983195:CJW983195 IX589949:IY589949 ST589949:SU589949 ACP589949:ACQ589949 AML589949:AMM589949 AWH589949:AWI589949 BGD589949:BGE589949 BPZ589949:BQA589949 BZV589949:BZW589949 CJR589949:CJS589949 CTN589949:CTO589949 DDJ589949:DDK589949 DNF589949:DNG589949 DXB589949:DXC589949 EGX589949:EGY589949 EQT589949:EQU589949 FAP589949:FAQ589949 FKL589949:FKM589949 FUH589949:FUI589949 GED589949:GEE589949 GNZ589949:GOA589949 GXV589949:GXW589949 HHR589949:HHS589949 HRN589949:HRO589949 IBJ589949:IBK589949 ILF589949:ILG589949 IVB589949:IVC589949 JEX589949:JEY589949 JOT589949:JOU589949 JYP589949:JYQ589949 KIL589949:KIM589949 KSH589949:KSI589949 LCD589949:LCE589949 LLZ589949:LMA589949 LVV589949:LVW589949 MFR589949:MFS589949 MPN589949:MPO589949 MZJ589949:MZK589949 NJF589949:NJG589949 NTB589949:NTC589949 OCX589949:OCY589949 OMT589949:OMU589949 OWP589949:OWQ589949 PGL589949:PGM589949 PQH589949:PQI589949 QAD589949:QAE589949 QJZ589949:QKA589949 QTV589949:QTW589949 RDR589949:RDS589949 RNN589949:RNO589949 RXJ589949:RXK589949 SHF589949:SHG589949 SRB589949:SRC589949 TAX589949:TAY589949 TKT589949:TKU589949 TUP589949:TUQ589949 UEL589949:UEM589949 UOH589949:UOI589949 UYD589949:UYE589949 VHZ589949:VIA589949 VRV589949:VRW589949 WBR589949:WBS589949 WLN589949:WLO589949 WVJ589949:WVK589949 CTR983195:CTS983195 IX655485:IY655485 ST655485:SU655485 ACP655485:ACQ655485 AML655485:AMM655485 AWH655485:AWI655485 BGD655485:BGE655485 BPZ655485:BQA655485 BZV655485:BZW655485 CJR655485:CJS655485 CTN655485:CTO655485 DDJ655485:DDK655485 DNF655485:DNG655485 DXB655485:DXC655485 EGX655485:EGY655485 EQT655485:EQU655485 FAP655485:FAQ655485 FKL655485:FKM655485 FUH655485:FUI655485 GED655485:GEE655485 GNZ655485:GOA655485 GXV655485:GXW655485 HHR655485:HHS655485 HRN655485:HRO655485 IBJ655485:IBK655485 ILF655485:ILG655485 IVB655485:IVC655485 JEX655485:JEY655485 JOT655485:JOU655485 JYP655485:JYQ655485 KIL655485:KIM655485 KSH655485:KSI655485 LCD655485:LCE655485 LLZ655485:LMA655485 LVV655485:LVW655485 MFR655485:MFS655485 MPN655485:MPO655485 MZJ655485:MZK655485 NJF655485:NJG655485 NTB655485:NTC655485 OCX655485:OCY655485 OMT655485:OMU655485 OWP655485:OWQ655485 PGL655485:PGM655485 PQH655485:PQI655485 QAD655485:QAE655485 QJZ655485:QKA655485 QTV655485:QTW655485 RDR655485:RDS655485 RNN655485:RNO655485 RXJ655485:RXK655485 SHF655485:SHG655485 SRB655485:SRC655485 TAX655485:TAY655485 TKT655485:TKU655485 TUP655485:TUQ655485 UEL655485:UEM655485 UOH655485:UOI655485 UYD655485:UYE655485 VHZ655485:VIA655485 VRV655485:VRW655485 WBR655485:WBS655485 WLN655485:WLO655485 WVJ655485:WVK655485 DDN983195:DDO983195 IX721021:IY721021 ST721021:SU721021 ACP721021:ACQ721021 AML721021:AMM721021 AWH721021:AWI721021 BGD721021:BGE721021 BPZ721021:BQA721021 BZV721021:BZW721021 CJR721021:CJS721021 CTN721021:CTO721021 DDJ721021:DDK721021 DNF721021:DNG721021 DXB721021:DXC721021 EGX721021:EGY721021 EQT721021:EQU721021 FAP721021:FAQ721021 FKL721021:FKM721021 FUH721021:FUI721021 GED721021:GEE721021 GNZ721021:GOA721021 GXV721021:GXW721021 HHR721021:HHS721021 HRN721021:HRO721021 IBJ721021:IBK721021 ILF721021:ILG721021 IVB721021:IVC721021 JEX721021:JEY721021 JOT721021:JOU721021 JYP721021:JYQ721021 KIL721021:KIM721021 KSH721021:KSI721021 LCD721021:LCE721021 LLZ721021:LMA721021 LVV721021:LVW721021 MFR721021:MFS721021 MPN721021:MPO721021 MZJ721021:MZK721021 NJF721021:NJG721021 NTB721021:NTC721021 OCX721021:OCY721021 OMT721021:OMU721021 OWP721021:OWQ721021 PGL721021:PGM721021 PQH721021:PQI721021 QAD721021:QAE721021 QJZ721021:QKA721021 QTV721021:QTW721021 RDR721021:RDS721021 RNN721021:RNO721021 RXJ721021:RXK721021 SHF721021:SHG721021 SRB721021:SRC721021 TAX721021:TAY721021 TKT721021:TKU721021 TUP721021:TUQ721021 UEL721021:UEM721021 UOH721021:UOI721021 UYD721021:UYE721021 VHZ721021:VIA721021 VRV721021:VRW721021 WBR721021:WBS721021 WLN721021:WLO721021 WVJ721021:WVK721021 DNJ983195:DNK983195 IX786557:IY786557 ST786557:SU786557 ACP786557:ACQ786557 AML786557:AMM786557 AWH786557:AWI786557 BGD786557:BGE786557 BPZ786557:BQA786557 BZV786557:BZW786557 CJR786557:CJS786557 CTN786557:CTO786557 DDJ786557:DDK786557 DNF786557:DNG786557 DXB786557:DXC786557 EGX786557:EGY786557 EQT786557:EQU786557 FAP786557:FAQ786557 FKL786557:FKM786557 FUH786557:FUI786557 GED786557:GEE786557 GNZ786557:GOA786557 GXV786557:GXW786557 HHR786557:HHS786557 HRN786557:HRO786557 IBJ786557:IBK786557 ILF786557:ILG786557 IVB786557:IVC786557 JEX786557:JEY786557 JOT786557:JOU786557 JYP786557:JYQ786557 KIL786557:KIM786557 KSH786557:KSI786557 LCD786557:LCE786557 LLZ786557:LMA786557 LVV786557:LVW786557 MFR786557:MFS786557 MPN786557:MPO786557 MZJ786557:MZK786557 NJF786557:NJG786557 NTB786557:NTC786557 OCX786557:OCY786557 OMT786557:OMU786557 OWP786557:OWQ786557 PGL786557:PGM786557 PQH786557:PQI786557 QAD786557:QAE786557 QJZ786557:QKA786557 QTV786557:QTW786557 RDR786557:RDS786557 RNN786557:RNO786557 RXJ786557:RXK786557 SHF786557:SHG786557 SRB786557:SRC786557 TAX786557:TAY786557 TKT786557:TKU786557 TUP786557:TUQ786557 UEL786557:UEM786557 UOH786557:UOI786557 UYD786557:UYE786557 VHZ786557:VIA786557 VRV786557:VRW786557 WBR786557:WBS786557 WLN786557:WLO786557 WVJ786557:WVK786557 DXF983195:DXG983195 IX852093:IY852093 ST852093:SU852093 ACP852093:ACQ852093 AML852093:AMM852093 AWH852093:AWI852093 BGD852093:BGE852093 BPZ852093:BQA852093 BZV852093:BZW852093 CJR852093:CJS852093 CTN852093:CTO852093 DDJ852093:DDK852093 DNF852093:DNG852093 DXB852093:DXC852093 EGX852093:EGY852093 EQT852093:EQU852093 FAP852093:FAQ852093 FKL852093:FKM852093 FUH852093:FUI852093 GED852093:GEE852093 GNZ852093:GOA852093 GXV852093:GXW852093 HHR852093:HHS852093 HRN852093:HRO852093 IBJ852093:IBK852093 ILF852093:ILG852093 IVB852093:IVC852093 JEX852093:JEY852093 JOT852093:JOU852093 JYP852093:JYQ852093 KIL852093:KIM852093 KSH852093:KSI852093 LCD852093:LCE852093 LLZ852093:LMA852093 LVV852093:LVW852093 MFR852093:MFS852093 MPN852093:MPO852093 MZJ852093:MZK852093 NJF852093:NJG852093 NTB852093:NTC852093 OCX852093:OCY852093 OMT852093:OMU852093 OWP852093:OWQ852093 PGL852093:PGM852093 PQH852093:PQI852093 QAD852093:QAE852093 QJZ852093:QKA852093 QTV852093:QTW852093 RDR852093:RDS852093 RNN852093:RNO852093 RXJ852093:RXK852093 SHF852093:SHG852093 SRB852093:SRC852093 TAX852093:TAY852093 TKT852093:TKU852093 TUP852093:TUQ852093 UEL852093:UEM852093 UOH852093:UOI852093 UYD852093:UYE852093 VHZ852093:VIA852093 VRV852093:VRW852093 WBR852093:WBS852093 WLN852093:WLO852093 WVJ852093:WVK852093 EHB983195:EHC983195 IX917629:IY917629 ST917629:SU917629 ACP917629:ACQ917629 AML917629:AMM917629 AWH917629:AWI917629 BGD917629:BGE917629 BPZ917629:BQA917629 BZV917629:BZW917629 CJR917629:CJS917629 CTN917629:CTO917629 DDJ917629:DDK917629 DNF917629:DNG917629 DXB917629:DXC917629 EGX917629:EGY917629 EQT917629:EQU917629 FAP917629:FAQ917629 FKL917629:FKM917629 FUH917629:FUI917629 GED917629:GEE917629 GNZ917629:GOA917629 GXV917629:GXW917629 HHR917629:HHS917629 HRN917629:HRO917629 IBJ917629:IBK917629 ILF917629:ILG917629 IVB917629:IVC917629 JEX917629:JEY917629 JOT917629:JOU917629 JYP917629:JYQ917629 KIL917629:KIM917629 KSH917629:KSI917629 LCD917629:LCE917629 LLZ917629:LMA917629 LVV917629:LVW917629 MFR917629:MFS917629 MPN917629:MPO917629 MZJ917629:MZK917629 NJF917629:NJG917629 NTB917629:NTC917629 OCX917629:OCY917629 OMT917629:OMU917629 OWP917629:OWQ917629 PGL917629:PGM917629 PQH917629:PQI917629 QAD917629:QAE917629 QJZ917629:QKA917629 QTV917629:QTW917629 RDR917629:RDS917629 RNN917629:RNO917629 RXJ917629:RXK917629 SHF917629:SHG917629 SRB917629:SRC917629 TAX917629:TAY917629 TKT917629:TKU917629 TUP917629:TUQ917629 UEL917629:UEM917629 UOH917629:UOI917629 UYD917629:UYE917629 VHZ917629:VIA917629 VRV917629:VRW917629 WBR917629:WBS917629 WLN917629:WLO917629 WVJ917629:WVK917629 EQX983195:EQY983195 IX983165:IY983165 ST983165:SU983165 ACP983165:ACQ983165 AML983165:AMM983165 AWH983165:AWI983165 BGD983165:BGE983165 BPZ983165:BQA983165 BZV983165:BZW983165 CJR983165:CJS983165 CTN983165:CTO983165 DDJ983165:DDK983165 DNF983165:DNG983165 DXB983165:DXC983165 EGX983165:EGY983165 EQT983165:EQU983165 FAP983165:FAQ983165 FKL983165:FKM983165 FUH983165:FUI983165 GED983165:GEE983165 GNZ983165:GOA983165 GXV983165:GXW983165 HHR983165:HHS983165 HRN983165:HRO983165 IBJ983165:IBK983165 ILF983165:ILG983165 IVB983165:IVC983165 JEX983165:JEY983165 JOT983165:JOU983165 JYP983165:JYQ983165 KIL983165:KIM983165 KSH983165:KSI983165 LCD983165:LCE983165 LLZ983165:LMA983165 LVV983165:LVW983165 MFR983165:MFS983165 MPN983165:MPO983165 MZJ983165:MZK983165 NJF983165:NJG983165 NTB983165:NTC983165 OCX983165:OCY983165 OMT983165:OMU983165 OWP983165:OWQ983165 PGL983165:PGM983165 PQH983165:PQI983165 QAD983165:QAE983165 QJZ983165:QKA983165 QTV983165:QTW983165 RDR983165:RDS983165 RNN983165:RNO983165 RXJ983165:RXK983165 SHF983165:SHG983165 SRB983165:SRC983165 TAX983165:TAY983165 TKT983165:TKU983165 TUP983165:TUQ983165 UEL983165:UEM983165 UOH983165:UOI983165 UYD983165:UYE983165 VHZ983165:VIA983165 VRV983165:VRW983165 WBR983165:WBS983165 WLN983165:WLO983165 WVJ983165:WVK983165 FAT983195:FAU983195 IX118:IY121 ST118:SU121 ACP118:ACQ121 AML118:AMM121 AWH118:AWI121 BGD118:BGE121 BPZ118:BQA121 BZV118:BZW121 CJR118:CJS121 CTN118:CTO121 DDJ118:DDK121 DNF118:DNG121 DXB118:DXC121 EGX118:EGY121 EQT118:EQU121 FAP118:FAQ121 FKL118:FKM121 FUH118:FUI121 GED118:GEE121 GNZ118:GOA121 GXV118:GXW121 HHR118:HHS121 HRN118:HRO121 IBJ118:IBK121 ILF118:ILG121 IVB118:IVC121 JEX118:JEY121 JOT118:JOU121 JYP118:JYQ121 KIL118:KIM121 KSH118:KSI121 LCD118:LCE121 LLZ118:LMA121 LVV118:LVW121 MFR118:MFS121 MPN118:MPO121 MZJ118:MZK121 NJF118:NJG121 NTB118:NTC121 OCX118:OCY121 OMT118:OMU121 OWP118:OWQ121 PGL118:PGM121 PQH118:PQI121 QAD118:QAE121 QJZ118:QKA121 QTV118:QTW121 RDR118:RDS121 RNN118:RNO121 RXJ118:RXK121 SHF118:SHG121 SRB118:SRC121 TAX118:TAY121 TKT118:TKU121 TUP118:TUQ121 UEL118:UEM121 UOH118:UOI121 UYD118:UYE121 VHZ118:VIA121 VRV118:VRW121 WBR118:WBS121 WLN118:WLO121 WVJ118:WVK121 FKP983195:FKQ983195 IX65654:IY65657 ST65654:SU65657 ACP65654:ACQ65657 AML65654:AMM65657 AWH65654:AWI65657 BGD65654:BGE65657 BPZ65654:BQA65657 BZV65654:BZW65657 CJR65654:CJS65657 CTN65654:CTO65657 DDJ65654:DDK65657 DNF65654:DNG65657 DXB65654:DXC65657 EGX65654:EGY65657 EQT65654:EQU65657 FAP65654:FAQ65657 FKL65654:FKM65657 FUH65654:FUI65657 GED65654:GEE65657 GNZ65654:GOA65657 GXV65654:GXW65657 HHR65654:HHS65657 HRN65654:HRO65657 IBJ65654:IBK65657 ILF65654:ILG65657 IVB65654:IVC65657 JEX65654:JEY65657 JOT65654:JOU65657 JYP65654:JYQ65657 KIL65654:KIM65657 KSH65654:KSI65657 LCD65654:LCE65657 LLZ65654:LMA65657 LVV65654:LVW65657 MFR65654:MFS65657 MPN65654:MPO65657 MZJ65654:MZK65657 NJF65654:NJG65657 NTB65654:NTC65657 OCX65654:OCY65657 OMT65654:OMU65657 OWP65654:OWQ65657 PGL65654:PGM65657 PQH65654:PQI65657 QAD65654:QAE65657 QJZ65654:QKA65657 QTV65654:QTW65657 RDR65654:RDS65657 RNN65654:RNO65657 RXJ65654:RXK65657 SHF65654:SHG65657 SRB65654:SRC65657 TAX65654:TAY65657 TKT65654:TKU65657 TUP65654:TUQ65657 UEL65654:UEM65657 UOH65654:UOI65657 UYD65654:UYE65657 VHZ65654:VIA65657 VRV65654:VRW65657 WBR65654:WBS65657 WLN65654:WLO65657 WVJ65654:WVK65657 FUL983195:FUM983195 IX131190:IY131193 ST131190:SU131193 ACP131190:ACQ131193 AML131190:AMM131193 AWH131190:AWI131193 BGD131190:BGE131193 BPZ131190:BQA131193 BZV131190:BZW131193 CJR131190:CJS131193 CTN131190:CTO131193 DDJ131190:DDK131193 DNF131190:DNG131193 DXB131190:DXC131193 EGX131190:EGY131193 EQT131190:EQU131193 FAP131190:FAQ131193 FKL131190:FKM131193 FUH131190:FUI131193 GED131190:GEE131193 GNZ131190:GOA131193 GXV131190:GXW131193 HHR131190:HHS131193 HRN131190:HRO131193 IBJ131190:IBK131193 ILF131190:ILG131193 IVB131190:IVC131193 JEX131190:JEY131193 JOT131190:JOU131193 JYP131190:JYQ131193 KIL131190:KIM131193 KSH131190:KSI131193 LCD131190:LCE131193 LLZ131190:LMA131193 LVV131190:LVW131193 MFR131190:MFS131193 MPN131190:MPO131193 MZJ131190:MZK131193 NJF131190:NJG131193 NTB131190:NTC131193 OCX131190:OCY131193 OMT131190:OMU131193 OWP131190:OWQ131193 PGL131190:PGM131193 PQH131190:PQI131193 QAD131190:QAE131193 QJZ131190:QKA131193 QTV131190:QTW131193 RDR131190:RDS131193 RNN131190:RNO131193 RXJ131190:RXK131193 SHF131190:SHG131193 SRB131190:SRC131193 TAX131190:TAY131193 TKT131190:TKU131193 TUP131190:TUQ131193 UEL131190:UEM131193 UOH131190:UOI131193 UYD131190:UYE131193 VHZ131190:VIA131193 VRV131190:VRW131193 WBR131190:WBS131193 WLN131190:WLO131193 WVJ131190:WVK131193 GEH983195:GEI983195 IX196726:IY196729 ST196726:SU196729 ACP196726:ACQ196729 AML196726:AMM196729 AWH196726:AWI196729 BGD196726:BGE196729 BPZ196726:BQA196729 BZV196726:BZW196729 CJR196726:CJS196729 CTN196726:CTO196729 DDJ196726:DDK196729 DNF196726:DNG196729 DXB196726:DXC196729 EGX196726:EGY196729 EQT196726:EQU196729 FAP196726:FAQ196729 FKL196726:FKM196729 FUH196726:FUI196729 GED196726:GEE196729 GNZ196726:GOA196729 GXV196726:GXW196729 HHR196726:HHS196729 HRN196726:HRO196729 IBJ196726:IBK196729 ILF196726:ILG196729 IVB196726:IVC196729 JEX196726:JEY196729 JOT196726:JOU196729 JYP196726:JYQ196729 KIL196726:KIM196729 KSH196726:KSI196729 LCD196726:LCE196729 LLZ196726:LMA196729 LVV196726:LVW196729 MFR196726:MFS196729 MPN196726:MPO196729 MZJ196726:MZK196729 NJF196726:NJG196729 NTB196726:NTC196729 OCX196726:OCY196729 OMT196726:OMU196729 OWP196726:OWQ196729 PGL196726:PGM196729 PQH196726:PQI196729 QAD196726:QAE196729 QJZ196726:QKA196729 QTV196726:QTW196729 RDR196726:RDS196729 RNN196726:RNO196729 RXJ196726:RXK196729 SHF196726:SHG196729 SRB196726:SRC196729 TAX196726:TAY196729 TKT196726:TKU196729 TUP196726:TUQ196729 UEL196726:UEM196729 UOH196726:UOI196729 UYD196726:UYE196729 VHZ196726:VIA196729 VRV196726:VRW196729 WBR196726:WBS196729 WLN196726:WLO196729 WVJ196726:WVK196729 GOD983195:GOE983195 IX262262:IY262265 ST262262:SU262265 ACP262262:ACQ262265 AML262262:AMM262265 AWH262262:AWI262265 BGD262262:BGE262265 BPZ262262:BQA262265 BZV262262:BZW262265 CJR262262:CJS262265 CTN262262:CTO262265 DDJ262262:DDK262265 DNF262262:DNG262265 DXB262262:DXC262265 EGX262262:EGY262265 EQT262262:EQU262265 FAP262262:FAQ262265 FKL262262:FKM262265 FUH262262:FUI262265 GED262262:GEE262265 GNZ262262:GOA262265 GXV262262:GXW262265 HHR262262:HHS262265 HRN262262:HRO262265 IBJ262262:IBK262265 ILF262262:ILG262265 IVB262262:IVC262265 JEX262262:JEY262265 JOT262262:JOU262265 JYP262262:JYQ262265 KIL262262:KIM262265 KSH262262:KSI262265 LCD262262:LCE262265 LLZ262262:LMA262265 LVV262262:LVW262265 MFR262262:MFS262265 MPN262262:MPO262265 MZJ262262:MZK262265 NJF262262:NJG262265 NTB262262:NTC262265 OCX262262:OCY262265 OMT262262:OMU262265 OWP262262:OWQ262265 PGL262262:PGM262265 PQH262262:PQI262265 QAD262262:QAE262265 QJZ262262:QKA262265 QTV262262:QTW262265 RDR262262:RDS262265 RNN262262:RNO262265 RXJ262262:RXK262265 SHF262262:SHG262265 SRB262262:SRC262265 TAX262262:TAY262265 TKT262262:TKU262265 TUP262262:TUQ262265 UEL262262:UEM262265 UOH262262:UOI262265 UYD262262:UYE262265 VHZ262262:VIA262265 VRV262262:VRW262265 WBR262262:WBS262265 WLN262262:WLO262265 WVJ262262:WVK262265 GXZ983195:GYA983195 IX327798:IY327801 ST327798:SU327801 ACP327798:ACQ327801 AML327798:AMM327801 AWH327798:AWI327801 BGD327798:BGE327801 BPZ327798:BQA327801 BZV327798:BZW327801 CJR327798:CJS327801 CTN327798:CTO327801 DDJ327798:DDK327801 DNF327798:DNG327801 DXB327798:DXC327801 EGX327798:EGY327801 EQT327798:EQU327801 FAP327798:FAQ327801 FKL327798:FKM327801 FUH327798:FUI327801 GED327798:GEE327801 GNZ327798:GOA327801 GXV327798:GXW327801 HHR327798:HHS327801 HRN327798:HRO327801 IBJ327798:IBK327801 ILF327798:ILG327801 IVB327798:IVC327801 JEX327798:JEY327801 JOT327798:JOU327801 JYP327798:JYQ327801 KIL327798:KIM327801 KSH327798:KSI327801 LCD327798:LCE327801 LLZ327798:LMA327801 LVV327798:LVW327801 MFR327798:MFS327801 MPN327798:MPO327801 MZJ327798:MZK327801 NJF327798:NJG327801 NTB327798:NTC327801 OCX327798:OCY327801 OMT327798:OMU327801 OWP327798:OWQ327801 PGL327798:PGM327801 PQH327798:PQI327801 QAD327798:QAE327801 QJZ327798:QKA327801 QTV327798:QTW327801 RDR327798:RDS327801 RNN327798:RNO327801 RXJ327798:RXK327801 SHF327798:SHG327801 SRB327798:SRC327801 TAX327798:TAY327801 TKT327798:TKU327801 TUP327798:TUQ327801 UEL327798:UEM327801 UOH327798:UOI327801 UYD327798:UYE327801 VHZ327798:VIA327801 VRV327798:VRW327801 WBR327798:WBS327801 WLN327798:WLO327801 WVJ327798:WVK327801 HHV983195:HHW983195 IX393334:IY393337 ST393334:SU393337 ACP393334:ACQ393337 AML393334:AMM393337 AWH393334:AWI393337 BGD393334:BGE393337 BPZ393334:BQA393337 BZV393334:BZW393337 CJR393334:CJS393337 CTN393334:CTO393337 DDJ393334:DDK393337 DNF393334:DNG393337 DXB393334:DXC393337 EGX393334:EGY393337 EQT393334:EQU393337 FAP393334:FAQ393337 FKL393334:FKM393337 FUH393334:FUI393337 GED393334:GEE393337 GNZ393334:GOA393337 GXV393334:GXW393337 HHR393334:HHS393337 HRN393334:HRO393337 IBJ393334:IBK393337 ILF393334:ILG393337 IVB393334:IVC393337 JEX393334:JEY393337 JOT393334:JOU393337 JYP393334:JYQ393337 KIL393334:KIM393337 KSH393334:KSI393337 LCD393334:LCE393337 LLZ393334:LMA393337 LVV393334:LVW393337 MFR393334:MFS393337 MPN393334:MPO393337 MZJ393334:MZK393337 NJF393334:NJG393337 NTB393334:NTC393337 OCX393334:OCY393337 OMT393334:OMU393337 OWP393334:OWQ393337 PGL393334:PGM393337 PQH393334:PQI393337 QAD393334:QAE393337 QJZ393334:QKA393337 QTV393334:QTW393337 RDR393334:RDS393337 RNN393334:RNO393337 RXJ393334:RXK393337 SHF393334:SHG393337 SRB393334:SRC393337 TAX393334:TAY393337 TKT393334:TKU393337 TUP393334:TUQ393337 UEL393334:UEM393337 UOH393334:UOI393337 UYD393334:UYE393337 VHZ393334:VIA393337 VRV393334:VRW393337 WBR393334:WBS393337 WLN393334:WLO393337 WVJ393334:WVK393337 HRR983195:HRS983195 IX458870:IY458873 ST458870:SU458873 ACP458870:ACQ458873 AML458870:AMM458873 AWH458870:AWI458873 BGD458870:BGE458873 BPZ458870:BQA458873 BZV458870:BZW458873 CJR458870:CJS458873 CTN458870:CTO458873 DDJ458870:DDK458873 DNF458870:DNG458873 DXB458870:DXC458873 EGX458870:EGY458873 EQT458870:EQU458873 FAP458870:FAQ458873 FKL458870:FKM458873 FUH458870:FUI458873 GED458870:GEE458873 GNZ458870:GOA458873 GXV458870:GXW458873 HHR458870:HHS458873 HRN458870:HRO458873 IBJ458870:IBK458873 ILF458870:ILG458873 IVB458870:IVC458873 JEX458870:JEY458873 JOT458870:JOU458873 JYP458870:JYQ458873 KIL458870:KIM458873 KSH458870:KSI458873 LCD458870:LCE458873 LLZ458870:LMA458873 LVV458870:LVW458873 MFR458870:MFS458873 MPN458870:MPO458873 MZJ458870:MZK458873 NJF458870:NJG458873 NTB458870:NTC458873 OCX458870:OCY458873 OMT458870:OMU458873 OWP458870:OWQ458873 PGL458870:PGM458873 PQH458870:PQI458873 QAD458870:QAE458873 QJZ458870:QKA458873 QTV458870:QTW458873 RDR458870:RDS458873 RNN458870:RNO458873 RXJ458870:RXK458873 SHF458870:SHG458873 SRB458870:SRC458873 TAX458870:TAY458873 TKT458870:TKU458873 TUP458870:TUQ458873 UEL458870:UEM458873 UOH458870:UOI458873 UYD458870:UYE458873 VHZ458870:VIA458873 VRV458870:VRW458873 WBR458870:WBS458873 WLN458870:WLO458873 WVJ458870:WVK458873 IBN983195:IBO983195 IX524406:IY524409 ST524406:SU524409 ACP524406:ACQ524409 AML524406:AMM524409 AWH524406:AWI524409 BGD524406:BGE524409 BPZ524406:BQA524409 BZV524406:BZW524409 CJR524406:CJS524409 CTN524406:CTO524409 DDJ524406:DDK524409 DNF524406:DNG524409 DXB524406:DXC524409 EGX524406:EGY524409 EQT524406:EQU524409 FAP524406:FAQ524409 FKL524406:FKM524409 FUH524406:FUI524409 GED524406:GEE524409 GNZ524406:GOA524409 GXV524406:GXW524409 HHR524406:HHS524409 HRN524406:HRO524409 IBJ524406:IBK524409 ILF524406:ILG524409 IVB524406:IVC524409 JEX524406:JEY524409 JOT524406:JOU524409 JYP524406:JYQ524409 KIL524406:KIM524409 KSH524406:KSI524409 LCD524406:LCE524409 LLZ524406:LMA524409 LVV524406:LVW524409 MFR524406:MFS524409 MPN524406:MPO524409 MZJ524406:MZK524409 NJF524406:NJG524409 NTB524406:NTC524409 OCX524406:OCY524409 OMT524406:OMU524409 OWP524406:OWQ524409 PGL524406:PGM524409 PQH524406:PQI524409 QAD524406:QAE524409 QJZ524406:QKA524409 QTV524406:QTW524409 RDR524406:RDS524409 RNN524406:RNO524409 RXJ524406:RXK524409 SHF524406:SHG524409 SRB524406:SRC524409 TAX524406:TAY524409 TKT524406:TKU524409 TUP524406:TUQ524409 UEL524406:UEM524409 UOH524406:UOI524409 UYD524406:UYE524409 VHZ524406:VIA524409 VRV524406:VRW524409 WBR524406:WBS524409 WLN524406:WLO524409 WVJ524406:WVK524409 ILJ983195:ILK983195 IX589942:IY589945 ST589942:SU589945 ACP589942:ACQ589945 AML589942:AMM589945 AWH589942:AWI589945 BGD589942:BGE589945 BPZ589942:BQA589945 BZV589942:BZW589945 CJR589942:CJS589945 CTN589942:CTO589945 DDJ589942:DDK589945 DNF589942:DNG589945 DXB589942:DXC589945 EGX589942:EGY589945 EQT589942:EQU589945 FAP589942:FAQ589945 FKL589942:FKM589945 FUH589942:FUI589945 GED589942:GEE589945 GNZ589942:GOA589945 GXV589942:GXW589945 HHR589942:HHS589945 HRN589942:HRO589945 IBJ589942:IBK589945 ILF589942:ILG589945 IVB589942:IVC589945 JEX589942:JEY589945 JOT589942:JOU589945 JYP589942:JYQ589945 KIL589942:KIM589945 KSH589942:KSI589945 LCD589942:LCE589945 LLZ589942:LMA589945 LVV589942:LVW589945 MFR589942:MFS589945 MPN589942:MPO589945 MZJ589942:MZK589945 NJF589942:NJG589945 NTB589942:NTC589945 OCX589942:OCY589945 OMT589942:OMU589945 OWP589942:OWQ589945 PGL589942:PGM589945 PQH589942:PQI589945 QAD589942:QAE589945 QJZ589942:QKA589945 QTV589942:QTW589945 RDR589942:RDS589945 RNN589942:RNO589945 RXJ589942:RXK589945 SHF589942:SHG589945 SRB589942:SRC589945 TAX589942:TAY589945 TKT589942:TKU589945 TUP589942:TUQ589945 UEL589942:UEM589945 UOH589942:UOI589945 UYD589942:UYE589945 VHZ589942:VIA589945 VRV589942:VRW589945 WBR589942:WBS589945 WLN589942:WLO589945 WVJ589942:WVK589945 IVF983195:IVG983195 IX655478:IY655481 ST655478:SU655481 ACP655478:ACQ655481 AML655478:AMM655481 AWH655478:AWI655481 BGD655478:BGE655481 BPZ655478:BQA655481 BZV655478:BZW655481 CJR655478:CJS655481 CTN655478:CTO655481 DDJ655478:DDK655481 DNF655478:DNG655481 DXB655478:DXC655481 EGX655478:EGY655481 EQT655478:EQU655481 FAP655478:FAQ655481 FKL655478:FKM655481 FUH655478:FUI655481 GED655478:GEE655481 GNZ655478:GOA655481 GXV655478:GXW655481 HHR655478:HHS655481 HRN655478:HRO655481 IBJ655478:IBK655481 ILF655478:ILG655481 IVB655478:IVC655481 JEX655478:JEY655481 JOT655478:JOU655481 JYP655478:JYQ655481 KIL655478:KIM655481 KSH655478:KSI655481 LCD655478:LCE655481 LLZ655478:LMA655481 LVV655478:LVW655481 MFR655478:MFS655481 MPN655478:MPO655481 MZJ655478:MZK655481 NJF655478:NJG655481 NTB655478:NTC655481 OCX655478:OCY655481 OMT655478:OMU655481 OWP655478:OWQ655481 PGL655478:PGM655481 PQH655478:PQI655481 QAD655478:QAE655481 QJZ655478:QKA655481 QTV655478:QTW655481 RDR655478:RDS655481 RNN655478:RNO655481 RXJ655478:RXK655481 SHF655478:SHG655481 SRB655478:SRC655481 TAX655478:TAY655481 TKT655478:TKU655481 TUP655478:TUQ655481 UEL655478:UEM655481 UOH655478:UOI655481 UYD655478:UYE655481 VHZ655478:VIA655481 VRV655478:VRW655481 WBR655478:WBS655481 WLN655478:WLO655481 WVJ655478:WVK655481 JFB983195:JFC983195 IX721014:IY721017 ST721014:SU721017 ACP721014:ACQ721017 AML721014:AMM721017 AWH721014:AWI721017 BGD721014:BGE721017 BPZ721014:BQA721017 BZV721014:BZW721017 CJR721014:CJS721017 CTN721014:CTO721017 DDJ721014:DDK721017 DNF721014:DNG721017 DXB721014:DXC721017 EGX721014:EGY721017 EQT721014:EQU721017 FAP721014:FAQ721017 FKL721014:FKM721017 FUH721014:FUI721017 GED721014:GEE721017 GNZ721014:GOA721017 GXV721014:GXW721017 HHR721014:HHS721017 HRN721014:HRO721017 IBJ721014:IBK721017 ILF721014:ILG721017 IVB721014:IVC721017 JEX721014:JEY721017 JOT721014:JOU721017 JYP721014:JYQ721017 KIL721014:KIM721017 KSH721014:KSI721017 LCD721014:LCE721017 LLZ721014:LMA721017 LVV721014:LVW721017 MFR721014:MFS721017 MPN721014:MPO721017 MZJ721014:MZK721017 NJF721014:NJG721017 NTB721014:NTC721017 OCX721014:OCY721017 OMT721014:OMU721017 OWP721014:OWQ721017 PGL721014:PGM721017 PQH721014:PQI721017 QAD721014:QAE721017 QJZ721014:QKA721017 QTV721014:QTW721017 RDR721014:RDS721017 RNN721014:RNO721017 RXJ721014:RXK721017 SHF721014:SHG721017 SRB721014:SRC721017 TAX721014:TAY721017 TKT721014:TKU721017 TUP721014:TUQ721017 UEL721014:UEM721017 UOH721014:UOI721017 UYD721014:UYE721017 VHZ721014:VIA721017 VRV721014:VRW721017 WBR721014:WBS721017 WLN721014:WLO721017 WVJ721014:WVK721017 JOX983195:JOY983195 IX786550:IY786553 ST786550:SU786553 ACP786550:ACQ786553 AML786550:AMM786553 AWH786550:AWI786553 BGD786550:BGE786553 BPZ786550:BQA786553 BZV786550:BZW786553 CJR786550:CJS786553 CTN786550:CTO786553 DDJ786550:DDK786553 DNF786550:DNG786553 DXB786550:DXC786553 EGX786550:EGY786553 EQT786550:EQU786553 FAP786550:FAQ786553 FKL786550:FKM786553 FUH786550:FUI786553 GED786550:GEE786553 GNZ786550:GOA786553 GXV786550:GXW786553 HHR786550:HHS786553 HRN786550:HRO786553 IBJ786550:IBK786553 ILF786550:ILG786553 IVB786550:IVC786553 JEX786550:JEY786553 JOT786550:JOU786553 JYP786550:JYQ786553 KIL786550:KIM786553 KSH786550:KSI786553 LCD786550:LCE786553 LLZ786550:LMA786553 LVV786550:LVW786553 MFR786550:MFS786553 MPN786550:MPO786553 MZJ786550:MZK786553 NJF786550:NJG786553 NTB786550:NTC786553 OCX786550:OCY786553 OMT786550:OMU786553 OWP786550:OWQ786553 PGL786550:PGM786553 PQH786550:PQI786553 QAD786550:QAE786553 QJZ786550:QKA786553 QTV786550:QTW786553 RDR786550:RDS786553 RNN786550:RNO786553 RXJ786550:RXK786553 SHF786550:SHG786553 SRB786550:SRC786553 TAX786550:TAY786553 TKT786550:TKU786553 TUP786550:TUQ786553 UEL786550:UEM786553 UOH786550:UOI786553 UYD786550:UYE786553 VHZ786550:VIA786553 VRV786550:VRW786553 WBR786550:WBS786553 WLN786550:WLO786553 WVJ786550:WVK786553 JYT983195:JYU983195 IX852086:IY852089 ST852086:SU852089 ACP852086:ACQ852089 AML852086:AMM852089 AWH852086:AWI852089 BGD852086:BGE852089 BPZ852086:BQA852089 BZV852086:BZW852089 CJR852086:CJS852089 CTN852086:CTO852089 DDJ852086:DDK852089 DNF852086:DNG852089 DXB852086:DXC852089 EGX852086:EGY852089 EQT852086:EQU852089 FAP852086:FAQ852089 FKL852086:FKM852089 FUH852086:FUI852089 GED852086:GEE852089 GNZ852086:GOA852089 GXV852086:GXW852089 HHR852086:HHS852089 HRN852086:HRO852089 IBJ852086:IBK852089 ILF852086:ILG852089 IVB852086:IVC852089 JEX852086:JEY852089 JOT852086:JOU852089 JYP852086:JYQ852089 KIL852086:KIM852089 KSH852086:KSI852089 LCD852086:LCE852089 LLZ852086:LMA852089 LVV852086:LVW852089 MFR852086:MFS852089 MPN852086:MPO852089 MZJ852086:MZK852089 NJF852086:NJG852089 NTB852086:NTC852089 OCX852086:OCY852089 OMT852086:OMU852089 OWP852086:OWQ852089 PGL852086:PGM852089 PQH852086:PQI852089 QAD852086:QAE852089 QJZ852086:QKA852089 QTV852086:QTW852089 RDR852086:RDS852089 RNN852086:RNO852089 RXJ852086:RXK852089 SHF852086:SHG852089 SRB852086:SRC852089 TAX852086:TAY852089 TKT852086:TKU852089 TUP852086:TUQ852089 UEL852086:UEM852089 UOH852086:UOI852089 UYD852086:UYE852089 VHZ852086:VIA852089 VRV852086:VRW852089 WBR852086:WBS852089 WLN852086:WLO852089 WVJ852086:WVK852089 KIP983195:KIQ983195 IX917622:IY917625 ST917622:SU917625 ACP917622:ACQ917625 AML917622:AMM917625 AWH917622:AWI917625 BGD917622:BGE917625 BPZ917622:BQA917625 BZV917622:BZW917625 CJR917622:CJS917625 CTN917622:CTO917625 DDJ917622:DDK917625 DNF917622:DNG917625 DXB917622:DXC917625 EGX917622:EGY917625 EQT917622:EQU917625 FAP917622:FAQ917625 FKL917622:FKM917625 FUH917622:FUI917625 GED917622:GEE917625 GNZ917622:GOA917625 GXV917622:GXW917625 HHR917622:HHS917625 HRN917622:HRO917625 IBJ917622:IBK917625 ILF917622:ILG917625 IVB917622:IVC917625 JEX917622:JEY917625 JOT917622:JOU917625 JYP917622:JYQ917625 KIL917622:KIM917625 KSH917622:KSI917625 LCD917622:LCE917625 LLZ917622:LMA917625 LVV917622:LVW917625 MFR917622:MFS917625 MPN917622:MPO917625 MZJ917622:MZK917625 NJF917622:NJG917625 NTB917622:NTC917625 OCX917622:OCY917625 OMT917622:OMU917625 OWP917622:OWQ917625 PGL917622:PGM917625 PQH917622:PQI917625 QAD917622:QAE917625 QJZ917622:QKA917625 QTV917622:QTW917625 RDR917622:RDS917625 RNN917622:RNO917625 RXJ917622:RXK917625 SHF917622:SHG917625 SRB917622:SRC917625 TAX917622:TAY917625 TKT917622:TKU917625 TUP917622:TUQ917625 UEL917622:UEM917625 UOH917622:UOI917625 UYD917622:UYE917625 VHZ917622:VIA917625 VRV917622:VRW917625 WBR917622:WBS917625 WLN917622:WLO917625 WVJ917622:WVK917625 KSL983195:KSM983195 IX983158:IY983161 ST983158:SU983161 ACP983158:ACQ983161 AML983158:AMM983161 AWH983158:AWI983161 BGD983158:BGE983161 BPZ983158:BQA983161 BZV983158:BZW983161 CJR983158:CJS983161 CTN983158:CTO983161 DDJ983158:DDK983161 DNF983158:DNG983161 DXB983158:DXC983161 EGX983158:EGY983161 EQT983158:EQU983161 FAP983158:FAQ983161 FKL983158:FKM983161 FUH983158:FUI983161 GED983158:GEE983161 GNZ983158:GOA983161 GXV983158:GXW983161 HHR983158:HHS983161 HRN983158:HRO983161 IBJ983158:IBK983161 ILF983158:ILG983161 IVB983158:IVC983161 JEX983158:JEY983161 JOT983158:JOU983161 JYP983158:JYQ983161 KIL983158:KIM983161 KSH983158:KSI983161 LCD983158:LCE983161 LLZ983158:LMA983161 LVV983158:LVW983161 MFR983158:MFS983161 MPN983158:MPO983161 MZJ983158:MZK983161 NJF983158:NJG983161 NTB983158:NTC983161 OCX983158:OCY983161 OMT983158:OMU983161 OWP983158:OWQ983161 PGL983158:PGM983161 PQH983158:PQI983161 QAD983158:QAE983161 QJZ983158:QKA983161 QTV983158:QTW983161 RDR983158:RDS983161 RNN983158:RNO983161 RXJ983158:RXK983161 SHF983158:SHG983161 SRB983158:SRC983161 TAX983158:TAY983161 TKT983158:TKU983161 TUP983158:TUQ983161 UEL983158:UEM983161 UOH983158:UOI983161 UYD983158:UYE983161 VHZ983158:VIA983161 VRV983158:VRW983161 WBR983158:WBS983161 WLN983158:WLO983161 WVJ983158:WVK983161 LCH983195:LCI983195 IX123:IY123 ST123:SU123 ACP123:ACQ123 AML123:AMM123 AWH123:AWI123 BGD123:BGE123 BPZ123:BQA123 BZV123:BZW123 CJR123:CJS123 CTN123:CTO123 DDJ123:DDK123 DNF123:DNG123 DXB123:DXC123 EGX123:EGY123 EQT123:EQU123 FAP123:FAQ123 FKL123:FKM123 FUH123:FUI123 GED123:GEE123 GNZ123:GOA123 GXV123:GXW123 HHR123:HHS123 HRN123:HRO123 IBJ123:IBK123 ILF123:ILG123 IVB123:IVC123 JEX123:JEY123 JOT123:JOU123 JYP123:JYQ123 KIL123:KIM123 KSH123:KSI123 LCD123:LCE123 LLZ123:LMA123 LVV123:LVW123 MFR123:MFS123 MPN123:MPO123 MZJ123:MZK123 NJF123:NJG123 NTB123:NTC123 OCX123:OCY123 OMT123:OMU123 OWP123:OWQ123 PGL123:PGM123 PQH123:PQI123 QAD123:QAE123 QJZ123:QKA123 QTV123:QTW123 RDR123:RDS123 RNN123:RNO123 RXJ123:RXK123 SHF123:SHG123 SRB123:SRC123 TAX123:TAY123 TKT123:TKU123 TUP123:TUQ123 UEL123:UEM123 UOH123:UOI123 UYD123:UYE123 VHZ123:VIA123 VRV123:VRW123 WBR123:WBS123 WLN123:WLO123 WVJ123:WVK123 LMD983195:LME983195 IX65659:IY65659 ST65659:SU65659 ACP65659:ACQ65659 AML65659:AMM65659 AWH65659:AWI65659 BGD65659:BGE65659 BPZ65659:BQA65659 BZV65659:BZW65659 CJR65659:CJS65659 CTN65659:CTO65659 DDJ65659:DDK65659 DNF65659:DNG65659 DXB65659:DXC65659 EGX65659:EGY65659 EQT65659:EQU65659 FAP65659:FAQ65659 FKL65659:FKM65659 FUH65659:FUI65659 GED65659:GEE65659 GNZ65659:GOA65659 GXV65659:GXW65659 HHR65659:HHS65659 HRN65659:HRO65659 IBJ65659:IBK65659 ILF65659:ILG65659 IVB65659:IVC65659 JEX65659:JEY65659 JOT65659:JOU65659 JYP65659:JYQ65659 KIL65659:KIM65659 KSH65659:KSI65659 LCD65659:LCE65659 LLZ65659:LMA65659 LVV65659:LVW65659 MFR65659:MFS65659 MPN65659:MPO65659 MZJ65659:MZK65659 NJF65659:NJG65659 NTB65659:NTC65659 OCX65659:OCY65659 OMT65659:OMU65659 OWP65659:OWQ65659 PGL65659:PGM65659 PQH65659:PQI65659 QAD65659:QAE65659 QJZ65659:QKA65659 QTV65659:QTW65659 RDR65659:RDS65659 RNN65659:RNO65659 RXJ65659:RXK65659 SHF65659:SHG65659 SRB65659:SRC65659 TAX65659:TAY65659 TKT65659:TKU65659 TUP65659:TUQ65659 UEL65659:UEM65659 UOH65659:UOI65659 UYD65659:UYE65659 VHZ65659:VIA65659 VRV65659:VRW65659 WBR65659:WBS65659 WLN65659:WLO65659 WVJ65659:WVK65659 LVZ983195:LWA983195 IX131195:IY131195 ST131195:SU131195 ACP131195:ACQ131195 AML131195:AMM131195 AWH131195:AWI131195 BGD131195:BGE131195 BPZ131195:BQA131195 BZV131195:BZW131195 CJR131195:CJS131195 CTN131195:CTO131195 DDJ131195:DDK131195 DNF131195:DNG131195 DXB131195:DXC131195 EGX131195:EGY131195 EQT131195:EQU131195 FAP131195:FAQ131195 FKL131195:FKM131195 FUH131195:FUI131195 GED131195:GEE131195 GNZ131195:GOA131195 GXV131195:GXW131195 HHR131195:HHS131195 HRN131195:HRO131195 IBJ131195:IBK131195 ILF131195:ILG131195 IVB131195:IVC131195 JEX131195:JEY131195 JOT131195:JOU131195 JYP131195:JYQ131195 KIL131195:KIM131195 KSH131195:KSI131195 LCD131195:LCE131195 LLZ131195:LMA131195 LVV131195:LVW131195 MFR131195:MFS131195 MPN131195:MPO131195 MZJ131195:MZK131195 NJF131195:NJG131195 NTB131195:NTC131195 OCX131195:OCY131195 OMT131195:OMU131195 OWP131195:OWQ131195 PGL131195:PGM131195 PQH131195:PQI131195 QAD131195:QAE131195 QJZ131195:QKA131195 QTV131195:QTW131195 RDR131195:RDS131195 RNN131195:RNO131195 RXJ131195:RXK131195 SHF131195:SHG131195 SRB131195:SRC131195 TAX131195:TAY131195 TKT131195:TKU131195 TUP131195:TUQ131195 UEL131195:UEM131195 UOH131195:UOI131195 UYD131195:UYE131195 VHZ131195:VIA131195 VRV131195:VRW131195 WBR131195:WBS131195 WLN131195:WLO131195 WVJ131195:WVK131195 MFV983195:MFW983195 IX196731:IY196731 ST196731:SU196731 ACP196731:ACQ196731 AML196731:AMM196731 AWH196731:AWI196731 BGD196731:BGE196731 BPZ196731:BQA196731 BZV196731:BZW196731 CJR196731:CJS196731 CTN196731:CTO196731 DDJ196731:DDK196731 DNF196731:DNG196731 DXB196731:DXC196731 EGX196731:EGY196731 EQT196731:EQU196731 FAP196731:FAQ196731 FKL196731:FKM196731 FUH196731:FUI196731 GED196731:GEE196731 GNZ196731:GOA196731 GXV196731:GXW196731 HHR196731:HHS196731 HRN196731:HRO196731 IBJ196731:IBK196731 ILF196731:ILG196731 IVB196731:IVC196731 JEX196731:JEY196731 JOT196731:JOU196731 JYP196731:JYQ196731 KIL196731:KIM196731 KSH196731:KSI196731 LCD196731:LCE196731 LLZ196731:LMA196731 LVV196731:LVW196731 MFR196731:MFS196731 MPN196731:MPO196731 MZJ196731:MZK196731 NJF196731:NJG196731 NTB196731:NTC196731 OCX196731:OCY196731 OMT196731:OMU196731 OWP196731:OWQ196731 PGL196731:PGM196731 PQH196731:PQI196731 QAD196731:QAE196731 QJZ196731:QKA196731 QTV196731:QTW196731 RDR196731:RDS196731 RNN196731:RNO196731 RXJ196731:RXK196731 SHF196731:SHG196731 SRB196731:SRC196731 TAX196731:TAY196731 TKT196731:TKU196731 TUP196731:TUQ196731 UEL196731:UEM196731 UOH196731:UOI196731 UYD196731:UYE196731 VHZ196731:VIA196731 VRV196731:VRW196731 WBR196731:WBS196731 WLN196731:WLO196731 WVJ196731:WVK196731 MPR983195:MPS983195 IX262267:IY262267 ST262267:SU262267 ACP262267:ACQ262267 AML262267:AMM262267 AWH262267:AWI262267 BGD262267:BGE262267 BPZ262267:BQA262267 BZV262267:BZW262267 CJR262267:CJS262267 CTN262267:CTO262267 DDJ262267:DDK262267 DNF262267:DNG262267 DXB262267:DXC262267 EGX262267:EGY262267 EQT262267:EQU262267 FAP262267:FAQ262267 FKL262267:FKM262267 FUH262267:FUI262267 GED262267:GEE262267 GNZ262267:GOA262267 GXV262267:GXW262267 HHR262267:HHS262267 HRN262267:HRO262267 IBJ262267:IBK262267 ILF262267:ILG262267 IVB262267:IVC262267 JEX262267:JEY262267 JOT262267:JOU262267 JYP262267:JYQ262267 KIL262267:KIM262267 KSH262267:KSI262267 LCD262267:LCE262267 LLZ262267:LMA262267 LVV262267:LVW262267 MFR262267:MFS262267 MPN262267:MPO262267 MZJ262267:MZK262267 NJF262267:NJG262267 NTB262267:NTC262267 OCX262267:OCY262267 OMT262267:OMU262267 OWP262267:OWQ262267 PGL262267:PGM262267 PQH262267:PQI262267 QAD262267:QAE262267 QJZ262267:QKA262267 QTV262267:QTW262267 RDR262267:RDS262267 RNN262267:RNO262267 RXJ262267:RXK262267 SHF262267:SHG262267 SRB262267:SRC262267 TAX262267:TAY262267 TKT262267:TKU262267 TUP262267:TUQ262267 UEL262267:UEM262267 UOH262267:UOI262267 UYD262267:UYE262267 VHZ262267:VIA262267 VRV262267:VRW262267 WBR262267:WBS262267 WLN262267:WLO262267 WVJ262267:WVK262267 MZN983195:MZO983195 IX327803:IY327803 ST327803:SU327803 ACP327803:ACQ327803 AML327803:AMM327803 AWH327803:AWI327803 BGD327803:BGE327803 BPZ327803:BQA327803 BZV327803:BZW327803 CJR327803:CJS327803 CTN327803:CTO327803 DDJ327803:DDK327803 DNF327803:DNG327803 DXB327803:DXC327803 EGX327803:EGY327803 EQT327803:EQU327803 FAP327803:FAQ327803 FKL327803:FKM327803 FUH327803:FUI327803 GED327803:GEE327803 GNZ327803:GOA327803 GXV327803:GXW327803 HHR327803:HHS327803 HRN327803:HRO327803 IBJ327803:IBK327803 ILF327803:ILG327803 IVB327803:IVC327803 JEX327803:JEY327803 JOT327803:JOU327803 JYP327803:JYQ327803 KIL327803:KIM327803 KSH327803:KSI327803 LCD327803:LCE327803 LLZ327803:LMA327803 LVV327803:LVW327803 MFR327803:MFS327803 MPN327803:MPO327803 MZJ327803:MZK327803 NJF327803:NJG327803 NTB327803:NTC327803 OCX327803:OCY327803 OMT327803:OMU327803 OWP327803:OWQ327803 PGL327803:PGM327803 PQH327803:PQI327803 QAD327803:QAE327803 QJZ327803:QKA327803 QTV327803:QTW327803 RDR327803:RDS327803 RNN327803:RNO327803 RXJ327803:RXK327803 SHF327803:SHG327803 SRB327803:SRC327803 TAX327803:TAY327803 TKT327803:TKU327803 TUP327803:TUQ327803 UEL327803:UEM327803 UOH327803:UOI327803 UYD327803:UYE327803 VHZ327803:VIA327803 VRV327803:VRW327803 WBR327803:WBS327803 WLN327803:WLO327803 WVJ327803:WVK327803 NJJ983195:NJK983195 IX393339:IY393339 ST393339:SU393339 ACP393339:ACQ393339 AML393339:AMM393339 AWH393339:AWI393339 BGD393339:BGE393339 BPZ393339:BQA393339 BZV393339:BZW393339 CJR393339:CJS393339 CTN393339:CTO393339 DDJ393339:DDK393339 DNF393339:DNG393339 DXB393339:DXC393339 EGX393339:EGY393339 EQT393339:EQU393339 FAP393339:FAQ393339 FKL393339:FKM393339 FUH393339:FUI393339 GED393339:GEE393339 GNZ393339:GOA393339 GXV393339:GXW393339 HHR393339:HHS393339 HRN393339:HRO393339 IBJ393339:IBK393339 ILF393339:ILG393339 IVB393339:IVC393339 JEX393339:JEY393339 JOT393339:JOU393339 JYP393339:JYQ393339 KIL393339:KIM393339 KSH393339:KSI393339 LCD393339:LCE393339 LLZ393339:LMA393339 LVV393339:LVW393339 MFR393339:MFS393339 MPN393339:MPO393339 MZJ393339:MZK393339 NJF393339:NJG393339 NTB393339:NTC393339 OCX393339:OCY393339 OMT393339:OMU393339 OWP393339:OWQ393339 PGL393339:PGM393339 PQH393339:PQI393339 QAD393339:QAE393339 QJZ393339:QKA393339 QTV393339:QTW393339 RDR393339:RDS393339 RNN393339:RNO393339 RXJ393339:RXK393339 SHF393339:SHG393339 SRB393339:SRC393339 TAX393339:TAY393339 TKT393339:TKU393339 TUP393339:TUQ393339 UEL393339:UEM393339 UOH393339:UOI393339 UYD393339:UYE393339 VHZ393339:VIA393339 VRV393339:VRW393339 WBR393339:WBS393339 WLN393339:WLO393339 WVJ393339:WVK393339 NTF983195:NTG983195 IX458875:IY458875 ST458875:SU458875 ACP458875:ACQ458875 AML458875:AMM458875 AWH458875:AWI458875 BGD458875:BGE458875 BPZ458875:BQA458875 BZV458875:BZW458875 CJR458875:CJS458875 CTN458875:CTO458875 DDJ458875:DDK458875 DNF458875:DNG458875 DXB458875:DXC458875 EGX458875:EGY458875 EQT458875:EQU458875 FAP458875:FAQ458875 FKL458875:FKM458875 FUH458875:FUI458875 GED458875:GEE458875 GNZ458875:GOA458875 GXV458875:GXW458875 HHR458875:HHS458875 HRN458875:HRO458875 IBJ458875:IBK458875 ILF458875:ILG458875 IVB458875:IVC458875 JEX458875:JEY458875 JOT458875:JOU458875 JYP458875:JYQ458875 KIL458875:KIM458875 KSH458875:KSI458875 LCD458875:LCE458875 LLZ458875:LMA458875 LVV458875:LVW458875 MFR458875:MFS458875 MPN458875:MPO458875 MZJ458875:MZK458875 NJF458875:NJG458875 NTB458875:NTC458875 OCX458875:OCY458875 OMT458875:OMU458875 OWP458875:OWQ458875 PGL458875:PGM458875 PQH458875:PQI458875 QAD458875:QAE458875 QJZ458875:QKA458875 QTV458875:QTW458875 RDR458875:RDS458875 RNN458875:RNO458875 RXJ458875:RXK458875 SHF458875:SHG458875 SRB458875:SRC458875 TAX458875:TAY458875 TKT458875:TKU458875 TUP458875:TUQ458875 UEL458875:UEM458875 UOH458875:UOI458875 UYD458875:UYE458875 VHZ458875:VIA458875 VRV458875:VRW458875 WBR458875:WBS458875 WLN458875:WLO458875 WVJ458875:WVK458875 ODB983195:ODC983195 IX524411:IY524411 ST524411:SU524411 ACP524411:ACQ524411 AML524411:AMM524411 AWH524411:AWI524411 BGD524411:BGE524411 BPZ524411:BQA524411 BZV524411:BZW524411 CJR524411:CJS524411 CTN524411:CTO524411 DDJ524411:DDK524411 DNF524411:DNG524411 DXB524411:DXC524411 EGX524411:EGY524411 EQT524411:EQU524411 FAP524411:FAQ524411 FKL524411:FKM524411 FUH524411:FUI524411 GED524411:GEE524411 GNZ524411:GOA524411 GXV524411:GXW524411 HHR524411:HHS524411 HRN524411:HRO524411 IBJ524411:IBK524411 ILF524411:ILG524411 IVB524411:IVC524411 JEX524411:JEY524411 JOT524411:JOU524411 JYP524411:JYQ524411 KIL524411:KIM524411 KSH524411:KSI524411 LCD524411:LCE524411 LLZ524411:LMA524411 LVV524411:LVW524411 MFR524411:MFS524411 MPN524411:MPO524411 MZJ524411:MZK524411 NJF524411:NJG524411 NTB524411:NTC524411 OCX524411:OCY524411 OMT524411:OMU524411 OWP524411:OWQ524411 PGL524411:PGM524411 PQH524411:PQI524411 QAD524411:QAE524411 QJZ524411:QKA524411 QTV524411:QTW524411 RDR524411:RDS524411 RNN524411:RNO524411 RXJ524411:RXK524411 SHF524411:SHG524411 SRB524411:SRC524411 TAX524411:TAY524411 TKT524411:TKU524411 TUP524411:TUQ524411 UEL524411:UEM524411 UOH524411:UOI524411 UYD524411:UYE524411 VHZ524411:VIA524411 VRV524411:VRW524411 WBR524411:WBS524411 WLN524411:WLO524411 WVJ524411:WVK524411 OMX983195:OMY983195 IX589947:IY589947 ST589947:SU589947 ACP589947:ACQ589947 AML589947:AMM589947 AWH589947:AWI589947 BGD589947:BGE589947 BPZ589947:BQA589947 BZV589947:BZW589947 CJR589947:CJS589947 CTN589947:CTO589947 DDJ589947:DDK589947 DNF589947:DNG589947 DXB589947:DXC589947 EGX589947:EGY589947 EQT589947:EQU589947 FAP589947:FAQ589947 FKL589947:FKM589947 FUH589947:FUI589947 GED589947:GEE589947 GNZ589947:GOA589947 GXV589947:GXW589947 HHR589947:HHS589947 HRN589947:HRO589947 IBJ589947:IBK589947 ILF589947:ILG589947 IVB589947:IVC589947 JEX589947:JEY589947 JOT589947:JOU589947 JYP589947:JYQ589947 KIL589947:KIM589947 KSH589947:KSI589947 LCD589947:LCE589947 LLZ589947:LMA589947 LVV589947:LVW589947 MFR589947:MFS589947 MPN589947:MPO589947 MZJ589947:MZK589947 NJF589947:NJG589947 NTB589947:NTC589947 OCX589947:OCY589947 OMT589947:OMU589947 OWP589947:OWQ589947 PGL589947:PGM589947 PQH589947:PQI589947 QAD589947:QAE589947 QJZ589947:QKA589947 QTV589947:QTW589947 RDR589947:RDS589947 RNN589947:RNO589947 RXJ589947:RXK589947 SHF589947:SHG589947 SRB589947:SRC589947 TAX589947:TAY589947 TKT589947:TKU589947 TUP589947:TUQ589947 UEL589947:UEM589947 UOH589947:UOI589947 UYD589947:UYE589947 VHZ589947:VIA589947 VRV589947:VRW589947 WBR589947:WBS589947 WLN589947:WLO589947 WVJ589947:WVK589947 OWT983195:OWU983195 IX655483:IY655483 ST655483:SU655483 ACP655483:ACQ655483 AML655483:AMM655483 AWH655483:AWI655483 BGD655483:BGE655483 BPZ655483:BQA655483 BZV655483:BZW655483 CJR655483:CJS655483 CTN655483:CTO655483 DDJ655483:DDK655483 DNF655483:DNG655483 DXB655483:DXC655483 EGX655483:EGY655483 EQT655483:EQU655483 FAP655483:FAQ655483 FKL655483:FKM655483 FUH655483:FUI655483 GED655483:GEE655483 GNZ655483:GOA655483 GXV655483:GXW655483 HHR655483:HHS655483 HRN655483:HRO655483 IBJ655483:IBK655483 ILF655483:ILG655483 IVB655483:IVC655483 JEX655483:JEY655483 JOT655483:JOU655483 JYP655483:JYQ655483 KIL655483:KIM655483 KSH655483:KSI655483 LCD655483:LCE655483 LLZ655483:LMA655483 LVV655483:LVW655483 MFR655483:MFS655483 MPN655483:MPO655483 MZJ655483:MZK655483 NJF655483:NJG655483 NTB655483:NTC655483 OCX655483:OCY655483 OMT655483:OMU655483 OWP655483:OWQ655483 PGL655483:PGM655483 PQH655483:PQI655483 QAD655483:QAE655483 QJZ655483:QKA655483 QTV655483:QTW655483 RDR655483:RDS655483 RNN655483:RNO655483 RXJ655483:RXK655483 SHF655483:SHG655483 SRB655483:SRC655483 TAX655483:TAY655483 TKT655483:TKU655483 TUP655483:TUQ655483 UEL655483:UEM655483 UOH655483:UOI655483 UYD655483:UYE655483 VHZ655483:VIA655483 VRV655483:VRW655483 WBR655483:WBS655483 WLN655483:WLO655483 WVJ655483:WVK655483 PGP983195:PGQ983195 IX721019:IY721019 ST721019:SU721019 ACP721019:ACQ721019 AML721019:AMM721019 AWH721019:AWI721019 BGD721019:BGE721019 BPZ721019:BQA721019 BZV721019:BZW721019 CJR721019:CJS721019 CTN721019:CTO721019 DDJ721019:DDK721019 DNF721019:DNG721019 DXB721019:DXC721019 EGX721019:EGY721019 EQT721019:EQU721019 FAP721019:FAQ721019 FKL721019:FKM721019 FUH721019:FUI721019 GED721019:GEE721019 GNZ721019:GOA721019 GXV721019:GXW721019 HHR721019:HHS721019 HRN721019:HRO721019 IBJ721019:IBK721019 ILF721019:ILG721019 IVB721019:IVC721019 JEX721019:JEY721019 JOT721019:JOU721019 JYP721019:JYQ721019 KIL721019:KIM721019 KSH721019:KSI721019 LCD721019:LCE721019 LLZ721019:LMA721019 LVV721019:LVW721019 MFR721019:MFS721019 MPN721019:MPO721019 MZJ721019:MZK721019 NJF721019:NJG721019 NTB721019:NTC721019 OCX721019:OCY721019 OMT721019:OMU721019 OWP721019:OWQ721019 PGL721019:PGM721019 PQH721019:PQI721019 QAD721019:QAE721019 QJZ721019:QKA721019 QTV721019:QTW721019 RDR721019:RDS721019 RNN721019:RNO721019 RXJ721019:RXK721019 SHF721019:SHG721019 SRB721019:SRC721019 TAX721019:TAY721019 TKT721019:TKU721019 TUP721019:TUQ721019 UEL721019:UEM721019 UOH721019:UOI721019 UYD721019:UYE721019 VHZ721019:VIA721019 VRV721019:VRW721019 WBR721019:WBS721019 WLN721019:WLO721019 WVJ721019:WVK721019 PQL983195:PQM983195 IX786555:IY786555 ST786555:SU786555 ACP786555:ACQ786555 AML786555:AMM786555 AWH786555:AWI786555 BGD786555:BGE786555 BPZ786555:BQA786555 BZV786555:BZW786555 CJR786555:CJS786555 CTN786555:CTO786555 DDJ786555:DDK786555 DNF786555:DNG786555 DXB786555:DXC786555 EGX786555:EGY786555 EQT786555:EQU786555 FAP786555:FAQ786555 FKL786555:FKM786555 FUH786555:FUI786555 GED786555:GEE786555 GNZ786555:GOA786555 GXV786555:GXW786555 HHR786555:HHS786555 HRN786555:HRO786555 IBJ786555:IBK786555 ILF786555:ILG786555 IVB786555:IVC786555 JEX786555:JEY786555 JOT786555:JOU786555 JYP786555:JYQ786555 KIL786555:KIM786555 KSH786555:KSI786555 LCD786555:LCE786555 LLZ786555:LMA786555 LVV786555:LVW786555 MFR786555:MFS786555 MPN786555:MPO786555 MZJ786555:MZK786555 NJF786555:NJG786555 NTB786555:NTC786555 OCX786555:OCY786555 OMT786555:OMU786555 OWP786555:OWQ786555 PGL786555:PGM786555 PQH786555:PQI786555 QAD786555:QAE786555 QJZ786555:QKA786555 QTV786555:QTW786555 RDR786555:RDS786555 RNN786555:RNO786555 RXJ786555:RXK786555 SHF786555:SHG786555 SRB786555:SRC786555 TAX786555:TAY786555 TKT786555:TKU786555 TUP786555:TUQ786555 UEL786555:UEM786555 UOH786555:UOI786555 UYD786555:UYE786555 VHZ786555:VIA786555 VRV786555:VRW786555 WBR786555:WBS786555 WLN786555:WLO786555 WVJ786555:WVK786555 QAH983195:QAI983195 IX852091:IY852091 ST852091:SU852091 ACP852091:ACQ852091 AML852091:AMM852091 AWH852091:AWI852091 BGD852091:BGE852091 BPZ852091:BQA852091 BZV852091:BZW852091 CJR852091:CJS852091 CTN852091:CTO852091 DDJ852091:DDK852091 DNF852091:DNG852091 DXB852091:DXC852091 EGX852091:EGY852091 EQT852091:EQU852091 FAP852091:FAQ852091 FKL852091:FKM852091 FUH852091:FUI852091 GED852091:GEE852091 GNZ852091:GOA852091 GXV852091:GXW852091 HHR852091:HHS852091 HRN852091:HRO852091 IBJ852091:IBK852091 ILF852091:ILG852091 IVB852091:IVC852091 JEX852091:JEY852091 JOT852091:JOU852091 JYP852091:JYQ852091 KIL852091:KIM852091 KSH852091:KSI852091 LCD852091:LCE852091 LLZ852091:LMA852091 LVV852091:LVW852091 MFR852091:MFS852091 MPN852091:MPO852091 MZJ852091:MZK852091 NJF852091:NJG852091 NTB852091:NTC852091 OCX852091:OCY852091 OMT852091:OMU852091 OWP852091:OWQ852091 PGL852091:PGM852091 PQH852091:PQI852091 QAD852091:QAE852091 QJZ852091:QKA852091 QTV852091:QTW852091 RDR852091:RDS852091 RNN852091:RNO852091 RXJ852091:RXK852091 SHF852091:SHG852091 SRB852091:SRC852091 TAX852091:TAY852091 TKT852091:TKU852091 TUP852091:TUQ852091 UEL852091:UEM852091 UOH852091:UOI852091 UYD852091:UYE852091 VHZ852091:VIA852091 VRV852091:VRW852091 WBR852091:WBS852091 WLN852091:WLO852091 WVJ852091:WVK852091 QKD983195:QKE983195 IX917627:IY917627 ST917627:SU917627 ACP917627:ACQ917627 AML917627:AMM917627 AWH917627:AWI917627 BGD917627:BGE917627 BPZ917627:BQA917627 BZV917627:BZW917627 CJR917627:CJS917627 CTN917627:CTO917627 DDJ917627:DDK917627 DNF917627:DNG917627 DXB917627:DXC917627 EGX917627:EGY917627 EQT917627:EQU917627 FAP917627:FAQ917627 FKL917627:FKM917627 FUH917627:FUI917627 GED917627:GEE917627 GNZ917627:GOA917627 GXV917627:GXW917627 HHR917627:HHS917627 HRN917627:HRO917627 IBJ917627:IBK917627 ILF917627:ILG917627 IVB917627:IVC917627 JEX917627:JEY917627 JOT917627:JOU917627 JYP917627:JYQ917627 KIL917627:KIM917627 KSH917627:KSI917627 LCD917627:LCE917627 LLZ917627:LMA917627 LVV917627:LVW917627 MFR917627:MFS917627 MPN917627:MPO917627 MZJ917627:MZK917627 NJF917627:NJG917627 NTB917627:NTC917627 OCX917627:OCY917627 OMT917627:OMU917627 OWP917627:OWQ917627 PGL917627:PGM917627 PQH917627:PQI917627 QAD917627:QAE917627 QJZ917627:QKA917627 QTV917627:QTW917627 RDR917627:RDS917627 RNN917627:RNO917627 RXJ917627:RXK917627 SHF917627:SHG917627 SRB917627:SRC917627 TAX917627:TAY917627 TKT917627:TKU917627 TUP917627:TUQ917627 UEL917627:UEM917627 UOH917627:UOI917627 UYD917627:UYE917627 VHZ917627:VIA917627 VRV917627:VRW917627 WBR917627:WBS917627 WLN917627:WLO917627 WVJ917627:WVK917627 QTZ983195:QUA983195 IX983163:IY983163 ST983163:SU983163 ACP983163:ACQ983163 AML983163:AMM983163 AWH983163:AWI983163 BGD983163:BGE983163 BPZ983163:BQA983163 BZV983163:BZW983163 CJR983163:CJS983163 CTN983163:CTO983163 DDJ983163:DDK983163 DNF983163:DNG983163 DXB983163:DXC983163 EGX983163:EGY983163 EQT983163:EQU983163 FAP983163:FAQ983163 FKL983163:FKM983163 FUH983163:FUI983163 GED983163:GEE983163 GNZ983163:GOA983163 GXV983163:GXW983163 HHR983163:HHS983163 HRN983163:HRO983163 IBJ983163:IBK983163 ILF983163:ILG983163 IVB983163:IVC983163 JEX983163:JEY983163 JOT983163:JOU983163 JYP983163:JYQ983163 KIL983163:KIM983163 KSH983163:KSI983163 LCD983163:LCE983163 LLZ983163:LMA983163 LVV983163:LVW983163 MFR983163:MFS983163 MPN983163:MPO983163 MZJ983163:MZK983163 NJF983163:NJG983163 NTB983163:NTC983163 OCX983163:OCY983163 OMT983163:OMU983163 OWP983163:OWQ983163 PGL983163:PGM983163 PQH983163:PQI983163 QAD983163:QAE983163 QJZ983163:QKA983163 QTV983163:QTW983163 RDR983163:RDS983163 RNN983163:RNO983163 RXJ983163:RXK983163 SHF983163:SHG983163 SRB983163:SRC983163 TAX983163:TAY983163 TKT983163:TKU983163 TUP983163:TUQ983163 UEL983163:UEM983163 UOH983163:UOI983163 UYD983163:UYE983163 VHZ983163:VIA983163 VRV983163:VRW983163 WBR983163:WBS983163 WLN983163:WLO983163 WVJ983163:WVK983163 RDV983195:RDW983195 IX115:IY115 ST115:SU115 ACP115:ACQ115 AML115:AMM115 AWH115:AWI115 BGD115:BGE115 BPZ115:BQA115 BZV115:BZW115 CJR115:CJS115 CTN115:CTO115 DDJ115:DDK115 DNF115:DNG115 DXB115:DXC115 EGX115:EGY115 EQT115:EQU115 FAP115:FAQ115 FKL115:FKM115 FUH115:FUI115 GED115:GEE115 GNZ115:GOA115 GXV115:GXW115 HHR115:HHS115 HRN115:HRO115 IBJ115:IBK115 ILF115:ILG115 IVB115:IVC115 JEX115:JEY115 JOT115:JOU115 JYP115:JYQ115 KIL115:KIM115 KSH115:KSI115 LCD115:LCE115 LLZ115:LMA115 LVV115:LVW115 MFR115:MFS115 MPN115:MPO115 MZJ115:MZK115 NJF115:NJG115 NTB115:NTC115 OCX115:OCY115 OMT115:OMU115 OWP115:OWQ115 PGL115:PGM115 PQH115:PQI115 QAD115:QAE115 QJZ115:QKA115 QTV115:QTW115 RDR115:RDS115 RNN115:RNO115 RXJ115:RXK115 SHF115:SHG115 SRB115:SRC115 TAX115:TAY115 TKT115:TKU115 TUP115:TUQ115 UEL115:UEM115 UOH115:UOI115 UYD115:UYE115 VHZ115:VIA115 VRV115:VRW115 WBR115:WBS115 WLN115:WLO115 WVJ115:WVK115 RNR983195:RNS983195 IX65651:IY65651 ST65651:SU65651 ACP65651:ACQ65651 AML65651:AMM65651 AWH65651:AWI65651 BGD65651:BGE65651 BPZ65651:BQA65651 BZV65651:BZW65651 CJR65651:CJS65651 CTN65651:CTO65651 DDJ65651:DDK65651 DNF65651:DNG65651 DXB65651:DXC65651 EGX65651:EGY65651 EQT65651:EQU65651 FAP65651:FAQ65651 FKL65651:FKM65651 FUH65651:FUI65651 GED65651:GEE65651 GNZ65651:GOA65651 GXV65651:GXW65651 HHR65651:HHS65651 HRN65651:HRO65651 IBJ65651:IBK65651 ILF65651:ILG65651 IVB65651:IVC65651 JEX65651:JEY65651 JOT65651:JOU65651 JYP65651:JYQ65651 KIL65651:KIM65651 KSH65651:KSI65651 LCD65651:LCE65651 LLZ65651:LMA65651 LVV65651:LVW65651 MFR65651:MFS65651 MPN65651:MPO65651 MZJ65651:MZK65651 NJF65651:NJG65651 NTB65651:NTC65651 OCX65651:OCY65651 OMT65651:OMU65651 OWP65651:OWQ65651 PGL65651:PGM65651 PQH65651:PQI65651 QAD65651:QAE65651 QJZ65651:QKA65651 QTV65651:QTW65651 RDR65651:RDS65651 RNN65651:RNO65651 RXJ65651:RXK65651 SHF65651:SHG65651 SRB65651:SRC65651 TAX65651:TAY65651 TKT65651:TKU65651 TUP65651:TUQ65651 UEL65651:UEM65651 UOH65651:UOI65651 UYD65651:UYE65651 VHZ65651:VIA65651 VRV65651:VRW65651 WBR65651:WBS65651 WLN65651:WLO65651 WVJ65651:WVK65651 RXN983195:RXO983195 IX131187:IY131187 ST131187:SU131187 ACP131187:ACQ131187 AML131187:AMM131187 AWH131187:AWI131187 BGD131187:BGE131187 BPZ131187:BQA131187 BZV131187:BZW131187 CJR131187:CJS131187 CTN131187:CTO131187 DDJ131187:DDK131187 DNF131187:DNG131187 DXB131187:DXC131187 EGX131187:EGY131187 EQT131187:EQU131187 FAP131187:FAQ131187 FKL131187:FKM131187 FUH131187:FUI131187 GED131187:GEE131187 GNZ131187:GOA131187 GXV131187:GXW131187 HHR131187:HHS131187 HRN131187:HRO131187 IBJ131187:IBK131187 ILF131187:ILG131187 IVB131187:IVC131187 JEX131187:JEY131187 JOT131187:JOU131187 JYP131187:JYQ131187 KIL131187:KIM131187 KSH131187:KSI131187 LCD131187:LCE131187 LLZ131187:LMA131187 LVV131187:LVW131187 MFR131187:MFS131187 MPN131187:MPO131187 MZJ131187:MZK131187 NJF131187:NJG131187 NTB131187:NTC131187 OCX131187:OCY131187 OMT131187:OMU131187 OWP131187:OWQ131187 PGL131187:PGM131187 PQH131187:PQI131187 QAD131187:QAE131187 QJZ131187:QKA131187 QTV131187:QTW131187 RDR131187:RDS131187 RNN131187:RNO131187 RXJ131187:RXK131187 SHF131187:SHG131187 SRB131187:SRC131187 TAX131187:TAY131187 TKT131187:TKU131187 TUP131187:TUQ131187 UEL131187:UEM131187 UOH131187:UOI131187 UYD131187:UYE131187 VHZ131187:VIA131187 VRV131187:VRW131187 WBR131187:WBS131187 WLN131187:WLO131187 WVJ131187:WVK131187 SHJ983195:SHK983195 IX196723:IY196723 ST196723:SU196723 ACP196723:ACQ196723 AML196723:AMM196723 AWH196723:AWI196723 BGD196723:BGE196723 BPZ196723:BQA196723 BZV196723:BZW196723 CJR196723:CJS196723 CTN196723:CTO196723 DDJ196723:DDK196723 DNF196723:DNG196723 DXB196723:DXC196723 EGX196723:EGY196723 EQT196723:EQU196723 FAP196723:FAQ196723 FKL196723:FKM196723 FUH196723:FUI196723 GED196723:GEE196723 GNZ196723:GOA196723 GXV196723:GXW196723 HHR196723:HHS196723 HRN196723:HRO196723 IBJ196723:IBK196723 ILF196723:ILG196723 IVB196723:IVC196723 JEX196723:JEY196723 JOT196723:JOU196723 JYP196723:JYQ196723 KIL196723:KIM196723 KSH196723:KSI196723 LCD196723:LCE196723 LLZ196723:LMA196723 LVV196723:LVW196723 MFR196723:MFS196723 MPN196723:MPO196723 MZJ196723:MZK196723 NJF196723:NJG196723 NTB196723:NTC196723 OCX196723:OCY196723 OMT196723:OMU196723 OWP196723:OWQ196723 PGL196723:PGM196723 PQH196723:PQI196723 QAD196723:QAE196723 QJZ196723:QKA196723 QTV196723:QTW196723 RDR196723:RDS196723 RNN196723:RNO196723 RXJ196723:RXK196723 SHF196723:SHG196723 SRB196723:SRC196723 TAX196723:TAY196723 TKT196723:TKU196723 TUP196723:TUQ196723 UEL196723:UEM196723 UOH196723:UOI196723 UYD196723:UYE196723 VHZ196723:VIA196723 VRV196723:VRW196723 WBR196723:WBS196723 WLN196723:WLO196723 WVJ196723:WVK196723 SRF983195:SRG983195 IX262259:IY262259 ST262259:SU262259 ACP262259:ACQ262259 AML262259:AMM262259 AWH262259:AWI262259 BGD262259:BGE262259 BPZ262259:BQA262259 BZV262259:BZW262259 CJR262259:CJS262259 CTN262259:CTO262259 DDJ262259:DDK262259 DNF262259:DNG262259 DXB262259:DXC262259 EGX262259:EGY262259 EQT262259:EQU262259 FAP262259:FAQ262259 FKL262259:FKM262259 FUH262259:FUI262259 GED262259:GEE262259 GNZ262259:GOA262259 GXV262259:GXW262259 HHR262259:HHS262259 HRN262259:HRO262259 IBJ262259:IBK262259 ILF262259:ILG262259 IVB262259:IVC262259 JEX262259:JEY262259 JOT262259:JOU262259 JYP262259:JYQ262259 KIL262259:KIM262259 KSH262259:KSI262259 LCD262259:LCE262259 LLZ262259:LMA262259 LVV262259:LVW262259 MFR262259:MFS262259 MPN262259:MPO262259 MZJ262259:MZK262259 NJF262259:NJG262259 NTB262259:NTC262259 OCX262259:OCY262259 OMT262259:OMU262259 OWP262259:OWQ262259 PGL262259:PGM262259 PQH262259:PQI262259 QAD262259:QAE262259 QJZ262259:QKA262259 QTV262259:QTW262259 RDR262259:RDS262259 RNN262259:RNO262259 RXJ262259:RXK262259 SHF262259:SHG262259 SRB262259:SRC262259 TAX262259:TAY262259 TKT262259:TKU262259 TUP262259:TUQ262259 UEL262259:UEM262259 UOH262259:UOI262259 UYD262259:UYE262259 VHZ262259:VIA262259 VRV262259:VRW262259 WBR262259:WBS262259 WLN262259:WLO262259 WVJ262259:WVK262259 TBB983195:TBC983195 IX327795:IY327795 ST327795:SU327795 ACP327795:ACQ327795 AML327795:AMM327795 AWH327795:AWI327795 BGD327795:BGE327795 BPZ327795:BQA327795 BZV327795:BZW327795 CJR327795:CJS327795 CTN327795:CTO327795 DDJ327795:DDK327795 DNF327795:DNG327795 DXB327795:DXC327795 EGX327795:EGY327795 EQT327795:EQU327795 FAP327795:FAQ327795 FKL327795:FKM327795 FUH327795:FUI327795 GED327795:GEE327795 GNZ327795:GOA327795 GXV327795:GXW327795 HHR327795:HHS327795 HRN327795:HRO327795 IBJ327795:IBK327795 ILF327795:ILG327795 IVB327795:IVC327795 JEX327795:JEY327795 JOT327795:JOU327795 JYP327795:JYQ327795 KIL327795:KIM327795 KSH327795:KSI327795 LCD327795:LCE327795 LLZ327795:LMA327795 LVV327795:LVW327795 MFR327795:MFS327795 MPN327795:MPO327795 MZJ327795:MZK327795 NJF327795:NJG327795 NTB327795:NTC327795 OCX327795:OCY327795 OMT327795:OMU327795 OWP327795:OWQ327795 PGL327795:PGM327795 PQH327795:PQI327795 QAD327795:QAE327795 QJZ327795:QKA327795 QTV327795:QTW327795 RDR327795:RDS327795 RNN327795:RNO327795 RXJ327795:RXK327795 SHF327795:SHG327795 SRB327795:SRC327795 TAX327795:TAY327795 TKT327795:TKU327795 TUP327795:TUQ327795 UEL327795:UEM327795 UOH327795:UOI327795 UYD327795:UYE327795 VHZ327795:VIA327795 VRV327795:VRW327795 WBR327795:WBS327795 WLN327795:WLO327795 WVJ327795:WVK327795 TKX983195:TKY983195 IX393331:IY393331 ST393331:SU393331 ACP393331:ACQ393331 AML393331:AMM393331 AWH393331:AWI393331 BGD393331:BGE393331 BPZ393331:BQA393331 BZV393331:BZW393331 CJR393331:CJS393331 CTN393331:CTO393331 DDJ393331:DDK393331 DNF393331:DNG393331 DXB393331:DXC393331 EGX393331:EGY393331 EQT393331:EQU393331 FAP393331:FAQ393331 FKL393331:FKM393331 FUH393331:FUI393331 GED393331:GEE393331 GNZ393331:GOA393331 GXV393331:GXW393331 HHR393331:HHS393331 HRN393331:HRO393331 IBJ393331:IBK393331 ILF393331:ILG393331 IVB393331:IVC393331 JEX393331:JEY393331 JOT393331:JOU393331 JYP393331:JYQ393331 KIL393331:KIM393331 KSH393331:KSI393331 LCD393331:LCE393331 LLZ393331:LMA393331 LVV393331:LVW393331 MFR393331:MFS393331 MPN393331:MPO393331 MZJ393331:MZK393331 NJF393331:NJG393331 NTB393331:NTC393331 OCX393331:OCY393331 OMT393331:OMU393331 OWP393331:OWQ393331 PGL393331:PGM393331 PQH393331:PQI393331 QAD393331:QAE393331 QJZ393331:QKA393331 QTV393331:QTW393331 RDR393331:RDS393331 RNN393331:RNO393331 RXJ393331:RXK393331 SHF393331:SHG393331 SRB393331:SRC393331 TAX393331:TAY393331 TKT393331:TKU393331 TUP393331:TUQ393331 UEL393331:UEM393331 UOH393331:UOI393331 UYD393331:UYE393331 VHZ393331:VIA393331 VRV393331:VRW393331 WBR393331:WBS393331 WLN393331:WLO393331 WVJ393331:WVK393331 TUT983195:TUU983195 IX458867:IY458867 ST458867:SU458867 ACP458867:ACQ458867 AML458867:AMM458867 AWH458867:AWI458867 BGD458867:BGE458867 BPZ458867:BQA458867 BZV458867:BZW458867 CJR458867:CJS458867 CTN458867:CTO458867 DDJ458867:DDK458867 DNF458867:DNG458867 DXB458867:DXC458867 EGX458867:EGY458867 EQT458867:EQU458867 FAP458867:FAQ458867 FKL458867:FKM458867 FUH458867:FUI458867 GED458867:GEE458867 GNZ458867:GOA458867 GXV458867:GXW458867 HHR458867:HHS458867 HRN458867:HRO458867 IBJ458867:IBK458867 ILF458867:ILG458867 IVB458867:IVC458867 JEX458867:JEY458867 JOT458867:JOU458867 JYP458867:JYQ458867 KIL458867:KIM458867 KSH458867:KSI458867 LCD458867:LCE458867 LLZ458867:LMA458867 LVV458867:LVW458867 MFR458867:MFS458867 MPN458867:MPO458867 MZJ458867:MZK458867 NJF458867:NJG458867 NTB458867:NTC458867 OCX458867:OCY458867 OMT458867:OMU458867 OWP458867:OWQ458867 PGL458867:PGM458867 PQH458867:PQI458867 QAD458867:QAE458867 QJZ458867:QKA458867 QTV458867:QTW458867 RDR458867:RDS458867 RNN458867:RNO458867 RXJ458867:RXK458867 SHF458867:SHG458867 SRB458867:SRC458867 TAX458867:TAY458867 TKT458867:TKU458867 TUP458867:TUQ458867 UEL458867:UEM458867 UOH458867:UOI458867 UYD458867:UYE458867 VHZ458867:VIA458867 VRV458867:VRW458867 WBR458867:WBS458867 WLN458867:WLO458867 WVJ458867:WVK458867 UEP983195:UEQ983195 IX524403:IY524403 ST524403:SU524403 ACP524403:ACQ524403 AML524403:AMM524403 AWH524403:AWI524403 BGD524403:BGE524403 BPZ524403:BQA524403 BZV524403:BZW524403 CJR524403:CJS524403 CTN524403:CTO524403 DDJ524403:DDK524403 DNF524403:DNG524403 DXB524403:DXC524403 EGX524403:EGY524403 EQT524403:EQU524403 FAP524403:FAQ524403 FKL524403:FKM524403 FUH524403:FUI524403 GED524403:GEE524403 GNZ524403:GOA524403 GXV524403:GXW524403 HHR524403:HHS524403 HRN524403:HRO524403 IBJ524403:IBK524403 ILF524403:ILG524403 IVB524403:IVC524403 JEX524403:JEY524403 JOT524403:JOU524403 JYP524403:JYQ524403 KIL524403:KIM524403 KSH524403:KSI524403 LCD524403:LCE524403 LLZ524403:LMA524403 LVV524403:LVW524403 MFR524403:MFS524403 MPN524403:MPO524403 MZJ524403:MZK524403 NJF524403:NJG524403 NTB524403:NTC524403 OCX524403:OCY524403 OMT524403:OMU524403 OWP524403:OWQ524403 PGL524403:PGM524403 PQH524403:PQI524403 QAD524403:QAE524403 QJZ524403:QKA524403 QTV524403:QTW524403 RDR524403:RDS524403 RNN524403:RNO524403 RXJ524403:RXK524403 SHF524403:SHG524403 SRB524403:SRC524403 TAX524403:TAY524403 TKT524403:TKU524403 TUP524403:TUQ524403 UEL524403:UEM524403 UOH524403:UOI524403 UYD524403:UYE524403 VHZ524403:VIA524403 VRV524403:VRW524403 WBR524403:WBS524403 WLN524403:WLO524403 WVJ524403:WVK524403 UOL983195:UOM983195 IX589939:IY589939 ST589939:SU589939 ACP589939:ACQ589939 AML589939:AMM589939 AWH589939:AWI589939 BGD589939:BGE589939 BPZ589939:BQA589939 BZV589939:BZW589939 CJR589939:CJS589939 CTN589939:CTO589939 DDJ589939:DDK589939 DNF589939:DNG589939 DXB589939:DXC589939 EGX589939:EGY589939 EQT589939:EQU589939 FAP589939:FAQ589939 FKL589939:FKM589939 FUH589939:FUI589939 GED589939:GEE589939 GNZ589939:GOA589939 GXV589939:GXW589939 HHR589939:HHS589939 HRN589939:HRO589939 IBJ589939:IBK589939 ILF589939:ILG589939 IVB589939:IVC589939 JEX589939:JEY589939 JOT589939:JOU589939 JYP589939:JYQ589939 KIL589939:KIM589939 KSH589939:KSI589939 LCD589939:LCE589939 LLZ589939:LMA589939 LVV589939:LVW589939 MFR589939:MFS589939 MPN589939:MPO589939 MZJ589939:MZK589939 NJF589939:NJG589939 NTB589939:NTC589939 OCX589939:OCY589939 OMT589939:OMU589939 OWP589939:OWQ589939 PGL589939:PGM589939 PQH589939:PQI589939 QAD589939:QAE589939 QJZ589939:QKA589939 QTV589939:QTW589939 RDR589939:RDS589939 RNN589939:RNO589939 RXJ589939:RXK589939 SHF589939:SHG589939 SRB589939:SRC589939 TAX589939:TAY589939 TKT589939:TKU589939 TUP589939:TUQ589939 UEL589939:UEM589939 UOH589939:UOI589939 UYD589939:UYE589939 VHZ589939:VIA589939 VRV589939:VRW589939 WBR589939:WBS589939 WLN589939:WLO589939 WVJ589939:WVK589939 UYH983195:UYI983195 IX655475:IY655475 ST655475:SU655475 ACP655475:ACQ655475 AML655475:AMM655475 AWH655475:AWI655475 BGD655475:BGE655475 BPZ655475:BQA655475 BZV655475:BZW655475 CJR655475:CJS655475 CTN655475:CTO655475 DDJ655475:DDK655475 DNF655475:DNG655475 DXB655475:DXC655475 EGX655475:EGY655475 EQT655475:EQU655475 FAP655475:FAQ655475 FKL655475:FKM655475 FUH655475:FUI655475 GED655475:GEE655475 GNZ655475:GOA655475 GXV655475:GXW655475 HHR655475:HHS655475 HRN655475:HRO655475 IBJ655475:IBK655475 ILF655475:ILG655475 IVB655475:IVC655475 JEX655475:JEY655475 JOT655475:JOU655475 JYP655475:JYQ655475 KIL655475:KIM655475 KSH655475:KSI655475 LCD655475:LCE655475 LLZ655475:LMA655475 LVV655475:LVW655475 MFR655475:MFS655475 MPN655475:MPO655475 MZJ655475:MZK655475 NJF655475:NJG655475 NTB655475:NTC655475 OCX655475:OCY655475 OMT655475:OMU655475 OWP655475:OWQ655475 PGL655475:PGM655475 PQH655475:PQI655475 QAD655475:QAE655475 QJZ655475:QKA655475 QTV655475:QTW655475 RDR655475:RDS655475 RNN655475:RNO655475 RXJ655475:RXK655475 SHF655475:SHG655475 SRB655475:SRC655475 TAX655475:TAY655475 TKT655475:TKU655475 TUP655475:TUQ655475 UEL655475:UEM655475 UOH655475:UOI655475 UYD655475:UYE655475 VHZ655475:VIA655475 VRV655475:VRW655475 WBR655475:WBS655475 WLN655475:WLO655475 WVJ655475:WVK655475 VID983195:VIE983195 IX721011:IY721011 ST721011:SU721011 ACP721011:ACQ721011 AML721011:AMM721011 AWH721011:AWI721011 BGD721011:BGE721011 BPZ721011:BQA721011 BZV721011:BZW721011 CJR721011:CJS721011 CTN721011:CTO721011 DDJ721011:DDK721011 DNF721011:DNG721011 DXB721011:DXC721011 EGX721011:EGY721011 EQT721011:EQU721011 FAP721011:FAQ721011 FKL721011:FKM721011 FUH721011:FUI721011 GED721011:GEE721011 GNZ721011:GOA721011 GXV721011:GXW721011 HHR721011:HHS721011 HRN721011:HRO721011 IBJ721011:IBK721011 ILF721011:ILG721011 IVB721011:IVC721011 JEX721011:JEY721011 JOT721011:JOU721011 JYP721011:JYQ721011 KIL721011:KIM721011 KSH721011:KSI721011 LCD721011:LCE721011 LLZ721011:LMA721011 LVV721011:LVW721011 MFR721011:MFS721011 MPN721011:MPO721011 MZJ721011:MZK721011 NJF721011:NJG721011 NTB721011:NTC721011 OCX721011:OCY721011 OMT721011:OMU721011 OWP721011:OWQ721011 PGL721011:PGM721011 PQH721011:PQI721011 QAD721011:QAE721011 QJZ721011:QKA721011 QTV721011:QTW721011 RDR721011:RDS721011 RNN721011:RNO721011 RXJ721011:RXK721011 SHF721011:SHG721011 SRB721011:SRC721011 TAX721011:TAY721011 TKT721011:TKU721011 TUP721011:TUQ721011 UEL721011:UEM721011 UOH721011:UOI721011 UYD721011:UYE721011 VHZ721011:VIA721011 VRV721011:VRW721011 WBR721011:WBS721011 WLN721011:WLO721011 WVJ721011:WVK721011 VRZ983195:VSA983195 IX786547:IY786547 ST786547:SU786547 ACP786547:ACQ786547 AML786547:AMM786547 AWH786547:AWI786547 BGD786547:BGE786547 BPZ786547:BQA786547 BZV786547:BZW786547 CJR786547:CJS786547 CTN786547:CTO786547 DDJ786547:DDK786547 DNF786547:DNG786547 DXB786547:DXC786547 EGX786547:EGY786547 EQT786547:EQU786547 FAP786547:FAQ786547 FKL786547:FKM786547 FUH786547:FUI786547 GED786547:GEE786547 GNZ786547:GOA786547 GXV786547:GXW786547 HHR786547:HHS786547 HRN786547:HRO786547 IBJ786547:IBK786547 ILF786547:ILG786547 IVB786547:IVC786547 JEX786547:JEY786547 JOT786547:JOU786547 JYP786547:JYQ786547 KIL786547:KIM786547 KSH786547:KSI786547 LCD786547:LCE786547 LLZ786547:LMA786547 LVV786547:LVW786547 MFR786547:MFS786547 MPN786547:MPO786547 MZJ786547:MZK786547 NJF786547:NJG786547 NTB786547:NTC786547 OCX786547:OCY786547 OMT786547:OMU786547 OWP786547:OWQ786547 PGL786547:PGM786547 PQH786547:PQI786547 QAD786547:QAE786547 QJZ786547:QKA786547 QTV786547:QTW786547 RDR786547:RDS786547 RNN786547:RNO786547 RXJ786547:RXK786547 SHF786547:SHG786547 SRB786547:SRC786547 TAX786547:TAY786547 TKT786547:TKU786547 TUP786547:TUQ786547 UEL786547:UEM786547 UOH786547:UOI786547 UYD786547:UYE786547 VHZ786547:VIA786547 VRV786547:VRW786547 WBR786547:WBS786547 WLN786547:WLO786547 WVJ786547:WVK786547 WBV983195:WBW983195 IX852083:IY852083 ST852083:SU852083 ACP852083:ACQ852083 AML852083:AMM852083 AWH852083:AWI852083 BGD852083:BGE852083 BPZ852083:BQA852083 BZV852083:BZW852083 CJR852083:CJS852083 CTN852083:CTO852083 DDJ852083:DDK852083 DNF852083:DNG852083 DXB852083:DXC852083 EGX852083:EGY852083 EQT852083:EQU852083 FAP852083:FAQ852083 FKL852083:FKM852083 FUH852083:FUI852083 GED852083:GEE852083 GNZ852083:GOA852083 GXV852083:GXW852083 HHR852083:HHS852083 HRN852083:HRO852083 IBJ852083:IBK852083 ILF852083:ILG852083 IVB852083:IVC852083 JEX852083:JEY852083 JOT852083:JOU852083 JYP852083:JYQ852083 KIL852083:KIM852083 KSH852083:KSI852083 LCD852083:LCE852083 LLZ852083:LMA852083 LVV852083:LVW852083 MFR852083:MFS852083 MPN852083:MPO852083 MZJ852083:MZK852083 NJF852083:NJG852083 NTB852083:NTC852083 OCX852083:OCY852083 OMT852083:OMU852083 OWP852083:OWQ852083 PGL852083:PGM852083 PQH852083:PQI852083 QAD852083:QAE852083 QJZ852083:QKA852083 QTV852083:QTW852083 RDR852083:RDS852083 RNN852083:RNO852083 RXJ852083:RXK852083 SHF852083:SHG852083 SRB852083:SRC852083 TAX852083:TAY852083 TKT852083:TKU852083 TUP852083:TUQ852083 UEL852083:UEM852083 UOH852083:UOI852083 UYD852083:UYE852083 VHZ852083:VIA852083 VRV852083:VRW852083 WBR852083:WBS852083 WLN852083:WLO852083 WVJ852083:WVK852083 WLR983195:WLS983195 IX917619:IY917619 ST917619:SU917619 ACP917619:ACQ917619 AML917619:AMM917619 AWH917619:AWI917619 BGD917619:BGE917619 BPZ917619:BQA917619 BZV917619:BZW917619 CJR917619:CJS917619 CTN917619:CTO917619 DDJ917619:DDK917619 DNF917619:DNG917619 DXB917619:DXC917619 EGX917619:EGY917619 EQT917619:EQU917619 FAP917619:FAQ917619 FKL917619:FKM917619 FUH917619:FUI917619 GED917619:GEE917619 GNZ917619:GOA917619 GXV917619:GXW917619 HHR917619:HHS917619 HRN917619:HRO917619 IBJ917619:IBK917619 ILF917619:ILG917619 IVB917619:IVC917619 JEX917619:JEY917619 JOT917619:JOU917619 JYP917619:JYQ917619 KIL917619:KIM917619 KSH917619:KSI917619 LCD917619:LCE917619 LLZ917619:LMA917619 LVV917619:LVW917619 MFR917619:MFS917619 MPN917619:MPO917619 MZJ917619:MZK917619 NJF917619:NJG917619 NTB917619:NTC917619 OCX917619:OCY917619 OMT917619:OMU917619 OWP917619:OWQ917619 PGL917619:PGM917619 PQH917619:PQI917619 QAD917619:QAE917619 QJZ917619:QKA917619 QTV917619:QTW917619 RDR917619:RDS917619 RNN917619:RNO917619 RXJ917619:RXK917619 SHF917619:SHG917619 SRB917619:SRC917619 TAX917619:TAY917619 TKT917619:TKU917619 TUP917619:TUQ917619 UEL917619:UEM917619 UOH917619:UOI917619 UYD917619:UYE917619 VHZ917619:VIA917619 VRV917619:VRW917619 WBR917619:WBS917619 WLN917619:WLO917619 WVJ917619:WVK917619 WVN983195:WVO983195 IX983155:IY983155 ST983155:SU983155 ACP983155:ACQ983155 AML983155:AMM983155 AWH983155:AWI983155 BGD983155:BGE983155 BPZ983155:BQA983155 BZV983155:BZW983155 CJR983155:CJS983155 CTN983155:CTO983155 DDJ983155:DDK983155 DNF983155:DNG983155 DXB983155:DXC983155 EGX983155:EGY983155 EQT983155:EQU983155 FAP983155:FAQ983155 FKL983155:FKM983155 FUH983155:FUI983155 GED983155:GEE983155 GNZ983155:GOA983155 GXV983155:GXW983155 HHR983155:HHS983155 HRN983155:HRO983155 IBJ983155:IBK983155 ILF983155:ILG983155 IVB983155:IVC983155 JEX983155:JEY983155 JOT983155:JOU983155 JYP983155:JYQ983155 KIL983155:KIM983155 KSH983155:KSI983155 LCD983155:LCE983155 LLZ983155:LMA983155 LVV983155:LVW983155 MFR983155:MFS983155 MPN983155:MPO983155 MZJ983155:MZK983155 NJF983155:NJG983155 NTB983155:NTC983155 OCX983155:OCY983155 OMT983155:OMU983155 OWP983155:OWQ983155 PGL983155:PGM983155 PQH983155:PQI983155 QAD983155:QAE983155 QJZ983155:QKA983155 QTV983155:QTW983155 RDR983155:RDS983155 RNN983155:RNO983155 RXJ983155:RXK983155 SHF983155:SHG983155 SRB983155:SRC983155 TAX983155:TAY983155 TKT983155:TKU983155 TUP983155:TUQ983155 UEL983155:UEM983155 UOH983155:UOI983155 UYD983155:UYE983155 VHZ983155:VIA983155 VRV983155:VRW983155 WBR983155:WBS983155 WLN983155:WLO983155 WVJ983155:WVK983155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IY124 SU124 ACQ124 AMM124 AWI124 BGE124 BQA124 BZW124 CJS124 CTO124 DDK124 DNG124 DXC124 EGY124 EQU124 FAQ124 FKM124 FUI124 GEE124 GOA124 GXW124 HHS124 HRO124 IBK124 ILG124 IVC124 JEY124 JOU124 JYQ124 KIM124 KSI124 LCE124 LMA124 LVW124 MFS124 MPO124 MZK124 NJG124 NTC124 OCY124 OMU124 OWQ124 PGM124 PQI124 QAE124 QKA124 QTW124 RDS124 RNO124 RXK124 SHG124 SRC124 TAY124 TKU124 TUQ124 UEM124 UOI124 UYE124 VIA124 VRW124 WBS124 WLO124 WVK124 IY65660 SU65660 ACQ65660 AMM65660 AWI65660 BGE65660 BQA65660 BZW65660 CJS65660 CTO65660 DDK65660 DNG65660 DXC65660 EGY65660 EQU65660 FAQ65660 FKM65660 FUI65660 GEE65660 GOA65660 GXW65660 HHS65660 HRO65660 IBK65660 ILG65660 IVC65660 JEY65660 JOU65660 JYQ65660 KIM65660 KSI65660 LCE65660 LMA65660 LVW65660 MFS65660 MPO65660 MZK65660 NJG65660 NTC65660 OCY65660 OMU65660 OWQ65660 PGM65660 PQI65660 QAE65660 QKA65660 QTW65660 RDS65660 RNO65660 RXK65660 SHG65660 SRC65660 TAY65660 TKU65660 TUQ65660 UEM65660 UOI65660 UYE65660 VIA65660 VRW65660 WBS65660 WLO65660 WVK65660 IY131196 SU131196 ACQ131196 AMM131196 AWI131196 BGE131196 BQA131196 BZW131196 CJS131196 CTO131196 DDK131196 DNG131196 DXC131196 EGY131196 EQU131196 FAQ131196 FKM131196 FUI131196 GEE131196 GOA131196 GXW131196 HHS131196 HRO131196 IBK131196 ILG131196 IVC131196 JEY131196 JOU131196 JYQ131196 KIM131196 KSI131196 LCE131196 LMA131196 LVW131196 MFS131196 MPO131196 MZK131196 NJG131196 NTC131196 OCY131196 OMU131196 OWQ131196 PGM131196 PQI131196 QAE131196 QKA131196 QTW131196 RDS131196 RNO131196 RXK131196 SHG131196 SRC131196 TAY131196 TKU131196 TUQ131196 UEM131196 UOI131196 UYE131196 VIA131196 VRW131196 WBS131196 WLO131196 WVK131196 IY196732 SU196732 ACQ196732 AMM196732 AWI196732 BGE196732 BQA196732 BZW196732 CJS196732 CTO196732 DDK196732 DNG196732 DXC196732 EGY196732 EQU196732 FAQ196732 FKM196732 FUI196732 GEE196732 GOA196732 GXW196732 HHS196732 HRO196732 IBK196732 ILG196732 IVC196732 JEY196732 JOU196732 JYQ196732 KIM196732 KSI196732 LCE196732 LMA196732 LVW196732 MFS196732 MPO196732 MZK196732 NJG196732 NTC196732 OCY196732 OMU196732 OWQ196732 PGM196732 PQI196732 QAE196732 QKA196732 QTW196732 RDS196732 RNO196732 RXK196732 SHG196732 SRC196732 TAY196732 TKU196732 TUQ196732 UEM196732 UOI196732 UYE196732 VIA196732 VRW196732 WBS196732 WLO196732 WVK196732 IY262268 SU262268 ACQ262268 AMM262268 AWI262268 BGE262268 BQA262268 BZW262268 CJS262268 CTO262268 DDK262268 DNG262268 DXC262268 EGY262268 EQU262268 FAQ262268 FKM262268 FUI262268 GEE262268 GOA262268 GXW262268 HHS262268 HRO262268 IBK262268 ILG262268 IVC262268 JEY262268 JOU262268 JYQ262268 KIM262268 KSI262268 LCE262268 LMA262268 LVW262268 MFS262268 MPO262268 MZK262268 NJG262268 NTC262268 OCY262268 OMU262268 OWQ262268 PGM262268 PQI262268 QAE262268 QKA262268 QTW262268 RDS262268 RNO262268 RXK262268 SHG262268 SRC262268 TAY262268 TKU262268 TUQ262268 UEM262268 UOI262268 UYE262268 VIA262268 VRW262268 WBS262268 WLO262268 WVK262268 IY327804 SU327804 ACQ327804 AMM327804 AWI327804 BGE327804 BQA327804 BZW327804 CJS327804 CTO327804 DDK327804 DNG327804 DXC327804 EGY327804 EQU327804 FAQ327804 FKM327804 FUI327804 GEE327804 GOA327804 GXW327804 HHS327804 HRO327804 IBK327804 ILG327804 IVC327804 JEY327804 JOU327804 JYQ327804 KIM327804 KSI327804 LCE327804 LMA327804 LVW327804 MFS327804 MPO327804 MZK327804 NJG327804 NTC327804 OCY327804 OMU327804 OWQ327804 PGM327804 PQI327804 QAE327804 QKA327804 QTW327804 RDS327804 RNO327804 RXK327804 SHG327804 SRC327804 TAY327804 TKU327804 TUQ327804 UEM327804 UOI327804 UYE327804 VIA327804 VRW327804 WBS327804 WLO327804 WVK327804 IY393340 SU393340 ACQ393340 AMM393340 AWI393340 BGE393340 BQA393340 BZW393340 CJS393340 CTO393340 DDK393340 DNG393340 DXC393340 EGY393340 EQU393340 FAQ393340 FKM393340 FUI393340 GEE393340 GOA393340 GXW393340 HHS393340 HRO393340 IBK393340 ILG393340 IVC393340 JEY393340 JOU393340 JYQ393340 KIM393340 KSI393340 LCE393340 LMA393340 LVW393340 MFS393340 MPO393340 MZK393340 NJG393340 NTC393340 OCY393340 OMU393340 OWQ393340 PGM393340 PQI393340 QAE393340 QKA393340 QTW393340 RDS393340 RNO393340 RXK393340 SHG393340 SRC393340 TAY393340 TKU393340 TUQ393340 UEM393340 UOI393340 UYE393340 VIA393340 VRW393340 WBS393340 WLO393340 WVK393340 IY458876 SU458876 ACQ458876 AMM458876 AWI458876 BGE458876 BQA458876 BZW458876 CJS458876 CTO458876 DDK458876 DNG458876 DXC458876 EGY458876 EQU458876 FAQ458876 FKM458876 FUI458876 GEE458876 GOA458876 GXW458876 HHS458876 HRO458876 IBK458876 ILG458876 IVC458876 JEY458876 JOU458876 JYQ458876 KIM458876 KSI458876 LCE458876 LMA458876 LVW458876 MFS458876 MPO458876 MZK458876 NJG458876 NTC458876 OCY458876 OMU458876 OWQ458876 PGM458876 PQI458876 QAE458876 QKA458876 QTW458876 RDS458876 RNO458876 RXK458876 SHG458876 SRC458876 TAY458876 TKU458876 TUQ458876 UEM458876 UOI458876 UYE458876 VIA458876 VRW458876 WBS458876 WLO458876 WVK458876 IY524412 SU524412 ACQ524412 AMM524412 AWI524412 BGE524412 BQA524412 BZW524412 CJS524412 CTO524412 DDK524412 DNG524412 DXC524412 EGY524412 EQU524412 FAQ524412 FKM524412 FUI524412 GEE524412 GOA524412 GXW524412 HHS524412 HRO524412 IBK524412 ILG524412 IVC524412 JEY524412 JOU524412 JYQ524412 KIM524412 KSI524412 LCE524412 LMA524412 LVW524412 MFS524412 MPO524412 MZK524412 NJG524412 NTC524412 OCY524412 OMU524412 OWQ524412 PGM524412 PQI524412 QAE524412 QKA524412 QTW524412 RDS524412 RNO524412 RXK524412 SHG524412 SRC524412 TAY524412 TKU524412 TUQ524412 UEM524412 UOI524412 UYE524412 VIA524412 VRW524412 WBS524412 WLO524412 WVK524412 IY589948 SU589948 ACQ589948 AMM589948 AWI589948 BGE589948 BQA589948 BZW589948 CJS589948 CTO589948 DDK589948 DNG589948 DXC589948 EGY589948 EQU589948 FAQ589948 FKM589948 FUI589948 GEE589948 GOA589948 GXW589948 HHS589948 HRO589948 IBK589948 ILG589948 IVC589948 JEY589948 JOU589948 JYQ589948 KIM589948 KSI589948 LCE589948 LMA589948 LVW589948 MFS589948 MPO589948 MZK589948 NJG589948 NTC589948 OCY589948 OMU589948 OWQ589948 PGM589948 PQI589948 QAE589948 QKA589948 QTW589948 RDS589948 RNO589948 RXK589948 SHG589948 SRC589948 TAY589948 TKU589948 TUQ589948 UEM589948 UOI589948 UYE589948 VIA589948 VRW589948 WBS589948 WLO589948 WVK589948 IY655484 SU655484 ACQ655484 AMM655484 AWI655484 BGE655484 BQA655484 BZW655484 CJS655484 CTO655484 DDK655484 DNG655484 DXC655484 EGY655484 EQU655484 FAQ655484 FKM655484 FUI655484 GEE655484 GOA655484 GXW655484 HHS655484 HRO655484 IBK655484 ILG655484 IVC655484 JEY655484 JOU655484 JYQ655484 KIM655484 KSI655484 LCE655484 LMA655484 LVW655484 MFS655484 MPO655484 MZK655484 NJG655484 NTC655484 OCY655484 OMU655484 OWQ655484 PGM655484 PQI655484 QAE655484 QKA655484 QTW655484 RDS655484 RNO655484 RXK655484 SHG655484 SRC655484 TAY655484 TKU655484 TUQ655484 UEM655484 UOI655484 UYE655484 VIA655484 VRW655484 WBS655484 WLO655484 WVK655484 IY721020 SU721020 ACQ721020 AMM721020 AWI721020 BGE721020 BQA721020 BZW721020 CJS721020 CTO721020 DDK721020 DNG721020 DXC721020 EGY721020 EQU721020 FAQ721020 FKM721020 FUI721020 GEE721020 GOA721020 GXW721020 HHS721020 HRO721020 IBK721020 ILG721020 IVC721020 JEY721020 JOU721020 JYQ721020 KIM721020 KSI721020 LCE721020 LMA721020 LVW721020 MFS721020 MPO721020 MZK721020 NJG721020 NTC721020 OCY721020 OMU721020 OWQ721020 PGM721020 PQI721020 QAE721020 QKA721020 QTW721020 RDS721020 RNO721020 RXK721020 SHG721020 SRC721020 TAY721020 TKU721020 TUQ721020 UEM721020 UOI721020 UYE721020 VIA721020 VRW721020 WBS721020 WLO721020 WVK721020 IY786556 SU786556 ACQ786556 AMM786556 AWI786556 BGE786556 BQA786556 BZW786556 CJS786556 CTO786556 DDK786556 DNG786556 DXC786556 EGY786556 EQU786556 FAQ786556 FKM786556 FUI786556 GEE786556 GOA786556 GXW786556 HHS786556 HRO786556 IBK786556 ILG786556 IVC786556 JEY786556 JOU786556 JYQ786556 KIM786556 KSI786556 LCE786556 LMA786556 LVW786556 MFS786556 MPO786556 MZK786556 NJG786556 NTC786556 OCY786556 OMU786556 OWQ786556 PGM786556 PQI786556 QAE786556 QKA786556 QTW786556 RDS786556 RNO786556 RXK786556 SHG786556 SRC786556 TAY786556 TKU786556 TUQ786556 UEM786556 UOI786556 UYE786556 VIA786556 VRW786556 WBS786556 WLO786556 WVK786556 IY852092 SU852092 ACQ852092 AMM852092 AWI852092 BGE852092 BQA852092 BZW852092 CJS852092 CTO852092 DDK852092 DNG852092 DXC852092 EGY852092 EQU852092 FAQ852092 FKM852092 FUI852092 GEE852092 GOA852092 GXW852092 HHS852092 HRO852092 IBK852092 ILG852092 IVC852092 JEY852092 JOU852092 JYQ852092 KIM852092 KSI852092 LCE852092 LMA852092 LVW852092 MFS852092 MPO852092 MZK852092 NJG852092 NTC852092 OCY852092 OMU852092 OWQ852092 PGM852092 PQI852092 QAE852092 QKA852092 QTW852092 RDS852092 RNO852092 RXK852092 SHG852092 SRC852092 TAY852092 TKU852092 TUQ852092 UEM852092 UOI852092 UYE852092 VIA852092 VRW852092 WBS852092 WLO852092 WVK852092 IY917628 SU917628 ACQ917628 AMM917628 AWI917628 BGE917628 BQA917628 BZW917628 CJS917628 CTO917628 DDK917628 DNG917628 DXC917628 EGY917628 EQU917628 FAQ917628 FKM917628 FUI917628 GEE917628 GOA917628 GXW917628 HHS917628 HRO917628 IBK917628 ILG917628 IVC917628 JEY917628 JOU917628 JYQ917628 KIM917628 KSI917628 LCE917628 LMA917628 LVW917628 MFS917628 MPO917628 MZK917628 NJG917628 NTC917628 OCY917628 OMU917628 OWQ917628 PGM917628 PQI917628 QAE917628 QKA917628 QTW917628 RDS917628 RNO917628 RXK917628 SHG917628 SRC917628 TAY917628 TKU917628 TUQ917628 UEM917628 UOI917628 UYE917628 VIA917628 VRW917628 WBS917628 WLO917628 WVK917628 IY983164 SU983164 ACQ983164 AMM983164 AWI983164 BGE983164 BQA983164 BZW983164 CJS983164 CTO983164 DDK983164 DNG983164 DXC983164 EGY983164 EQU983164 FAQ983164 FKM983164 FUI983164 GEE983164 GOA983164 GXW983164 HHS983164 HRO983164 IBK983164 ILG983164 IVC983164 JEY983164 JOU983164 JYQ983164 KIM983164 KSI983164 LCE983164 LMA983164 LVW983164 MFS983164 MPO983164 MZK983164 NJG983164 NTC983164 OCY983164 OMU983164 OWQ983164 PGM983164 PQI983164 QAE983164 QKA983164 QTW983164 RDS983164 RNO983164 RXK983164 SHG983164 SRC983164 TAY983164 TKU983164 TUQ983164 UEM983164 UOI983164 UYE983164 VIA983164 VRW983164 WBS983164 WLO983164 WVK983164 RXN786587:RXO786587 JB143:JC153 SX143:SY153 ACT143:ACU153 AMP143:AMQ153 AWL143:AWM153 BGH143:BGI153 BQD143:BQE153 BZZ143:CAA153 CJV143:CJW153 CTR143:CTS153 DDN143:DDO153 DNJ143:DNK153 DXF143:DXG153 EHB143:EHC153 EQX143:EQY153 FAT143:FAU153 FKP143:FKQ153 FUL143:FUM153 GEH143:GEI153 GOD143:GOE153 GXZ143:GYA153 HHV143:HHW153 HRR143:HRS153 IBN143:IBO153 ILJ143:ILK153 IVF143:IVG153 JFB143:JFC153 JOX143:JOY153 JYT143:JYU153 KIP143:KIQ153 KSL143:KSM153 LCH143:LCI153 LMD143:LME153 LVZ143:LWA153 MFV143:MFW153 MPR143:MPS153 MZN143:MZO153 NJJ143:NJK153 NTF143:NTG153 ODB143:ODC153 OMX143:OMY153 OWT143:OWU153 PGP143:PGQ153 PQL143:PQM153 QAH143:QAI153 QKD143:QKE153 QTZ143:QUA153 RDV143:RDW153 RNR143:RNS153 RXN143:RXO153 SHJ143:SHK153 SRF143:SRG153 TBB143:TBC153 TKX143:TKY153 TUT143:TUU153 UEP143:UEQ153 UOL143:UOM153 UYH143:UYI153 VID143:VIE153 VRZ143:VSA153 WBV143:WBW153 WLR143:WLS153 WVN143:WVO153 SHJ786587:SHK786587 JB65679:JC65689 SX65679:SY65689 ACT65679:ACU65689 AMP65679:AMQ65689 AWL65679:AWM65689 BGH65679:BGI65689 BQD65679:BQE65689 BZZ65679:CAA65689 CJV65679:CJW65689 CTR65679:CTS65689 DDN65679:DDO65689 DNJ65679:DNK65689 DXF65679:DXG65689 EHB65679:EHC65689 EQX65679:EQY65689 FAT65679:FAU65689 FKP65679:FKQ65689 FUL65679:FUM65689 GEH65679:GEI65689 GOD65679:GOE65689 GXZ65679:GYA65689 HHV65679:HHW65689 HRR65679:HRS65689 IBN65679:IBO65689 ILJ65679:ILK65689 IVF65679:IVG65689 JFB65679:JFC65689 JOX65679:JOY65689 JYT65679:JYU65689 KIP65679:KIQ65689 KSL65679:KSM65689 LCH65679:LCI65689 LMD65679:LME65689 LVZ65679:LWA65689 MFV65679:MFW65689 MPR65679:MPS65689 MZN65679:MZO65689 NJJ65679:NJK65689 NTF65679:NTG65689 ODB65679:ODC65689 OMX65679:OMY65689 OWT65679:OWU65689 PGP65679:PGQ65689 PQL65679:PQM65689 QAH65679:QAI65689 QKD65679:QKE65689 QTZ65679:QUA65689 RDV65679:RDW65689 RNR65679:RNS65689 RXN65679:RXO65689 SHJ65679:SHK65689 SRF65679:SRG65689 TBB65679:TBC65689 TKX65679:TKY65689 TUT65679:TUU65689 UEP65679:UEQ65689 UOL65679:UOM65689 UYH65679:UYI65689 VID65679:VIE65689 VRZ65679:VSA65689 WBV65679:WBW65689 WLR65679:WLS65689 WVN65679:WVO65689 SRF786587:SRG786587 JB131215:JC131225 SX131215:SY131225 ACT131215:ACU131225 AMP131215:AMQ131225 AWL131215:AWM131225 BGH131215:BGI131225 BQD131215:BQE131225 BZZ131215:CAA131225 CJV131215:CJW131225 CTR131215:CTS131225 DDN131215:DDO131225 DNJ131215:DNK131225 DXF131215:DXG131225 EHB131215:EHC131225 EQX131215:EQY131225 FAT131215:FAU131225 FKP131215:FKQ131225 FUL131215:FUM131225 GEH131215:GEI131225 GOD131215:GOE131225 GXZ131215:GYA131225 HHV131215:HHW131225 HRR131215:HRS131225 IBN131215:IBO131225 ILJ131215:ILK131225 IVF131215:IVG131225 JFB131215:JFC131225 JOX131215:JOY131225 JYT131215:JYU131225 KIP131215:KIQ131225 KSL131215:KSM131225 LCH131215:LCI131225 LMD131215:LME131225 LVZ131215:LWA131225 MFV131215:MFW131225 MPR131215:MPS131225 MZN131215:MZO131225 NJJ131215:NJK131225 NTF131215:NTG131225 ODB131215:ODC131225 OMX131215:OMY131225 OWT131215:OWU131225 PGP131215:PGQ131225 PQL131215:PQM131225 QAH131215:QAI131225 QKD131215:QKE131225 QTZ131215:QUA131225 RDV131215:RDW131225 RNR131215:RNS131225 RXN131215:RXO131225 SHJ131215:SHK131225 SRF131215:SRG131225 TBB131215:TBC131225 TKX131215:TKY131225 TUT131215:TUU131225 UEP131215:UEQ131225 UOL131215:UOM131225 UYH131215:UYI131225 VID131215:VIE131225 VRZ131215:VSA131225 WBV131215:WBW131225 WLR131215:WLS131225 WVN131215:WVO131225 TBB786587:TBC786587 JB196751:JC196761 SX196751:SY196761 ACT196751:ACU196761 AMP196751:AMQ196761 AWL196751:AWM196761 BGH196751:BGI196761 BQD196751:BQE196761 BZZ196751:CAA196761 CJV196751:CJW196761 CTR196751:CTS196761 DDN196751:DDO196761 DNJ196751:DNK196761 DXF196751:DXG196761 EHB196751:EHC196761 EQX196751:EQY196761 FAT196751:FAU196761 FKP196751:FKQ196761 FUL196751:FUM196761 GEH196751:GEI196761 GOD196751:GOE196761 GXZ196751:GYA196761 HHV196751:HHW196761 HRR196751:HRS196761 IBN196751:IBO196761 ILJ196751:ILK196761 IVF196751:IVG196761 JFB196751:JFC196761 JOX196751:JOY196761 JYT196751:JYU196761 KIP196751:KIQ196761 KSL196751:KSM196761 LCH196751:LCI196761 LMD196751:LME196761 LVZ196751:LWA196761 MFV196751:MFW196761 MPR196751:MPS196761 MZN196751:MZO196761 NJJ196751:NJK196761 NTF196751:NTG196761 ODB196751:ODC196761 OMX196751:OMY196761 OWT196751:OWU196761 PGP196751:PGQ196761 PQL196751:PQM196761 QAH196751:QAI196761 QKD196751:QKE196761 QTZ196751:QUA196761 RDV196751:RDW196761 RNR196751:RNS196761 RXN196751:RXO196761 SHJ196751:SHK196761 SRF196751:SRG196761 TBB196751:TBC196761 TKX196751:TKY196761 TUT196751:TUU196761 UEP196751:UEQ196761 UOL196751:UOM196761 UYH196751:UYI196761 VID196751:VIE196761 VRZ196751:VSA196761 WBV196751:WBW196761 WLR196751:WLS196761 WVN196751:WVO196761 TKX786587:TKY786587 JB262287:JC262297 SX262287:SY262297 ACT262287:ACU262297 AMP262287:AMQ262297 AWL262287:AWM262297 BGH262287:BGI262297 BQD262287:BQE262297 BZZ262287:CAA262297 CJV262287:CJW262297 CTR262287:CTS262297 DDN262287:DDO262297 DNJ262287:DNK262297 DXF262287:DXG262297 EHB262287:EHC262297 EQX262287:EQY262297 FAT262287:FAU262297 FKP262287:FKQ262297 FUL262287:FUM262297 GEH262287:GEI262297 GOD262287:GOE262297 GXZ262287:GYA262297 HHV262287:HHW262297 HRR262287:HRS262297 IBN262287:IBO262297 ILJ262287:ILK262297 IVF262287:IVG262297 JFB262287:JFC262297 JOX262287:JOY262297 JYT262287:JYU262297 KIP262287:KIQ262297 KSL262287:KSM262297 LCH262287:LCI262297 LMD262287:LME262297 LVZ262287:LWA262297 MFV262287:MFW262297 MPR262287:MPS262297 MZN262287:MZO262297 NJJ262287:NJK262297 NTF262287:NTG262297 ODB262287:ODC262297 OMX262287:OMY262297 OWT262287:OWU262297 PGP262287:PGQ262297 PQL262287:PQM262297 QAH262287:QAI262297 QKD262287:QKE262297 QTZ262287:QUA262297 RDV262287:RDW262297 RNR262287:RNS262297 RXN262287:RXO262297 SHJ262287:SHK262297 SRF262287:SRG262297 TBB262287:TBC262297 TKX262287:TKY262297 TUT262287:TUU262297 UEP262287:UEQ262297 UOL262287:UOM262297 UYH262287:UYI262297 VID262287:VIE262297 VRZ262287:VSA262297 WBV262287:WBW262297 WLR262287:WLS262297 WVN262287:WVO262297 TUT786587:TUU786587 JB327823:JC327833 SX327823:SY327833 ACT327823:ACU327833 AMP327823:AMQ327833 AWL327823:AWM327833 BGH327823:BGI327833 BQD327823:BQE327833 BZZ327823:CAA327833 CJV327823:CJW327833 CTR327823:CTS327833 DDN327823:DDO327833 DNJ327823:DNK327833 DXF327823:DXG327833 EHB327823:EHC327833 EQX327823:EQY327833 FAT327823:FAU327833 FKP327823:FKQ327833 FUL327823:FUM327833 GEH327823:GEI327833 GOD327823:GOE327833 GXZ327823:GYA327833 HHV327823:HHW327833 HRR327823:HRS327833 IBN327823:IBO327833 ILJ327823:ILK327833 IVF327823:IVG327833 JFB327823:JFC327833 JOX327823:JOY327833 JYT327823:JYU327833 KIP327823:KIQ327833 KSL327823:KSM327833 LCH327823:LCI327833 LMD327823:LME327833 LVZ327823:LWA327833 MFV327823:MFW327833 MPR327823:MPS327833 MZN327823:MZO327833 NJJ327823:NJK327833 NTF327823:NTG327833 ODB327823:ODC327833 OMX327823:OMY327833 OWT327823:OWU327833 PGP327823:PGQ327833 PQL327823:PQM327833 QAH327823:QAI327833 QKD327823:QKE327833 QTZ327823:QUA327833 RDV327823:RDW327833 RNR327823:RNS327833 RXN327823:RXO327833 SHJ327823:SHK327833 SRF327823:SRG327833 TBB327823:TBC327833 TKX327823:TKY327833 TUT327823:TUU327833 UEP327823:UEQ327833 UOL327823:UOM327833 UYH327823:UYI327833 VID327823:VIE327833 VRZ327823:VSA327833 WBV327823:WBW327833 WLR327823:WLS327833 WVN327823:WVO327833 UEP786587:UEQ786587 JB393359:JC393369 SX393359:SY393369 ACT393359:ACU393369 AMP393359:AMQ393369 AWL393359:AWM393369 BGH393359:BGI393369 BQD393359:BQE393369 BZZ393359:CAA393369 CJV393359:CJW393369 CTR393359:CTS393369 DDN393359:DDO393369 DNJ393359:DNK393369 DXF393359:DXG393369 EHB393359:EHC393369 EQX393359:EQY393369 FAT393359:FAU393369 FKP393359:FKQ393369 FUL393359:FUM393369 GEH393359:GEI393369 GOD393359:GOE393369 GXZ393359:GYA393369 HHV393359:HHW393369 HRR393359:HRS393369 IBN393359:IBO393369 ILJ393359:ILK393369 IVF393359:IVG393369 JFB393359:JFC393369 JOX393359:JOY393369 JYT393359:JYU393369 KIP393359:KIQ393369 KSL393359:KSM393369 LCH393359:LCI393369 LMD393359:LME393369 LVZ393359:LWA393369 MFV393359:MFW393369 MPR393359:MPS393369 MZN393359:MZO393369 NJJ393359:NJK393369 NTF393359:NTG393369 ODB393359:ODC393369 OMX393359:OMY393369 OWT393359:OWU393369 PGP393359:PGQ393369 PQL393359:PQM393369 QAH393359:QAI393369 QKD393359:QKE393369 QTZ393359:QUA393369 RDV393359:RDW393369 RNR393359:RNS393369 RXN393359:RXO393369 SHJ393359:SHK393369 SRF393359:SRG393369 TBB393359:TBC393369 TKX393359:TKY393369 TUT393359:TUU393369 UEP393359:UEQ393369 UOL393359:UOM393369 UYH393359:UYI393369 VID393359:VIE393369 VRZ393359:VSA393369 WBV393359:WBW393369 WLR393359:WLS393369 WVN393359:WVO393369 UOL786587:UOM786587 JB458895:JC458905 SX458895:SY458905 ACT458895:ACU458905 AMP458895:AMQ458905 AWL458895:AWM458905 BGH458895:BGI458905 BQD458895:BQE458905 BZZ458895:CAA458905 CJV458895:CJW458905 CTR458895:CTS458905 DDN458895:DDO458905 DNJ458895:DNK458905 DXF458895:DXG458905 EHB458895:EHC458905 EQX458895:EQY458905 FAT458895:FAU458905 FKP458895:FKQ458905 FUL458895:FUM458905 GEH458895:GEI458905 GOD458895:GOE458905 GXZ458895:GYA458905 HHV458895:HHW458905 HRR458895:HRS458905 IBN458895:IBO458905 ILJ458895:ILK458905 IVF458895:IVG458905 JFB458895:JFC458905 JOX458895:JOY458905 JYT458895:JYU458905 KIP458895:KIQ458905 KSL458895:KSM458905 LCH458895:LCI458905 LMD458895:LME458905 LVZ458895:LWA458905 MFV458895:MFW458905 MPR458895:MPS458905 MZN458895:MZO458905 NJJ458895:NJK458905 NTF458895:NTG458905 ODB458895:ODC458905 OMX458895:OMY458905 OWT458895:OWU458905 PGP458895:PGQ458905 PQL458895:PQM458905 QAH458895:QAI458905 QKD458895:QKE458905 QTZ458895:QUA458905 RDV458895:RDW458905 RNR458895:RNS458905 RXN458895:RXO458905 SHJ458895:SHK458905 SRF458895:SRG458905 TBB458895:TBC458905 TKX458895:TKY458905 TUT458895:TUU458905 UEP458895:UEQ458905 UOL458895:UOM458905 UYH458895:UYI458905 VID458895:VIE458905 VRZ458895:VSA458905 WBV458895:WBW458905 WLR458895:WLS458905 WVN458895:WVO458905 UYH786587:UYI786587 JB524431:JC524441 SX524431:SY524441 ACT524431:ACU524441 AMP524431:AMQ524441 AWL524431:AWM524441 BGH524431:BGI524441 BQD524431:BQE524441 BZZ524431:CAA524441 CJV524431:CJW524441 CTR524431:CTS524441 DDN524431:DDO524441 DNJ524431:DNK524441 DXF524431:DXG524441 EHB524431:EHC524441 EQX524431:EQY524441 FAT524431:FAU524441 FKP524431:FKQ524441 FUL524431:FUM524441 GEH524431:GEI524441 GOD524431:GOE524441 GXZ524431:GYA524441 HHV524431:HHW524441 HRR524431:HRS524441 IBN524431:IBO524441 ILJ524431:ILK524441 IVF524431:IVG524441 JFB524431:JFC524441 JOX524431:JOY524441 JYT524431:JYU524441 KIP524431:KIQ524441 KSL524431:KSM524441 LCH524431:LCI524441 LMD524431:LME524441 LVZ524431:LWA524441 MFV524431:MFW524441 MPR524431:MPS524441 MZN524431:MZO524441 NJJ524431:NJK524441 NTF524431:NTG524441 ODB524431:ODC524441 OMX524431:OMY524441 OWT524431:OWU524441 PGP524431:PGQ524441 PQL524431:PQM524441 QAH524431:QAI524441 QKD524431:QKE524441 QTZ524431:QUA524441 RDV524431:RDW524441 RNR524431:RNS524441 RXN524431:RXO524441 SHJ524431:SHK524441 SRF524431:SRG524441 TBB524431:TBC524441 TKX524431:TKY524441 TUT524431:TUU524441 UEP524431:UEQ524441 UOL524431:UOM524441 UYH524431:UYI524441 VID524431:VIE524441 VRZ524431:VSA524441 WBV524431:WBW524441 WLR524431:WLS524441 WVN524431:WVO524441 VID786587:VIE786587 JB589967:JC589977 SX589967:SY589977 ACT589967:ACU589977 AMP589967:AMQ589977 AWL589967:AWM589977 BGH589967:BGI589977 BQD589967:BQE589977 BZZ589967:CAA589977 CJV589967:CJW589977 CTR589967:CTS589977 DDN589967:DDO589977 DNJ589967:DNK589977 DXF589967:DXG589977 EHB589967:EHC589977 EQX589967:EQY589977 FAT589967:FAU589977 FKP589967:FKQ589977 FUL589967:FUM589977 GEH589967:GEI589977 GOD589967:GOE589977 GXZ589967:GYA589977 HHV589967:HHW589977 HRR589967:HRS589977 IBN589967:IBO589977 ILJ589967:ILK589977 IVF589967:IVG589977 JFB589967:JFC589977 JOX589967:JOY589977 JYT589967:JYU589977 KIP589967:KIQ589977 KSL589967:KSM589977 LCH589967:LCI589977 LMD589967:LME589977 LVZ589967:LWA589977 MFV589967:MFW589977 MPR589967:MPS589977 MZN589967:MZO589977 NJJ589967:NJK589977 NTF589967:NTG589977 ODB589967:ODC589977 OMX589967:OMY589977 OWT589967:OWU589977 PGP589967:PGQ589977 PQL589967:PQM589977 QAH589967:QAI589977 QKD589967:QKE589977 QTZ589967:QUA589977 RDV589967:RDW589977 RNR589967:RNS589977 RXN589967:RXO589977 SHJ589967:SHK589977 SRF589967:SRG589977 TBB589967:TBC589977 TKX589967:TKY589977 TUT589967:TUU589977 UEP589967:UEQ589977 UOL589967:UOM589977 UYH589967:UYI589977 VID589967:VIE589977 VRZ589967:VSA589977 WBV589967:WBW589977 WLR589967:WLS589977 WVN589967:WVO589977 VRZ786587:VSA786587 JB655503:JC655513 SX655503:SY655513 ACT655503:ACU655513 AMP655503:AMQ655513 AWL655503:AWM655513 BGH655503:BGI655513 BQD655503:BQE655513 BZZ655503:CAA655513 CJV655503:CJW655513 CTR655503:CTS655513 DDN655503:DDO655513 DNJ655503:DNK655513 DXF655503:DXG655513 EHB655503:EHC655513 EQX655503:EQY655513 FAT655503:FAU655513 FKP655503:FKQ655513 FUL655503:FUM655513 GEH655503:GEI655513 GOD655503:GOE655513 GXZ655503:GYA655513 HHV655503:HHW655513 HRR655503:HRS655513 IBN655503:IBO655513 ILJ655503:ILK655513 IVF655503:IVG655513 JFB655503:JFC655513 JOX655503:JOY655513 JYT655503:JYU655513 KIP655503:KIQ655513 KSL655503:KSM655513 LCH655503:LCI655513 LMD655503:LME655513 LVZ655503:LWA655513 MFV655503:MFW655513 MPR655503:MPS655513 MZN655503:MZO655513 NJJ655503:NJK655513 NTF655503:NTG655513 ODB655503:ODC655513 OMX655503:OMY655513 OWT655503:OWU655513 PGP655503:PGQ655513 PQL655503:PQM655513 QAH655503:QAI655513 QKD655503:QKE655513 QTZ655503:QUA655513 RDV655503:RDW655513 RNR655503:RNS655513 RXN655503:RXO655513 SHJ655503:SHK655513 SRF655503:SRG655513 TBB655503:TBC655513 TKX655503:TKY655513 TUT655503:TUU655513 UEP655503:UEQ655513 UOL655503:UOM655513 UYH655503:UYI655513 VID655503:VIE655513 VRZ655503:VSA655513 WBV655503:WBW655513 WLR655503:WLS655513 WVN655503:WVO655513 WBV786587:WBW786587 JB721039:JC721049 SX721039:SY721049 ACT721039:ACU721049 AMP721039:AMQ721049 AWL721039:AWM721049 BGH721039:BGI721049 BQD721039:BQE721049 BZZ721039:CAA721049 CJV721039:CJW721049 CTR721039:CTS721049 DDN721039:DDO721049 DNJ721039:DNK721049 DXF721039:DXG721049 EHB721039:EHC721049 EQX721039:EQY721049 FAT721039:FAU721049 FKP721039:FKQ721049 FUL721039:FUM721049 GEH721039:GEI721049 GOD721039:GOE721049 GXZ721039:GYA721049 HHV721039:HHW721049 HRR721039:HRS721049 IBN721039:IBO721049 ILJ721039:ILK721049 IVF721039:IVG721049 JFB721039:JFC721049 JOX721039:JOY721049 JYT721039:JYU721049 KIP721039:KIQ721049 KSL721039:KSM721049 LCH721039:LCI721049 LMD721039:LME721049 LVZ721039:LWA721049 MFV721039:MFW721049 MPR721039:MPS721049 MZN721039:MZO721049 NJJ721039:NJK721049 NTF721039:NTG721049 ODB721039:ODC721049 OMX721039:OMY721049 OWT721039:OWU721049 PGP721039:PGQ721049 PQL721039:PQM721049 QAH721039:QAI721049 QKD721039:QKE721049 QTZ721039:QUA721049 RDV721039:RDW721049 RNR721039:RNS721049 RXN721039:RXO721049 SHJ721039:SHK721049 SRF721039:SRG721049 TBB721039:TBC721049 TKX721039:TKY721049 TUT721039:TUU721049 UEP721039:UEQ721049 UOL721039:UOM721049 UYH721039:UYI721049 VID721039:VIE721049 VRZ721039:VSA721049 WBV721039:WBW721049 WLR721039:WLS721049 WVN721039:WVO721049 WLR786587:WLS786587 JB786575:JC786585 SX786575:SY786585 ACT786575:ACU786585 AMP786575:AMQ786585 AWL786575:AWM786585 BGH786575:BGI786585 BQD786575:BQE786585 BZZ786575:CAA786585 CJV786575:CJW786585 CTR786575:CTS786585 DDN786575:DDO786585 DNJ786575:DNK786585 DXF786575:DXG786585 EHB786575:EHC786585 EQX786575:EQY786585 FAT786575:FAU786585 FKP786575:FKQ786585 FUL786575:FUM786585 GEH786575:GEI786585 GOD786575:GOE786585 GXZ786575:GYA786585 HHV786575:HHW786585 HRR786575:HRS786585 IBN786575:IBO786585 ILJ786575:ILK786585 IVF786575:IVG786585 JFB786575:JFC786585 JOX786575:JOY786585 JYT786575:JYU786585 KIP786575:KIQ786585 KSL786575:KSM786585 LCH786575:LCI786585 LMD786575:LME786585 LVZ786575:LWA786585 MFV786575:MFW786585 MPR786575:MPS786585 MZN786575:MZO786585 NJJ786575:NJK786585 NTF786575:NTG786585 ODB786575:ODC786585 OMX786575:OMY786585 OWT786575:OWU786585 PGP786575:PGQ786585 PQL786575:PQM786585 QAH786575:QAI786585 QKD786575:QKE786585 QTZ786575:QUA786585 RDV786575:RDW786585 RNR786575:RNS786585 RXN786575:RXO786585 SHJ786575:SHK786585 SRF786575:SRG786585 TBB786575:TBC786585 TKX786575:TKY786585 TUT786575:TUU786585 UEP786575:UEQ786585 UOL786575:UOM786585 UYH786575:UYI786585 VID786575:VIE786585 VRZ786575:VSA786585 WBV786575:WBW786585 WLR786575:WLS786585 WVN786575:WVO786585 WVN786587:WVO786587 JB852111:JC852121 SX852111:SY852121 ACT852111:ACU852121 AMP852111:AMQ852121 AWL852111:AWM852121 BGH852111:BGI852121 BQD852111:BQE852121 BZZ852111:CAA852121 CJV852111:CJW852121 CTR852111:CTS852121 DDN852111:DDO852121 DNJ852111:DNK852121 DXF852111:DXG852121 EHB852111:EHC852121 EQX852111:EQY852121 FAT852111:FAU852121 FKP852111:FKQ852121 FUL852111:FUM852121 GEH852111:GEI852121 GOD852111:GOE852121 GXZ852111:GYA852121 HHV852111:HHW852121 HRR852111:HRS852121 IBN852111:IBO852121 ILJ852111:ILK852121 IVF852111:IVG852121 JFB852111:JFC852121 JOX852111:JOY852121 JYT852111:JYU852121 KIP852111:KIQ852121 KSL852111:KSM852121 LCH852111:LCI852121 LMD852111:LME852121 LVZ852111:LWA852121 MFV852111:MFW852121 MPR852111:MPS852121 MZN852111:MZO852121 NJJ852111:NJK852121 NTF852111:NTG852121 ODB852111:ODC852121 OMX852111:OMY852121 OWT852111:OWU852121 PGP852111:PGQ852121 PQL852111:PQM852121 QAH852111:QAI852121 QKD852111:QKE852121 QTZ852111:QUA852121 RDV852111:RDW852121 RNR852111:RNS852121 RXN852111:RXO852121 SHJ852111:SHK852121 SRF852111:SRG852121 TBB852111:TBC852121 TKX852111:TKY852121 TUT852111:TUU852121 UEP852111:UEQ852121 UOL852111:UOM852121 UYH852111:UYI852121 VID852111:VIE852121 VRZ852111:VSA852121 WBV852111:WBW852121 WLR852111:WLS852121 WVN852111:WVO852121 QTZ852123:QUA852123 JB917647:JC917657 SX917647:SY917657 ACT917647:ACU917657 AMP917647:AMQ917657 AWL917647:AWM917657 BGH917647:BGI917657 BQD917647:BQE917657 BZZ917647:CAA917657 CJV917647:CJW917657 CTR917647:CTS917657 DDN917647:DDO917657 DNJ917647:DNK917657 DXF917647:DXG917657 EHB917647:EHC917657 EQX917647:EQY917657 FAT917647:FAU917657 FKP917647:FKQ917657 FUL917647:FUM917657 GEH917647:GEI917657 GOD917647:GOE917657 GXZ917647:GYA917657 HHV917647:HHW917657 HRR917647:HRS917657 IBN917647:IBO917657 ILJ917647:ILK917657 IVF917647:IVG917657 JFB917647:JFC917657 JOX917647:JOY917657 JYT917647:JYU917657 KIP917647:KIQ917657 KSL917647:KSM917657 LCH917647:LCI917657 LMD917647:LME917657 LVZ917647:LWA917657 MFV917647:MFW917657 MPR917647:MPS917657 MZN917647:MZO917657 NJJ917647:NJK917657 NTF917647:NTG917657 ODB917647:ODC917657 OMX917647:OMY917657 OWT917647:OWU917657 PGP917647:PGQ917657 PQL917647:PQM917657 QAH917647:QAI917657 QKD917647:QKE917657 QTZ917647:QUA917657 RDV917647:RDW917657 RNR917647:RNS917657 RXN917647:RXO917657 SHJ917647:SHK917657 SRF917647:SRG917657 TBB917647:TBC917657 TKX917647:TKY917657 TUT917647:TUU917657 UEP917647:UEQ917657 UOL917647:UOM917657 UYH917647:UYI917657 VID917647:VIE917657 VRZ917647:VSA917657 WBV917647:WBW917657 WLR917647:WLS917657 WVN917647:WVO917657 JB852123:JC852123 JB983183:JC983193 SX983183:SY983193 ACT983183:ACU983193 AMP983183:AMQ983193 AWL983183:AWM983193 BGH983183:BGI983193 BQD983183:BQE983193 BZZ983183:CAA983193 CJV983183:CJW983193 CTR983183:CTS983193 DDN983183:DDO983193 DNJ983183:DNK983193 DXF983183:DXG983193 EHB983183:EHC983193 EQX983183:EQY983193 FAT983183:FAU983193 FKP983183:FKQ983193 FUL983183:FUM983193 GEH983183:GEI983193 GOD983183:GOE983193 GXZ983183:GYA983193 HHV983183:HHW983193 HRR983183:HRS983193 IBN983183:IBO983193 ILJ983183:ILK983193 IVF983183:IVG983193 JFB983183:JFC983193 JOX983183:JOY983193 JYT983183:JYU983193 KIP983183:KIQ983193 KSL983183:KSM983193 LCH983183:LCI983193 LMD983183:LME983193 LVZ983183:LWA983193 MFV983183:MFW983193 MPR983183:MPS983193 MZN983183:MZO983193 NJJ983183:NJK983193 NTF983183:NTG983193 ODB983183:ODC983193 OMX983183:OMY983193 OWT983183:OWU983193 PGP983183:PGQ983193 PQL983183:PQM983193 QAH983183:QAI983193 QKD983183:QKE983193 QTZ983183:QUA983193 RDV983183:RDW983193 RNR983183:RNS983193 RXN983183:RXO983193 SHJ983183:SHK983193 SRF983183:SRG983193 TBB983183:TBC983193 TKX983183:TKY983193 TUT983183:TUU983193 UEP983183:UEQ983193 UOL983183:UOM983193 UYH983183:UYI983193 VID983183:VIE983193 VRZ983183:VSA983193 WBV983183:WBW983193 WLR983183:WLS983193 WVN983183:WVO983193 SX852123:SY852123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ACT852123:ACU852123 JB65677 SX65677 ACT65677 AMP65677 AWL65677 BGH65677 BQD65677 BZZ65677 CJV65677 CTR65677 DDN65677 DNJ65677 DXF65677 EHB65677 EQX65677 FAT65677 FKP65677 FUL65677 GEH65677 GOD65677 GXZ65677 HHV65677 HRR65677 IBN65677 ILJ65677 IVF65677 JFB65677 JOX65677 JYT65677 KIP65677 KSL65677 LCH65677 LMD65677 LVZ65677 MFV65677 MPR65677 MZN65677 NJJ65677 NTF65677 ODB65677 OMX65677 OWT65677 PGP65677 PQL65677 QAH65677 QKD65677 QTZ65677 RDV65677 RNR65677 RXN65677 SHJ65677 SRF65677 TBB65677 TKX65677 TUT65677 UEP65677 UOL65677 UYH65677 VID65677 VRZ65677 WBV65677 WLR65677 WVN65677 AMP852123:AMQ852123 JB131213 SX131213 ACT131213 AMP131213 AWL131213 BGH131213 BQD131213 BZZ131213 CJV131213 CTR131213 DDN131213 DNJ131213 DXF131213 EHB131213 EQX131213 FAT131213 FKP131213 FUL131213 GEH131213 GOD131213 GXZ131213 HHV131213 HRR131213 IBN131213 ILJ131213 IVF131213 JFB131213 JOX131213 JYT131213 KIP131213 KSL131213 LCH131213 LMD131213 LVZ131213 MFV131213 MPR131213 MZN131213 NJJ131213 NTF131213 ODB131213 OMX131213 OWT131213 PGP131213 PQL131213 QAH131213 QKD131213 QTZ131213 RDV131213 RNR131213 RXN131213 SHJ131213 SRF131213 TBB131213 TKX131213 TUT131213 UEP131213 UOL131213 UYH131213 VID131213 VRZ131213 WBV131213 WLR131213 WVN131213 AWL852123:AWM852123 JB196749 SX196749 ACT196749 AMP196749 AWL196749 BGH196749 BQD196749 BZZ196749 CJV196749 CTR196749 DDN196749 DNJ196749 DXF196749 EHB196749 EQX196749 FAT196749 FKP196749 FUL196749 GEH196749 GOD196749 GXZ196749 HHV196749 HRR196749 IBN196749 ILJ196749 IVF196749 JFB196749 JOX196749 JYT196749 KIP196749 KSL196749 LCH196749 LMD196749 LVZ196749 MFV196749 MPR196749 MZN196749 NJJ196749 NTF196749 ODB196749 OMX196749 OWT196749 PGP196749 PQL196749 QAH196749 QKD196749 QTZ196749 RDV196749 RNR196749 RXN196749 SHJ196749 SRF196749 TBB196749 TKX196749 TUT196749 UEP196749 UOL196749 UYH196749 VID196749 VRZ196749 WBV196749 WLR196749 WVN196749 BGH852123:BGI852123 JB262285 SX262285 ACT262285 AMP262285 AWL262285 BGH262285 BQD262285 BZZ262285 CJV262285 CTR262285 DDN262285 DNJ262285 DXF262285 EHB262285 EQX262285 FAT262285 FKP262285 FUL262285 GEH262285 GOD262285 GXZ262285 HHV262285 HRR262285 IBN262285 ILJ262285 IVF262285 JFB262285 JOX262285 JYT262285 KIP262285 KSL262285 LCH262285 LMD262285 LVZ262285 MFV262285 MPR262285 MZN262285 NJJ262285 NTF262285 ODB262285 OMX262285 OWT262285 PGP262285 PQL262285 QAH262285 QKD262285 QTZ262285 RDV262285 RNR262285 RXN262285 SHJ262285 SRF262285 TBB262285 TKX262285 TUT262285 UEP262285 UOL262285 UYH262285 VID262285 VRZ262285 WBV262285 WLR262285 WVN262285 BQD852123:BQE852123 JB327821 SX327821 ACT327821 AMP327821 AWL327821 BGH327821 BQD327821 BZZ327821 CJV327821 CTR327821 DDN327821 DNJ327821 DXF327821 EHB327821 EQX327821 FAT327821 FKP327821 FUL327821 GEH327821 GOD327821 GXZ327821 HHV327821 HRR327821 IBN327821 ILJ327821 IVF327821 JFB327821 JOX327821 JYT327821 KIP327821 KSL327821 LCH327821 LMD327821 LVZ327821 MFV327821 MPR327821 MZN327821 NJJ327821 NTF327821 ODB327821 OMX327821 OWT327821 PGP327821 PQL327821 QAH327821 QKD327821 QTZ327821 RDV327821 RNR327821 RXN327821 SHJ327821 SRF327821 TBB327821 TKX327821 TUT327821 UEP327821 UOL327821 UYH327821 VID327821 VRZ327821 WBV327821 WLR327821 WVN327821 BZZ852123:CAA852123 JB393357 SX393357 ACT393357 AMP393357 AWL393357 BGH393357 BQD393357 BZZ393357 CJV393357 CTR393357 DDN393357 DNJ393357 DXF393357 EHB393357 EQX393357 FAT393357 FKP393357 FUL393357 GEH393357 GOD393357 GXZ393357 HHV393357 HRR393357 IBN393357 ILJ393357 IVF393357 JFB393357 JOX393357 JYT393357 KIP393357 KSL393357 LCH393357 LMD393357 LVZ393357 MFV393357 MPR393357 MZN393357 NJJ393357 NTF393357 ODB393357 OMX393357 OWT393357 PGP393357 PQL393357 QAH393357 QKD393357 QTZ393357 RDV393357 RNR393357 RXN393357 SHJ393357 SRF393357 TBB393357 TKX393357 TUT393357 UEP393357 UOL393357 UYH393357 VID393357 VRZ393357 WBV393357 WLR393357 WVN393357 CJV852123:CJW852123 JB458893 SX458893 ACT458893 AMP458893 AWL458893 BGH458893 BQD458893 BZZ458893 CJV458893 CTR458893 DDN458893 DNJ458893 DXF458893 EHB458893 EQX458893 FAT458893 FKP458893 FUL458893 GEH458893 GOD458893 GXZ458893 HHV458893 HRR458893 IBN458893 ILJ458893 IVF458893 JFB458893 JOX458893 JYT458893 KIP458893 KSL458893 LCH458893 LMD458893 LVZ458893 MFV458893 MPR458893 MZN458893 NJJ458893 NTF458893 ODB458893 OMX458893 OWT458893 PGP458893 PQL458893 QAH458893 QKD458893 QTZ458893 RDV458893 RNR458893 RXN458893 SHJ458893 SRF458893 TBB458893 TKX458893 TUT458893 UEP458893 UOL458893 UYH458893 VID458893 VRZ458893 WBV458893 WLR458893 WVN458893 CTR852123:CTS852123 JB524429 SX524429 ACT524429 AMP524429 AWL524429 BGH524429 BQD524429 BZZ524429 CJV524429 CTR524429 DDN524429 DNJ524429 DXF524429 EHB524429 EQX524429 FAT524429 FKP524429 FUL524429 GEH524429 GOD524429 GXZ524429 HHV524429 HRR524429 IBN524429 ILJ524429 IVF524429 JFB524429 JOX524429 JYT524429 KIP524429 KSL524429 LCH524429 LMD524429 LVZ524429 MFV524429 MPR524429 MZN524429 NJJ524429 NTF524429 ODB524429 OMX524429 OWT524429 PGP524429 PQL524429 QAH524429 QKD524429 QTZ524429 RDV524429 RNR524429 RXN524429 SHJ524429 SRF524429 TBB524429 TKX524429 TUT524429 UEP524429 UOL524429 UYH524429 VID524429 VRZ524429 WBV524429 WLR524429 WVN524429 DDN852123:DDO852123 JB589965 SX589965 ACT589965 AMP589965 AWL589965 BGH589965 BQD589965 BZZ589965 CJV589965 CTR589965 DDN589965 DNJ589965 DXF589965 EHB589965 EQX589965 FAT589965 FKP589965 FUL589965 GEH589965 GOD589965 GXZ589965 HHV589965 HRR589965 IBN589965 ILJ589965 IVF589965 JFB589965 JOX589965 JYT589965 KIP589965 KSL589965 LCH589965 LMD589965 LVZ589965 MFV589965 MPR589965 MZN589965 NJJ589965 NTF589965 ODB589965 OMX589965 OWT589965 PGP589965 PQL589965 QAH589965 QKD589965 QTZ589965 RDV589965 RNR589965 RXN589965 SHJ589965 SRF589965 TBB589965 TKX589965 TUT589965 UEP589965 UOL589965 UYH589965 VID589965 VRZ589965 WBV589965 WLR589965 WVN589965 DNJ852123:DNK852123 JB655501 SX655501 ACT655501 AMP655501 AWL655501 BGH655501 BQD655501 BZZ655501 CJV655501 CTR655501 DDN655501 DNJ655501 DXF655501 EHB655501 EQX655501 FAT655501 FKP655501 FUL655501 GEH655501 GOD655501 GXZ655501 HHV655501 HRR655501 IBN655501 ILJ655501 IVF655501 JFB655501 JOX655501 JYT655501 KIP655501 KSL655501 LCH655501 LMD655501 LVZ655501 MFV655501 MPR655501 MZN655501 NJJ655501 NTF655501 ODB655501 OMX655501 OWT655501 PGP655501 PQL655501 QAH655501 QKD655501 QTZ655501 RDV655501 RNR655501 RXN655501 SHJ655501 SRF655501 TBB655501 TKX655501 TUT655501 UEP655501 UOL655501 UYH655501 VID655501 VRZ655501 WBV655501 WLR655501 WVN655501 DXF852123:DXG852123 JB721037 SX721037 ACT721037 AMP721037 AWL721037 BGH721037 BQD721037 BZZ721037 CJV721037 CTR721037 DDN721037 DNJ721037 DXF721037 EHB721037 EQX721037 FAT721037 FKP721037 FUL721037 GEH721037 GOD721037 GXZ721037 HHV721037 HRR721037 IBN721037 ILJ721037 IVF721037 JFB721037 JOX721037 JYT721037 KIP721037 KSL721037 LCH721037 LMD721037 LVZ721037 MFV721037 MPR721037 MZN721037 NJJ721037 NTF721037 ODB721037 OMX721037 OWT721037 PGP721037 PQL721037 QAH721037 QKD721037 QTZ721037 RDV721037 RNR721037 RXN721037 SHJ721037 SRF721037 TBB721037 TKX721037 TUT721037 UEP721037 UOL721037 UYH721037 VID721037 VRZ721037 WBV721037 WLR721037 WVN721037 EHB852123:EHC852123 JB786573 SX786573 ACT786573 AMP786573 AWL786573 BGH786573 BQD786573 BZZ786573 CJV786573 CTR786573 DDN786573 DNJ786573 DXF786573 EHB786573 EQX786573 FAT786573 FKP786573 FUL786573 GEH786573 GOD786573 GXZ786573 HHV786573 HRR786573 IBN786573 ILJ786573 IVF786573 JFB786573 JOX786573 JYT786573 KIP786573 KSL786573 LCH786573 LMD786573 LVZ786573 MFV786573 MPR786573 MZN786573 NJJ786573 NTF786573 ODB786573 OMX786573 OWT786573 PGP786573 PQL786573 QAH786573 QKD786573 QTZ786573 RDV786573 RNR786573 RXN786573 SHJ786573 SRF786573 TBB786573 TKX786573 TUT786573 UEP786573 UOL786573 UYH786573 VID786573 VRZ786573 WBV786573 WLR786573 WVN786573 EQX852123:EQY852123 JB852109 SX852109 ACT852109 AMP852109 AWL852109 BGH852109 BQD852109 BZZ852109 CJV852109 CTR852109 DDN852109 DNJ852109 DXF852109 EHB852109 EQX852109 FAT852109 FKP852109 FUL852109 GEH852109 GOD852109 GXZ852109 HHV852109 HRR852109 IBN852109 ILJ852109 IVF852109 JFB852109 JOX852109 JYT852109 KIP852109 KSL852109 LCH852109 LMD852109 LVZ852109 MFV852109 MPR852109 MZN852109 NJJ852109 NTF852109 ODB852109 OMX852109 OWT852109 PGP852109 PQL852109 QAH852109 QKD852109 QTZ852109 RDV852109 RNR852109 RXN852109 SHJ852109 SRF852109 TBB852109 TKX852109 TUT852109 UEP852109 UOL852109 UYH852109 VID852109 VRZ852109 WBV852109 WLR852109 WVN852109 FAT852123:FAU852123 JB917645 SX917645 ACT917645 AMP917645 AWL917645 BGH917645 BQD917645 BZZ917645 CJV917645 CTR917645 DDN917645 DNJ917645 DXF917645 EHB917645 EQX917645 FAT917645 FKP917645 FUL917645 GEH917645 GOD917645 GXZ917645 HHV917645 HRR917645 IBN917645 ILJ917645 IVF917645 JFB917645 JOX917645 JYT917645 KIP917645 KSL917645 LCH917645 LMD917645 LVZ917645 MFV917645 MPR917645 MZN917645 NJJ917645 NTF917645 ODB917645 OMX917645 OWT917645 PGP917645 PQL917645 QAH917645 QKD917645 QTZ917645 RDV917645 RNR917645 RXN917645 SHJ917645 SRF917645 TBB917645 TKX917645 TUT917645 UEP917645 UOL917645 UYH917645 VID917645 VRZ917645 WBV917645 WLR917645 WVN917645 FKP852123:FKQ852123 JB983181 SX983181 ACT983181 AMP983181 AWL983181 BGH983181 BQD983181 BZZ983181 CJV983181 CTR983181 DDN983181 DNJ983181 DXF983181 EHB983181 EQX983181 FAT983181 FKP983181 FUL983181 GEH983181 GOD983181 GXZ983181 HHV983181 HRR983181 IBN983181 ILJ983181 IVF983181 JFB983181 JOX983181 JYT983181 KIP983181 KSL983181 LCH983181 LMD983181 LVZ983181 MFV983181 MPR983181 MZN983181 NJJ983181 NTF983181 ODB983181 OMX983181 OWT983181 PGP983181 PQL983181 QAH983181 QKD983181 QTZ983181 RDV983181 RNR983181 RXN983181 SHJ983181 SRF983181 TBB983181 TKX983181 TUT983181 UEP983181 UOL983181 UYH983181 VID983181 VRZ983181 WBV983181 WLR983181 WVN983181 FUL852123:FUM852123 JB132:JC139 SX132:SY139 ACT132:ACU139 AMP132:AMQ139 AWL132:AWM139 BGH132:BGI139 BQD132:BQE139 BZZ132:CAA139 CJV132:CJW139 CTR132:CTS139 DDN132:DDO139 DNJ132:DNK139 DXF132:DXG139 EHB132:EHC139 EQX132:EQY139 FAT132:FAU139 FKP132:FKQ139 FUL132:FUM139 GEH132:GEI139 GOD132:GOE139 GXZ132:GYA139 HHV132:HHW139 HRR132:HRS139 IBN132:IBO139 ILJ132:ILK139 IVF132:IVG139 JFB132:JFC139 JOX132:JOY139 JYT132:JYU139 KIP132:KIQ139 KSL132:KSM139 LCH132:LCI139 LMD132:LME139 LVZ132:LWA139 MFV132:MFW139 MPR132:MPS139 MZN132:MZO139 NJJ132:NJK139 NTF132:NTG139 ODB132:ODC139 OMX132:OMY139 OWT132:OWU139 PGP132:PGQ139 PQL132:PQM139 QAH132:QAI139 QKD132:QKE139 QTZ132:QUA139 RDV132:RDW139 RNR132:RNS139 RXN132:RXO139 SHJ132:SHK139 SRF132:SRG139 TBB132:TBC139 TKX132:TKY139 TUT132:TUU139 UEP132:UEQ139 UOL132:UOM139 UYH132:UYI139 VID132:VIE139 VRZ132:VSA139 WBV132:WBW139 WLR132:WLS139 WVN132:WVO139 GEH852123:GEI852123 JB65668:JC65675 SX65668:SY65675 ACT65668:ACU65675 AMP65668:AMQ65675 AWL65668:AWM65675 BGH65668:BGI65675 BQD65668:BQE65675 BZZ65668:CAA65675 CJV65668:CJW65675 CTR65668:CTS65675 DDN65668:DDO65675 DNJ65668:DNK65675 DXF65668:DXG65675 EHB65668:EHC65675 EQX65668:EQY65675 FAT65668:FAU65675 FKP65668:FKQ65675 FUL65668:FUM65675 GEH65668:GEI65675 GOD65668:GOE65675 GXZ65668:GYA65675 HHV65668:HHW65675 HRR65668:HRS65675 IBN65668:IBO65675 ILJ65668:ILK65675 IVF65668:IVG65675 JFB65668:JFC65675 JOX65668:JOY65675 JYT65668:JYU65675 KIP65668:KIQ65675 KSL65668:KSM65675 LCH65668:LCI65675 LMD65668:LME65675 LVZ65668:LWA65675 MFV65668:MFW65675 MPR65668:MPS65675 MZN65668:MZO65675 NJJ65668:NJK65675 NTF65668:NTG65675 ODB65668:ODC65675 OMX65668:OMY65675 OWT65668:OWU65675 PGP65668:PGQ65675 PQL65668:PQM65675 QAH65668:QAI65675 QKD65668:QKE65675 QTZ65668:QUA65675 RDV65668:RDW65675 RNR65668:RNS65675 RXN65668:RXO65675 SHJ65668:SHK65675 SRF65668:SRG65675 TBB65668:TBC65675 TKX65668:TKY65675 TUT65668:TUU65675 UEP65668:UEQ65675 UOL65668:UOM65675 UYH65668:UYI65675 VID65668:VIE65675 VRZ65668:VSA65675 WBV65668:WBW65675 WLR65668:WLS65675 WVN65668:WVO65675 GOD852123:GOE852123 JB131204:JC131211 SX131204:SY131211 ACT131204:ACU131211 AMP131204:AMQ131211 AWL131204:AWM131211 BGH131204:BGI131211 BQD131204:BQE131211 BZZ131204:CAA131211 CJV131204:CJW131211 CTR131204:CTS131211 DDN131204:DDO131211 DNJ131204:DNK131211 DXF131204:DXG131211 EHB131204:EHC131211 EQX131204:EQY131211 FAT131204:FAU131211 FKP131204:FKQ131211 FUL131204:FUM131211 GEH131204:GEI131211 GOD131204:GOE131211 GXZ131204:GYA131211 HHV131204:HHW131211 HRR131204:HRS131211 IBN131204:IBO131211 ILJ131204:ILK131211 IVF131204:IVG131211 JFB131204:JFC131211 JOX131204:JOY131211 JYT131204:JYU131211 KIP131204:KIQ131211 KSL131204:KSM131211 LCH131204:LCI131211 LMD131204:LME131211 LVZ131204:LWA131211 MFV131204:MFW131211 MPR131204:MPS131211 MZN131204:MZO131211 NJJ131204:NJK131211 NTF131204:NTG131211 ODB131204:ODC131211 OMX131204:OMY131211 OWT131204:OWU131211 PGP131204:PGQ131211 PQL131204:PQM131211 QAH131204:QAI131211 QKD131204:QKE131211 QTZ131204:QUA131211 RDV131204:RDW131211 RNR131204:RNS131211 RXN131204:RXO131211 SHJ131204:SHK131211 SRF131204:SRG131211 TBB131204:TBC131211 TKX131204:TKY131211 TUT131204:TUU131211 UEP131204:UEQ131211 UOL131204:UOM131211 UYH131204:UYI131211 VID131204:VIE131211 VRZ131204:VSA131211 WBV131204:WBW131211 WLR131204:WLS131211 WVN131204:WVO131211 GXZ852123:GYA852123 JB196740:JC196747 SX196740:SY196747 ACT196740:ACU196747 AMP196740:AMQ196747 AWL196740:AWM196747 BGH196740:BGI196747 BQD196740:BQE196747 BZZ196740:CAA196747 CJV196740:CJW196747 CTR196740:CTS196747 DDN196740:DDO196747 DNJ196740:DNK196747 DXF196740:DXG196747 EHB196740:EHC196747 EQX196740:EQY196747 FAT196740:FAU196747 FKP196740:FKQ196747 FUL196740:FUM196747 GEH196740:GEI196747 GOD196740:GOE196747 GXZ196740:GYA196747 HHV196740:HHW196747 HRR196740:HRS196747 IBN196740:IBO196747 ILJ196740:ILK196747 IVF196740:IVG196747 JFB196740:JFC196747 JOX196740:JOY196747 JYT196740:JYU196747 KIP196740:KIQ196747 KSL196740:KSM196747 LCH196740:LCI196747 LMD196740:LME196747 LVZ196740:LWA196747 MFV196740:MFW196747 MPR196740:MPS196747 MZN196740:MZO196747 NJJ196740:NJK196747 NTF196740:NTG196747 ODB196740:ODC196747 OMX196740:OMY196747 OWT196740:OWU196747 PGP196740:PGQ196747 PQL196740:PQM196747 QAH196740:QAI196747 QKD196740:QKE196747 QTZ196740:QUA196747 RDV196740:RDW196747 RNR196740:RNS196747 RXN196740:RXO196747 SHJ196740:SHK196747 SRF196740:SRG196747 TBB196740:TBC196747 TKX196740:TKY196747 TUT196740:TUU196747 UEP196740:UEQ196747 UOL196740:UOM196747 UYH196740:UYI196747 VID196740:VIE196747 VRZ196740:VSA196747 WBV196740:WBW196747 WLR196740:WLS196747 WVN196740:WVO196747 HHV852123:HHW852123 JB262276:JC262283 SX262276:SY262283 ACT262276:ACU262283 AMP262276:AMQ262283 AWL262276:AWM262283 BGH262276:BGI262283 BQD262276:BQE262283 BZZ262276:CAA262283 CJV262276:CJW262283 CTR262276:CTS262283 DDN262276:DDO262283 DNJ262276:DNK262283 DXF262276:DXG262283 EHB262276:EHC262283 EQX262276:EQY262283 FAT262276:FAU262283 FKP262276:FKQ262283 FUL262276:FUM262283 GEH262276:GEI262283 GOD262276:GOE262283 GXZ262276:GYA262283 HHV262276:HHW262283 HRR262276:HRS262283 IBN262276:IBO262283 ILJ262276:ILK262283 IVF262276:IVG262283 JFB262276:JFC262283 JOX262276:JOY262283 JYT262276:JYU262283 KIP262276:KIQ262283 KSL262276:KSM262283 LCH262276:LCI262283 LMD262276:LME262283 LVZ262276:LWA262283 MFV262276:MFW262283 MPR262276:MPS262283 MZN262276:MZO262283 NJJ262276:NJK262283 NTF262276:NTG262283 ODB262276:ODC262283 OMX262276:OMY262283 OWT262276:OWU262283 PGP262276:PGQ262283 PQL262276:PQM262283 QAH262276:QAI262283 QKD262276:QKE262283 QTZ262276:QUA262283 RDV262276:RDW262283 RNR262276:RNS262283 RXN262276:RXO262283 SHJ262276:SHK262283 SRF262276:SRG262283 TBB262276:TBC262283 TKX262276:TKY262283 TUT262276:TUU262283 UEP262276:UEQ262283 UOL262276:UOM262283 UYH262276:UYI262283 VID262276:VIE262283 VRZ262276:VSA262283 WBV262276:WBW262283 WLR262276:WLS262283 WVN262276:WVO262283 HRR852123:HRS852123 JB327812:JC327819 SX327812:SY327819 ACT327812:ACU327819 AMP327812:AMQ327819 AWL327812:AWM327819 BGH327812:BGI327819 BQD327812:BQE327819 BZZ327812:CAA327819 CJV327812:CJW327819 CTR327812:CTS327819 DDN327812:DDO327819 DNJ327812:DNK327819 DXF327812:DXG327819 EHB327812:EHC327819 EQX327812:EQY327819 FAT327812:FAU327819 FKP327812:FKQ327819 FUL327812:FUM327819 GEH327812:GEI327819 GOD327812:GOE327819 GXZ327812:GYA327819 HHV327812:HHW327819 HRR327812:HRS327819 IBN327812:IBO327819 ILJ327812:ILK327819 IVF327812:IVG327819 JFB327812:JFC327819 JOX327812:JOY327819 JYT327812:JYU327819 KIP327812:KIQ327819 KSL327812:KSM327819 LCH327812:LCI327819 LMD327812:LME327819 LVZ327812:LWA327819 MFV327812:MFW327819 MPR327812:MPS327819 MZN327812:MZO327819 NJJ327812:NJK327819 NTF327812:NTG327819 ODB327812:ODC327819 OMX327812:OMY327819 OWT327812:OWU327819 PGP327812:PGQ327819 PQL327812:PQM327819 QAH327812:QAI327819 QKD327812:QKE327819 QTZ327812:QUA327819 RDV327812:RDW327819 RNR327812:RNS327819 RXN327812:RXO327819 SHJ327812:SHK327819 SRF327812:SRG327819 TBB327812:TBC327819 TKX327812:TKY327819 TUT327812:TUU327819 UEP327812:UEQ327819 UOL327812:UOM327819 UYH327812:UYI327819 VID327812:VIE327819 VRZ327812:VSA327819 WBV327812:WBW327819 WLR327812:WLS327819 WVN327812:WVO327819 IBN852123:IBO852123 JB393348:JC393355 SX393348:SY393355 ACT393348:ACU393355 AMP393348:AMQ393355 AWL393348:AWM393355 BGH393348:BGI393355 BQD393348:BQE393355 BZZ393348:CAA393355 CJV393348:CJW393355 CTR393348:CTS393355 DDN393348:DDO393355 DNJ393348:DNK393355 DXF393348:DXG393355 EHB393348:EHC393355 EQX393348:EQY393355 FAT393348:FAU393355 FKP393348:FKQ393355 FUL393348:FUM393355 GEH393348:GEI393355 GOD393348:GOE393355 GXZ393348:GYA393355 HHV393348:HHW393355 HRR393348:HRS393355 IBN393348:IBO393355 ILJ393348:ILK393355 IVF393348:IVG393355 JFB393348:JFC393355 JOX393348:JOY393355 JYT393348:JYU393355 KIP393348:KIQ393355 KSL393348:KSM393355 LCH393348:LCI393355 LMD393348:LME393355 LVZ393348:LWA393355 MFV393348:MFW393355 MPR393348:MPS393355 MZN393348:MZO393355 NJJ393348:NJK393355 NTF393348:NTG393355 ODB393348:ODC393355 OMX393348:OMY393355 OWT393348:OWU393355 PGP393348:PGQ393355 PQL393348:PQM393355 QAH393348:QAI393355 QKD393348:QKE393355 QTZ393348:QUA393355 RDV393348:RDW393355 RNR393348:RNS393355 RXN393348:RXO393355 SHJ393348:SHK393355 SRF393348:SRG393355 TBB393348:TBC393355 TKX393348:TKY393355 TUT393348:TUU393355 UEP393348:UEQ393355 UOL393348:UOM393355 UYH393348:UYI393355 VID393348:VIE393355 VRZ393348:VSA393355 WBV393348:WBW393355 WLR393348:WLS393355 WVN393348:WVO393355 ILJ852123:ILK852123 JB458884:JC458891 SX458884:SY458891 ACT458884:ACU458891 AMP458884:AMQ458891 AWL458884:AWM458891 BGH458884:BGI458891 BQD458884:BQE458891 BZZ458884:CAA458891 CJV458884:CJW458891 CTR458884:CTS458891 DDN458884:DDO458891 DNJ458884:DNK458891 DXF458884:DXG458891 EHB458884:EHC458891 EQX458884:EQY458891 FAT458884:FAU458891 FKP458884:FKQ458891 FUL458884:FUM458891 GEH458884:GEI458891 GOD458884:GOE458891 GXZ458884:GYA458891 HHV458884:HHW458891 HRR458884:HRS458891 IBN458884:IBO458891 ILJ458884:ILK458891 IVF458884:IVG458891 JFB458884:JFC458891 JOX458884:JOY458891 JYT458884:JYU458891 KIP458884:KIQ458891 KSL458884:KSM458891 LCH458884:LCI458891 LMD458884:LME458891 LVZ458884:LWA458891 MFV458884:MFW458891 MPR458884:MPS458891 MZN458884:MZO458891 NJJ458884:NJK458891 NTF458884:NTG458891 ODB458884:ODC458891 OMX458884:OMY458891 OWT458884:OWU458891 PGP458884:PGQ458891 PQL458884:PQM458891 QAH458884:QAI458891 QKD458884:QKE458891 QTZ458884:QUA458891 RDV458884:RDW458891 RNR458884:RNS458891 RXN458884:RXO458891 SHJ458884:SHK458891 SRF458884:SRG458891 TBB458884:TBC458891 TKX458884:TKY458891 TUT458884:TUU458891 UEP458884:UEQ458891 UOL458884:UOM458891 UYH458884:UYI458891 VID458884:VIE458891 VRZ458884:VSA458891 WBV458884:WBW458891 WLR458884:WLS458891 WVN458884:WVO458891 IVF852123:IVG852123 JB524420:JC524427 SX524420:SY524427 ACT524420:ACU524427 AMP524420:AMQ524427 AWL524420:AWM524427 BGH524420:BGI524427 BQD524420:BQE524427 BZZ524420:CAA524427 CJV524420:CJW524427 CTR524420:CTS524427 DDN524420:DDO524427 DNJ524420:DNK524427 DXF524420:DXG524427 EHB524420:EHC524427 EQX524420:EQY524427 FAT524420:FAU524427 FKP524420:FKQ524427 FUL524420:FUM524427 GEH524420:GEI524427 GOD524420:GOE524427 GXZ524420:GYA524427 HHV524420:HHW524427 HRR524420:HRS524427 IBN524420:IBO524427 ILJ524420:ILK524427 IVF524420:IVG524427 JFB524420:JFC524427 JOX524420:JOY524427 JYT524420:JYU524427 KIP524420:KIQ524427 KSL524420:KSM524427 LCH524420:LCI524427 LMD524420:LME524427 LVZ524420:LWA524427 MFV524420:MFW524427 MPR524420:MPS524427 MZN524420:MZO524427 NJJ524420:NJK524427 NTF524420:NTG524427 ODB524420:ODC524427 OMX524420:OMY524427 OWT524420:OWU524427 PGP524420:PGQ524427 PQL524420:PQM524427 QAH524420:QAI524427 QKD524420:QKE524427 QTZ524420:QUA524427 RDV524420:RDW524427 RNR524420:RNS524427 RXN524420:RXO524427 SHJ524420:SHK524427 SRF524420:SRG524427 TBB524420:TBC524427 TKX524420:TKY524427 TUT524420:TUU524427 UEP524420:UEQ524427 UOL524420:UOM524427 UYH524420:UYI524427 VID524420:VIE524427 VRZ524420:VSA524427 WBV524420:WBW524427 WLR524420:WLS524427 WVN524420:WVO524427 JFB852123:JFC852123 JB589956:JC589963 SX589956:SY589963 ACT589956:ACU589963 AMP589956:AMQ589963 AWL589956:AWM589963 BGH589956:BGI589963 BQD589956:BQE589963 BZZ589956:CAA589963 CJV589956:CJW589963 CTR589956:CTS589963 DDN589956:DDO589963 DNJ589956:DNK589963 DXF589956:DXG589963 EHB589956:EHC589963 EQX589956:EQY589963 FAT589956:FAU589963 FKP589956:FKQ589963 FUL589956:FUM589963 GEH589956:GEI589963 GOD589956:GOE589963 GXZ589956:GYA589963 HHV589956:HHW589963 HRR589956:HRS589963 IBN589956:IBO589963 ILJ589956:ILK589963 IVF589956:IVG589963 JFB589956:JFC589963 JOX589956:JOY589963 JYT589956:JYU589963 KIP589956:KIQ589963 KSL589956:KSM589963 LCH589956:LCI589963 LMD589956:LME589963 LVZ589956:LWA589963 MFV589956:MFW589963 MPR589956:MPS589963 MZN589956:MZO589963 NJJ589956:NJK589963 NTF589956:NTG589963 ODB589956:ODC589963 OMX589956:OMY589963 OWT589956:OWU589963 PGP589956:PGQ589963 PQL589956:PQM589963 QAH589956:QAI589963 QKD589956:QKE589963 QTZ589956:QUA589963 RDV589956:RDW589963 RNR589956:RNS589963 RXN589956:RXO589963 SHJ589956:SHK589963 SRF589956:SRG589963 TBB589956:TBC589963 TKX589956:TKY589963 TUT589956:TUU589963 UEP589956:UEQ589963 UOL589956:UOM589963 UYH589956:UYI589963 VID589956:VIE589963 VRZ589956:VSA589963 WBV589956:WBW589963 WLR589956:WLS589963 WVN589956:WVO589963 JOX852123:JOY852123 JB655492:JC655499 SX655492:SY655499 ACT655492:ACU655499 AMP655492:AMQ655499 AWL655492:AWM655499 BGH655492:BGI655499 BQD655492:BQE655499 BZZ655492:CAA655499 CJV655492:CJW655499 CTR655492:CTS655499 DDN655492:DDO655499 DNJ655492:DNK655499 DXF655492:DXG655499 EHB655492:EHC655499 EQX655492:EQY655499 FAT655492:FAU655499 FKP655492:FKQ655499 FUL655492:FUM655499 GEH655492:GEI655499 GOD655492:GOE655499 GXZ655492:GYA655499 HHV655492:HHW655499 HRR655492:HRS655499 IBN655492:IBO655499 ILJ655492:ILK655499 IVF655492:IVG655499 JFB655492:JFC655499 JOX655492:JOY655499 JYT655492:JYU655499 KIP655492:KIQ655499 KSL655492:KSM655499 LCH655492:LCI655499 LMD655492:LME655499 LVZ655492:LWA655499 MFV655492:MFW655499 MPR655492:MPS655499 MZN655492:MZO655499 NJJ655492:NJK655499 NTF655492:NTG655499 ODB655492:ODC655499 OMX655492:OMY655499 OWT655492:OWU655499 PGP655492:PGQ655499 PQL655492:PQM655499 QAH655492:QAI655499 QKD655492:QKE655499 QTZ655492:QUA655499 RDV655492:RDW655499 RNR655492:RNS655499 RXN655492:RXO655499 SHJ655492:SHK655499 SRF655492:SRG655499 TBB655492:TBC655499 TKX655492:TKY655499 TUT655492:TUU655499 UEP655492:UEQ655499 UOL655492:UOM655499 UYH655492:UYI655499 VID655492:VIE655499 VRZ655492:VSA655499 WBV655492:WBW655499 WLR655492:WLS655499 WVN655492:WVO655499 JYT852123:JYU852123 JB721028:JC721035 SX721028:SY721035 ACT721028:ACU721035 AMP721028:AMQ721035 AWL721028:AWM721035 BGH721028:BGI721035 BQD721028:BQE721035 BZZ721028:CAA721035 CJV721028:CJW721035 CTR721028:CTS721035 DDN721028:DDO721035 DNJ721028:DNK721035 DXF721028:DXG721035 EHB721028:EHC721035 EQX721028:EQY721035 FAT721028:FAU721035 FKP721028:FKQ721035 FUL721028:FUM721035 GEH721028:GEI721035 GOD721028:GOE721035 GXZ721028:GYA721035 HHV721028:HHW721035 HRR721028:HRS721035 IBN721028:IBO721035 ILJ721028:ILK721035 IVF721028:IVG721035 JFB721028:JFC721035 JOX721028:JOY721035 JYT721028:JYU721035 KIP721028:KIQ721035 KSL721028:KSM721035 LCH721028:LCI721035 LMD721028:LME721035 LVZ721028:LWA721035 MFV721028:MFW721035 MPR721028:MPS721035 MZN721028:MZO721035 NJJ721028:NJK721035 NTF721028:NTG721035 ODB721028:ODC721035 OMX721028:OMY721035 OWT721028:OWU721035 PGP721028:PGQ721035 PQL721028:PQM721035 QAH721028:QAI721035 QKD721028:QKE721035 QTZ721028:QUA721035 RDV721028:RDW721035 RNR721028:RNS721035 RXN721028:RXO721035 SHJ721028:SHK721035 SRF721028:SRG721035 TBB721028:TBC721035 TKX721028:TKY721035 TUT721028:TUU721035 UEP721028:UEQ721035 UOL721028:UOM721035 UYH721028:UYI721035 VID721028:VIE721035 VRZ721028:VSA721035 WBV721028:WBW721035 WLR721028:WLS721035 WVN721028:WVO721035 KIP852123:KIQ852123 JB786564:JC786571 SX786564:SY786571 ACT786564:ACU786571 AMP786564:AMQ786571 AWL786564:AWM786571 BGH786564:BGI786571 BQD786564:BQE786571 BZZ786564:CAA786571 CJV786564:CJW786571 CTR786564:CTS786571 DDN786564:DDO786571 DNJ786564:DNK786571 DXF786564:DXG786571 EHB786564:EHC786571 EQX786564:EQY786571 FAT786564:FAU786571 FKP786564:FKQ786571 FUL786564:FUM786571 GEH786564:GEI786571 GOD786564:GOE786571 GXZ786564:GYA786571 HHV786564:HHW786571 HRR786564:HRS786571 IBN786564:IBO786571 ILJ786564:ILK786571 IVF786564:IVG786571 JFB786564:JFC786571 JOX786564:JOY786571 JYT786564:JYU786571 KIP786564:KIQ786571 KSL786564:KSM786571 LCH786564:LCI786571 LMD786564:LME786571 LVZ786564:LWA786571 MFV786564:MFW786571 MPR786564:MPS786571 MZN786564:MZO786571 NJJ786564:NJK786571 NTF786564:NTG786571 ODB786564:ODC786571 OMX786564:OMY786571 OWT786564:OWU786571 PGP786564:PGQ786571 PQL786564:PQM786571 QAH786564:QAI786571 QKD786564:QKE786571 QTZ786564:QUA786571 RDV786564:RDW786571 RNR786564:RNS786571 RXN786564:RXO786571 SHJ786564:SHK786571 SRF786564:SRG786571 TBB786564:TBC786571 TKX786564:TKY786571 TUT786564:TUU786571 UEP786564:UEQ786571 UOL786564:UOM786571 UYH786564:UYI786571 VID786564:VIE786571 VRZ786564:VSA786571 WBV786564:WBW786571 WLR786564:WLS786571 WVN786564:WVO786571 KSL852123:KSM852123 JB852100:JC852107 SX852100:SY852107 ACT852100:ACU852107 AMP852100:AMQ852107 AWL852100:AWM852107 BGH852100:BGI852107 BQD852100:BQE852107 BZZ852100:CAA852107 CJV852100:CJW852107 CTR852100:CTS852107 DDN852100:DDO852107 DNJ852100:DNK852107 DXF852100:DXG852107 EHB852100:EHC852107 EQX852100:EQY852107 FAT852100:FAU852107 FKP852100:FKQ852107 FUL852100:FUM852107 GEH852100:GEI852107 GOD852100:GOE852107 GXZ852100:GYA852107 HHV852100:HHW852107 HRR852100:HRS852107 IBN852100:IBO852107 ILJ852100:ILK852107 IVF852100:IVG852107 JFB852100:JFC852107 JOX852100:JOY852107 JYT852100:JYU852107 KIP852100:KIQ852107 KSL852100:KSM852107 LCH852100:LCI852107 LMD852100:LME852107 LVZ852100:LWA852107 MFV852100:MFW852107 MPR852100:MPS852107 MZN852100:MZO852107 NJJ852100:NJK852107 NTF852100:NTG852107 ODB852100:ODC852107 OMX852100:OMY852107 OWT852100:OWU852107 PGP852100:PGQ852107 PQL852100:PQM852107 QAH852100:QAI852107 QKD852100:QKE852107 QTZ852100:QUA852107 RDV852100:RDW852107 RNR852100:RNS852107 RXN852100:RXO852107 SHJ852100:SHK852107 SRF852100:SRG852107 TBB852100:TBC852107 TKX852100:TKY852107 TUT852100:TUU852107 UEP852100:UEQ852107 UOL852100:UOM852107 UYH852100:UYI852107 VID852100:VIE852107 VRZ852100:VSA852107 WBV852100:WBW852107 WLR852100:WLS852107 WVN852100:WVO852107 LCH852123:LCI852123 JB917636:JC917643 SX917636:SY917643 ACT917636:ACU917643 AMP917636:AMQ917643 AWL917636:AWM917643 BGH917636:BGI917643 BQD917636:BQE917643 BZZ917636:CAA917643 CJV917636:CJW917643 CTR917636:CTS917643 DDN917636:DDO917643 DNJ917636:DNK917643 DXF917636:DXG917643 EHB917636:EHC917643 EQX917636:EQY917643 FAT917636:FAU917643 FKP917636:FKQ917643 FUL917636:FUM917643 GEH917636:GEI917643 GOD917636:GOE917643 GXZ917636:GYA917643 HHV917636:HHW917643 HRR917636:HRS917643 IBN917636:IBO917643 ILJ917636:ILK917643 IVF917636:IVG917643 JFB917636:JFC917643 JOX917636:JOY917643 JYT917636:JYU917643 KIP917636:KIQ917643 KSL917636:KSM917643 LCH917636:LCI917643 LMD917636:LME917643 LVZ917636:LWA917643 MFV917636:MFW917643 MPR917636:MPS917643 MZN917636:MZO917643 NJJ917636:NJK917643 NTF917636:NTG917643 ODB917636:ODC917643 OMX917636:OMY917643 OWT917636:OWU917643 PGP917636:PGQ917643 PQL917636:PQM917643 QAH917636:QAI917643 QKD917636:QKE917643 QTZ917636:QUA917643 RDV917636:RDW917643 RNR917636:RNS917643 RXN917636:RXO917643 SHJ917636:SHK917643 SRF917636:SRG917643 TBB917636:TBC917643 TKX917636:TKY917643 TUT917636:TUU917643 UEP917636:UEQ917643 UOL917636:UOM917643 UYH917636:UYI917643 VID917636:VIE917643 VRZ917636:VSA917643 WBV917636:WBW917643 WLR917636:WLS917643 WVN917636:WVO917643 LMD852123:LME852123 JB983172:JC983179 SX983172:SY983179 ACT983172:ACU983179 AMP983172:AMQ983179 AWL983172:AWM983179 BGH983172:BGI983179 BQD983172:BQE983179 BZZ983172:CAA983179 CJV983172:CJW983179 CTR983172:CTS983179 DDN983172:DDO983179 DNJ983172:DNK983179 DXF983172:DXG983179 EHB983172:EHC983179 EQX983172:EQY983179 FAT983172:FAU983179 FKP983172:FKQ983179 FUL983172:FUM983179 GEH983172:GEI983179 GOD983172:GOE983179 GXZ983172:GYA983179 HHV983172:HHW983179 HRR983172:HRS983179 IBN983172:IBO983179 ILJ983172:ILK983179 IVF983172:IVG983179 JFB983172:JFC983179 JOX983172:JOY983179 JYT983172:JYU983179 KIP983172:KIQ983179 KSL983172:KSM983179 LCH983172:LCI983179 LMD983172:LME983179 LVZ983172:LWA983179 MFV983172:MFW983179 MPR983172:MPS983179 MZN983172:MZO983179 NJJ983172:NJK983179 NTF983172:NTG983179 ODB983172:ODC983179 OMX983172:OMY983179 OWT983172:OWU983179 PGP983172:PGQ983179 PQL983172:PQM983179 QAH983172:QAI983179 QKD983172:QKE983179 QTZ983172:QUA983179 RDV983172:RDW983179 RNR983172:RNS983179 RXN983172:RXO983179 SHJ983172:SHK983179 SRF983172:SRG983179 TBB983172:TBC983179 TKX983172:TKY983179 TUT983172:TUU983179 UEP983172:UEQ983179 UOL983172:UOM983179 UYH983172:UYI983179 VID983172:VIE983179 VRZ983172:VSA983179 WBV983172:WBW983179 WLR983172:WLS983179 WVN983172:WVO983179 JC140:JC141 SY140:SY141 ACU140:ACU141 AMQ140:AMQ141 AWM140:AWM141 BGI140:BGI141 BQE140:BQE141 CAA140:CAA141 CJW140:CJW141 CTS140:CTS141 DDO140:DDO141 DNK140:DNK141 DXG140:DXG141 EHC140:EHC141 EQY140:EQY141 FAU140:FAU141 FKQ140:FKQ141 FUM140:FUM141 GEI140:GEI141 GOE140:GOE141 GYA140:GYA141 HHW140:HHW141 HRS140:HRS141 IBO140:IBO141 ILK140:ILK141 IVG140:IVG141 JFC140:JFC141 JOY140:JOY141 JYU140:JYU141 KIQ140:KIQ141 KSM140:KSM141 LCI140:LCI141 LME140:LME141 LWA140:LWA141 MFW140:MFW141 MPS140:MPS141 MZO140:MZO141 NJK140:NJK141 NTG140:NTG141 ODC140:ODC141 OMY140:OMY141 OWU140:OWU141 PGQ140:PGQ141 PQM140:PQM141 QAI140:QAI141 QKE140:QKE141 QUA140:QUA141 RDW140:RDW141 RNS140:RNS141 RXO140:RXO141 SHK140:SHK141 SRG140:SRG141 TBC140:TBC141 TKY140:TKY141 TUU140:TUU141 UEQ140:UEQ141 UOM140:UOM141 UYI140:UYI141 VIE140:VIE141 VSA140:VSA141 WBW140:WBW141 WLS140:WLS141 WVO140:WVO141 JC65676:JC65677 SY65676:SY65677 ACU65676:ACU65677 AMQ65676:AMQ65677 AWM65676:AWM65677 BGI65676:BGI65677 BQE65676:BQE65677 CAA65676:CAA65677 CJW65676:CJW65677 CTS65676:CTS65677 DDO65676:DDO65677 DNK65676:DNK65677 DXG65676:DXG65677 EHC65676:EHC65677 EQY65676:EQY65677 FAU65676:FAU65677 FKQ65676:FKQ65677 FUM65676:FUM65677 GEI65676:GEI65677 GOE65676:GOE65677 GYA65676:GYA65677 HHW65676:HHW65677 HRS65676:HRS65677 IBO65676:IBO65677 ILK65676:ILK65677 IVG65676:IVG65677 JFC65676:JFC65677 JOY65676:JOY65677 JYU65676:JYU65677 KIQ65676:KIQ65677 KSM65676:KSM65677 LCI65676:LCI65677 LME65676:LME65677 LWA65676:LWA65677 MFW65676:MFW65677 MPS65676:MPS65677 MZO65676:MZO65677 NJK65676:NJK65677 NTG65676:NTG65677 ODC65676:ODC65677 OMY65676:OMY65677 OWU65676:OWU65677 PGQ65676:PGQ65677 PQM65676:PQM65677 QAI65676:QAI65677 QKE65676:QKE65677 QUA65676:QUA65677 RDW65676:RDW65677 RNS65676:RNS65677 RXO65676:RXO65677 SHK65676:SHK65677 SRG65676:SRG65677 TBC65676:TBC65677 TKY65676:TKY65677 TUU65676:TUU65677 UEQ65676:UEQ65677 UOM65676:UOM65677 UYI65676:UYI65677 VIE65676:VIE65677 VSA65676:VSA65677 WBW65676:WBW65677 WLS65676:WLS65677 WVO65676:WVO65677 JC131212:JC131213 SY131212:SY131213 ACU131212:ACU131213 AMQ131212:AMQ131213 AWM131212:AWM131213 BGI131212:BGI131213 BQE131212:BQE131213 CAA131212:CAA131213 CJW131212:CJW131213 CTS131212:CTS131213 DDO131212:DDO131213 DNK131212:DNK131213 DXG131212:DXG131213 EHC131212:EHC131213 EQY131212:EQY131213 FAU131212:FAU131213 FKQ131212:FKQ131213 FUM131212:FUM131213 GEI131212:GEI131213 GOE131212:GOE131213 GYA131212:GYA131213 HHW131212:HHW131213 HRS131212:HRS131213 IBO131212:IBO131213 ILK131212:ILK131213 IVG131212:IVG131213 JFC131212:JFC131213 JOY131212:JOY131213 JYU131212:JYU131213 KIQ131212:KIQ131213 KSM131212:KSM131213 LCI131212:LCI131213 LME131212:LME131213 LWA131212:LWA131213 MFW131212:MFW131213 MPS131212:MPS131213 MZO131212:MZO131213 NJK131212:NJK131213 NTG131212:NTG131213 ODC131212:ODC131213 OMY131212:OMY131213 OWU131212:OWU131213 PGQ131212:PGQ131213 PQM131212:PQM131213 QAI131212:QAI131213 QKE131212:QKE131213 QUA131212:QUA131213 RDW131212:RDW131213 RNS131212:RNS131213 RXO131212:RXO131213 SHK131212:SHK131213 SRG131212:SRG131213 TBC131212:TBC131213 TKY131212:TKY131213 TUU131212:TUU131213 UEQ131212:UEQ131213 UOM131212:UOM131213 UYI131212:UYI131213 VIE131212:VIE131213 VSA131212:VSA131213 WBW131212:WBW131213 WLS131212:WLS131213 WVO131212:WVO131213 JC196748:JC196749 SY196748:SY196749 ACU196748:ACU196749 AMQ196748:AMQ196749 AWM196748:AWM196749 BGI196748:BGI196749 BQE196748:BQE196749 CAA196748:CAA196749 CJW196748:CJW196749 CTS196748:CTS196749 DDO196748:DDO196749 DNK196748:DNK196749 DXG196748:DXG196749 EHC196748:EHC196749 EQY196748:EQY196749 FAU196748:FAU196749 FKQ196748:FKQ196749 FUM196748:FUM196749 GEI196748:GEI196749 GOE196748:GOE196749 GYA196748:GYA196749 HHW196748:HHW196749 HRS196748:HRS196749 IBO196748:IBO196749 ILK196748:ILK196749 IVG196748:IVG196749 JFC196748:JFC196749 JOY196748:JOY196749 JYU196748:JYU196749 KIQ196748:KIQ196749 KSM196748:KSM196749 LCI196748:LCI196749 LME196748:LME196749 LWA196748:LWA196749 MFW196748:MFW196749 MPS196748:MPS196749 MZO196748:MZO196749 NJK196748:NJK196749 NTG196748:NTG196749 ODC196748:ODC196749 OMY196748:OMY196749 OWU196748:OWU196749 PGQ196748:PGQ196749 PQM196748:PQM196749 QAI196748:QAI196749 QKE196748:QKE196749 QUA196748:QUA196749 RDW196748:RDW196749 RNS196748:RNS196749 RXO196748:RXO196749 SHK196748:SHK196749 SRG196748:SRG196749 TBC196748:TBC196749 TKY196748:TKY196749 TUU196748:TUU196749 UEQ196748:UEQ196749 UOM196748:UOM196749 UYI196748:UYI196749 VIE196748:VIE196749 VSA196748:VSA196749 WBW196748:WBW196749 WLS196748:WLS196749 WVO196748:WVO196749 JC262284:JC262285 SY262284:SY262285 ACU262284:ACU262285 AMQ262284:AMQ262285 AWM262284:AWM262285 BGI262284:BGI262285 BQE262284:BQE262285 CAA262284:CAA262285 CJW262284:CJW262285 CTS262284:CTS262285 DDO262284:DDO262285 DNK262284:DNK262285 DXG262284:DXG262285 EHC262284:EHC262285 EQY262284:EQY262285 FAU262284:FAU262285 FKQ262284:FKQ262285 FUM262284:FUM262285 GEI262284:GEI262285 GOE262284:GOE262285 GYA262284:GYA262285 HHW262284:HHW262285 HRS262284:HRS262285 IBO262284:IBO262285 ILK262284:ILK262285 IVG262284:IVG262285 JFC262284:JFC262285 JOY262284:JOY262285 JYU262284:JYU262285 KIQ262284:KIQ262285 KSM262284:KSM262285 LCI262284:LCI262285 LME262284:LME262285 LWA262284:LWA262285 MFW262284:MFW262285 MPS262284:MPS262285 MZO262284:MZO262285 NJK262284:NJK262285 NTG262284:NTG262285 ODC262284:ODC262285 OMY262284:OMY262285 OWU262284:OWU262285 PGQ262284:PGQ262285 PQM262284:PQM262285 QAI262284:QAI262285 QKE262284:QKE262285 QUA262284:QUA262285 RDW262284:RDW262285 RNS262284:RNS262285 RXO262284:RXO262285 SHK262284:SHK262285 SRG262284:SRG262285 TBC262284:TBC262285 TKY262284:TKY262285 TUU262284:TUU262285 UEQ262284:UEQ262285 UOM262284:UOM262285 UYI262284:UYI262285 VIE262284:VIE262285 VSA262284:VSA262285 WBW262284:WBW262285 WLS262284:WLS262285 WVO262284:WVO262285 JC327820:JC327821 SY327820:SY327821 ACU327820:ACU327821 AMQ327820:AMQ327821 AWM327820:AWM327821 BGI327820:BGI327821 BQE327820:BQE327821 CAA327820:CAA327821 CJW327820:CJW327821 CTS327820:CTS327821 DDO327820:DDO327821 DNK327820:DNK327821 DXG327820:DXG327821 EHC327820:EHC327821 EQY327820:EQY327821 FAU327820:FAU327821 FKQ327820:FKQ327821 FUM327820:FUM327821 GEI327820:GEI327821 GOE327820:GOE327821 GYA327820:GYA327821 HHW327820:HHW327821 HRS327820:HRS327821 IBO327820:IBO327821 ILK327820:ILK327821 IVG327820:IVG327821 JFC327820:JFC327821 JOY327820:JOY327821 JYU327820:JYU327821 KIQ327820:KIQ327821 KSM327820:KSM327821 LCI327820:LCI327821 LME327820:LME327821 LWA327820:LWA327821 MFW327820:MFW327821 MPS327820:MPS327821 MZO327820:MZO327821 NJK327820:NJK327821 NTG327820:NTG327821 ODC327820:ODC327821 OMY327820:OMY327821 OWU327820:OWU327821 PGQ327820:PGQ327821 PQM327820:PQM327821 QAI327820:QAI327821 QKE327820:QKE327821 QUA327820:QUA327821 RDW327820:RDW327821 RNS327820:RNS327821 RXO327820:RXO327821 SHK327820:SHK327821 SRG327820:SRG327821 TBC327820:TBC327821 TKY327820:TKY327821 TUU327820:TUU327821 UEQ327820:UEQ327821 UOM327820:UOM327821 UYI327820:UYI327821 VIE327820:VIE327821 VSA327820:VSA327821 WBW327820:WBW327821 WLS327820:WLS327821 WVO327820:WVO327821 JC393356:JC393357 SY393356:SY393357 ACU393356:ACU393357 AMQ393356:AMQ393357 AWM393356:AWM393357 BGI393356:BGI393357 BQE393356:BQE393357 CAA393356:CAA393357 CJW393356:CJW393357 CTS393356:CTS393357 DDO393356:DDO393357 DNK393356:DNK393357 DXG393356:DXG393357 EHC393356:EHC393357 EQY393356:EQY393357 FAU393356:FAU393357 FKQ393356:FKQ393357 FUM393356:FUM393357 GEI393356:GEI393357 GOE393356:GOE393357 GYA393356:GYA393357 HHW393356:HHW393357 HRS393356:HRS393357 IBO393356:IBO393357 ILK393356:ILK393357 IVG393356:IVG393357 JFC393356:JFC393357 JOY393356:JOY393357 JYU393356:JYU393357 KIQ393356:KIQ393357 KSM393356:KSM393357 LCI393356:LCI393357 LME393356:LME393357 LWA393356:LWA393357 MFW393356:MFW393357 MPS393356:MPS393357 MZO393356:MZO393357 NJK393356:NJK393357 NTG393356:NTG393357 ODC393356:ODC393357 OMY393356:OMY393357 OWU393356:OWU393357 PGQ393356:PGQ393357 PQM393356:PQM393357 QAI393356:QAI393357 QKE393356:QKE393357 QUA393356:QUA393357 RDW393356:RDW393357 RNS393356:RNS393357 RXO393356:RXO393357 SHK393356:SHK393357 SRG393356:SRG393357 TBC393356:TBC393357 TKY393356:TKY393357 TUU393356:TUU393357 UEQ393356:UEQ393357 UOM393356:UOM393357 UYI393356:UYI393357 VIE393356:VIE393357 VSA393356:VSA393357 WBW393356:WBW393357 WLS393356:WLS393357 WVO393356:WVO393357 JC458892:JC458893 SY458892:SY458893 ACU458892:ACU458893 AMQ458892:AMQ458893 AWM458892:AWM458893 BGI458892:BGI458893 BQE458892:BQE458893 CAA458892:CAA458893 CJW458892:CJW458893 CTS458892:CTS458893 DDO458892:DDO458893 DNK458892:DNK458893 DXG458892:DXG458893 EHC458892:EHC458893 EQY458892:EQY458893 FAU458892:FAU458893 FKQ458892:FKQ458893 FUM458892:FUM458893 GEI458892:GEI458893 GOE458892:GOE458893 GYA458892:GYA458893 HHW458892:HHW458893 HRS458892:HRS458893 IBO458892:IBO458893 ILK458892:ILK458893 IVG458892:IVG458893 JFC458892:JFC458893 JOY458892:JOY458893 JYU458892:JYU458893 KIQ458892:KIQ458893 KSM458892:KSM458893 LCI458892:LCI458893 LME458892:LME458893 LWA458892:LWA458893 MFW458892:MFW458893 MPS458892:MPS458893 MZO458892:MZO458893 NJK458892:NJK458893 NTG458892:NTG458893 ODC458892:ODC458893 OMY458892:OMY458893 OWU458892:OWU458893 PGQ458892:PGQ458893 PQM458892:PQM458893 QAI458892:QAI458893 QKE458892:QKE458893 QUA458892:QUA458893 RDW458892:RDW458893 RNS458892:RNS458893 RXO458892:RXO458893 SHK458892:SHK458893 SRG458892:SRG458893 TBC458892:TBC458893 TKY458892:TKY458893 TUU458892:TUU458893 UEQ458892:UEQ458893 UOM458892:UOM458893 UYI458892:UYI458893 VIE458892:VIE458893 VSA458892:VSA458893 WBW458892:WBW458893 WLS458892:WLS458893 WVO458892:WVO458893 JC524428:JC524429 SY524428:SY524429 ACU524428:ACU524429 AMQ524428:AMQ524429 AWM524428:AWM524429 BGI524428:BGI524429 BQE524428:BQE524429 CAA524428:CAA524429 CJW524428:CJW524429 CTS524428:CTS524429 DDO524428:DDO524429 DNK524428:DNK524429 DXG524428:DXG524429 EHC524428:EHC524429 EQY524428:EQY524429 FAU524428:FAU524429 FKQ524428:FKQ524429 FUM524428:FUM524429 GEI524428:GEI524429 GOE524428:GOE524429 GYA524428:GYA524429 HHW524428:HHW524429 HRS524428:HRS524429 IBO524428:IBO524429 ILK524428:ILK524429 IVG524428:IVG524429 JFC524428:JFC524429 JOY524428:JOY524429 JYU524428:JYU524429 KIQ524428:KIQ524429 KSM524428:KSM524429 LCI524428:LCI524429 LME524428:LME524429 LWA524428:LWA524429 MFW524428:MFW524429 MPS524428:MPS524429 MZO524428:MZO524429 NJK524428:NJK524429 NTG524428:NTG524429 ODC524428:ODC524429 OMY524428:OMY524429 OWU524428:OWU524429 PGQ524428:PGQ524429 PQM524428:PQM524429 QAI524428:QAI524429 QKE524428:QKE524429 QUA524428:QUA524429 RDW524428:RDW524429 RNS524428:RNS524429 RXO524428:RXO524429 SHK524428:SHK524429 SRG524428:SRG524429 TBC524428:TBC524429 TKY524428:TKY524429 TUU524428:TUU524429 UEQ524428:UEQ524429 UOM524428:UOM524429 UYI524428:UYI524429 VIE524428:VIE524429 VSA524428:VSA524429 WBW524428:WBW524429 WLS524428:WLS524429 WVO524428:WVO524429 JC589964:JC589965 SY589964:SY589965 ACU589964:ACU589965 AMQ589964:AMQ589965 AWM589964:AWM589965 BGI589964:BGI589965 BQE589964:BQE589965 CAA589964:CAA589965 CJW589964:CJW589965 CTS589964:CTS589965 DDO589964:DDO589965 DNK589964:DNK589965 DXG589964:DXG589965 EHC589964:EHC589965 EQY589964:EQY589965 FAU589964:FAU589965 FKQ589964:FKQ589965 FUM589964:FUM589965 GEI589964:GEI589965 GOE589964:GOE589965 GYA589964:GYA589965 HHW589964:HHW589965 HRS589964:HRS589965 IBO589964:IBO589965 ILK589964:ILK589965 IVG589964:IVG589965 JFC589964:JFC589965 JOY589964:JOY589965 JYU589964:JYU589965 KIQ589964:KIQ589965 KSM589964:KSM589965 LCI589964:LCI589965 LME589964:LME589965 LWA589964:LWA589965 MFW589964:MFW589965 MPS589964:MPS589965 MZO589964:MZO589965 NJK589964:NJK589965 NTG589964:NTG589965 ODC589964:ODC589965 OMY589964:OMY589965 OWU589964:OWU589965 PGQ589964:PGQ589965 PQM589964:PQM589965 QAI589964:QAI589965 QKE589964:QKE589965 QUA589964:QUA589965 RDW589964:RDW589965 RNS589964:RNS589965 RXO589964:RXO589965 SHK589964:SHK589965 SRG589964:SRG589965 TBC589964:TBC589965 TKY589964:TKY589965 TUU589964:TUU589965 UEQ589964:UEQ589965 UOM589964:UOM589965 UYI589964:UYI589965 VIE589964:VIE589965 VSA589964:VSA589965 WBW589964:WBW589965 WLS589964:WLS589965 WVO589964:WVO589965 JC655500:JC655501 SY655500:SY655501 ACU655500:ACU655501 AMQ655500:AMQ655501 AWM655500:AWM655501 BGI655500:BGI655501 BQE655500:BQE655501 CAA655500:CAA655501 CJW655500:CJW655501 CTS655500:CTS655501 DDO655500:DDO655501 DNK655500:DNK655501 DXG655500:DXG655501 EHC655500:EHC655501 EQY655500:EQY655501 FAU655500:FAU655501 FKQ655500:FKQ655501 FUM655500:FUM655501 GEI655500:GEI655501 GOE655500:GOE655501 GYA655500:GYA655501 HHW655500:HHW655501 HRS655500:HRS655501 IBO655500:IBO655501 ILK655500:ILK655501 IVG655500:IVG655501 JFC655500:JFC655501 JOY655500:JOY655501 JYU655500:JYU655501 KIQ655500:KIQ655501 KSM655500:KSM655501 LCI655500:LCI655501 LME655500:LME655501 LWA655500:LWA655501 MFW655500:MFW655501 MPS655500:MPS655501 MZO655500:MZO655501 NJK655500:NJK655501 NTG655500:NTG655501 ODC655500:ODC655501 OMY655500:OMY655501 OWU655500:OWU655501 PGQ655500:PGQ655501 PQM655500:PQM655501 QAI655500:QAI655501 QKE655500:QKE655501 QUA655500:QUA655501 RDW655500:RDW655501 RNS655500:RNS655501 RXO655500:RXO655501 SHK655500:SHK655501 SRG655500:SRG655501 TBC655500:TBC655501 TKY655500:TKY655501 TUU655500:TUU655501 UEQ655500:UEQ655501 UOM655500:UOM655501 UYI655500:UYI655501 VIE655500:VIE655501 VSA655500:VSA655501 WBW655500:WBW655501 WLS655500:WLS655501 WVO655500:WVO655501 JC721036:JC721037 SY721036:SY721037 ACU721036:ACU721037 AMQ721036:AMQ721037 AWM721036:AWM721037 BGI721036:BGI721037 BQE721036:BQE721037 CAA721036:CAA721037 CJW721036:CJW721037 CTS721036:CTS721037 DDO721036:DDO721037 DNK721036:DNK721037 DXG721036:DXG721037 EHC721036:EHC721037 EQY721036:EQY721037 FAU721036:FAU721037 FKQ721036:FKQ721037 FUM721036:FUM721037 GEI721036:GEI721037 GOE721036:GOE721037 GYA721036:GYA721037 HHW721036:HHW721037 HRS721036:HRS721037 IBO721036:IBO721037 ILK721036:ILK721037 IVG721036:IVG721037 JFC721036:JFC721037 JOY721036:JOY721037 JYU721036:JYU721037 KIQ721036:KIQ721037 KSM721036:KSM721037 LCI721036:LCI721037 LME721036:LME721037 LWA721036:LWA721037 MFW721036:MFW721037 MPS721036:MPS721037 MZO721036:MZO721037 NJK721036:NJK721037 NTG721036:NTG721037 ODC721036:ODC721037 OMY721036:OMY721037 OWU721036:OWU721037 PGQ721036:PGQ721037 PQM721036:PQM721037 QAI721036:QAI721037 QKE721036:QKE721037 QUA721036:QUA721037 RDW721036:RDW721037 RNS721036:RNS721037 RXO721036:RXO721037 SHK721036:SHK721037 SRG721036:SRG721037 TBC721036:TBC721037 TKY721036:TKY721037 TUU721036:TUU721037 UEQ721036:UEQ721037 UOM721036:UOM721037 UYI721036:UYI721037 VIE721036:VIE721037 VSA721036:VSA721037 WBW721036:WBW721037 WLS721036:WLS721037 WVO721036:WVO721037 JC786572:JC786573 SY786572:SY786573 ACU786572:ACU786573 AMQ786572:AMQ786573 AWM786572:AWM786573 BGI786572:BGI786573 BQE786572:BQE786573 CAA786572:CAA786573 CJW786572:CJW786573 CTS786572:CTS786573 DDO786572:DDO786573 DNK786572:DNK786573 DXG786572:DXG786573 EHC786572:EHC786573 EQY786572:EQY786573 FAU786572:FAU786573 FKQ786572:FKQ786573 FUM786572:FUM786573 GEI786572:GEI786573 GOE786572:GOE786573 GYA786572:GYA786573 HHW786572:HHW786573 HRS786572:HRS786573 IBO786572:IBO786573 ILK786572:ILK786573 IVG786572:IVG786573 JFC786572:JFC786573 JOY786572:JOY786573 JYU786572:JYU786573 KIQ786572:KIQ786573 KSM786572:KSM786573 LCI786572:LCI786573 LME786572:LME786573 LWA786572:LWA786573 MFW786572:MFW786573 MPS786572:MPS786573 MZO786572:MZO786573 NJK786572:NJK786573 NTG786572:NTG786573 ODC786572:ODC786573 OMY786572:OMY786573 OWU786572:OWU786573 PGQ786572:PGQ786573 PQM786572:PQM786573 QAI786572:QAI786573 QKE786572:QKE786573 QUA786572:QUA786573 RDW786572:RDW786573 RNS786572:RNS786573 RXO786572:RXO786573 SHK786572:SHK786573 SRG786572:SRG786573 TBC786572:TBC786573 TKY786572:TKY786573 TUU786572:TUU786573 UEQ786572:UEQ786573 UOM786572:UOM786573 UYI786572:UYI786573 VIE786572:VIE786573 VSA786572:VSA786573 WBW786572:WBW786573 WLS786572:WLS786573 WVO786572:WVO786573 JC852108:JC852109 SY852108:SY852109 ACU852108:ACU852109 AMQ852108:AMQ852109 AWM852108:AWM852109 BGI852108:BGI852109 BQE852108:BQE852109 CAA852108:CAA852109 CJW852108:CJW852109 CTS852108:CTS852109 DDO852108:DDO852109 DNK852108:DNK852109 DXG852108:DXG852109 EHC852108:EHC852109 EQY852108:EQY852109 FAU852108:FAU852109 FKQ852108:FKQ852109 FUM852108:FUM852109 GEI852108:GEI852109 GOE852108:GOE852109 GYA852108:GYA852109 HHW852108:HHW852109 HRS852108:HRS852109 IBO852108:IBO852109 ILK852108:ILK852109 IVG852108:IVG852109 JFC852108:JFC852109 JOY852108:JOY852109 JYU852108:JYU852109 KIQ852108:KIQ852109 KSM852108:KSM852109 LCI852108:LCI852109 LME852108:LME852109 LWA852108:LWA852109 MFW852108:MFW852109 MPS852108:MPS852109 MZO852108:MZO852109 NJK852108:NJK852109 NTG852108:NTG852109 ODC852108:ODC852109 OMY852108:OMY852109 OWU852108:OWU852109 PGQ852108:PGQ852109 PQM852108:PQM852109 QAI852108:QAI852109 QKE852108:QKE852109 QUA852108:QUA852109 RDW852108:RDW852109 RNS852108:RNS852109 RXO852108:RXO852109 SHK852108:SHK852109 SRG852108:SRG852109 TBC852108:TBC852109 TKY852108:TKY852109 TUU852108:TUU852109 UEQ852108:UEQ852109 UOM852108:UOM852109 UYI852108:UYI852109 VIE852108:VIE852109 VSA852108:VSA852109 WBW852108:WBW852109 WLS852108:WLS852109 WVO852108:WVO852109 JC917644:JC917645 SY917644:SY917645 ACU917644:ACU917645 AMQ917644:AMQ917645 AWM917644:AWM917645 BGI917644:BGI917645 BQE917644:BQE917645 CAA917644:CAA917645 CJW917644:CJW917645 CTS917644:CTS917645 DDO917644:DDO917645 DNK917644:DNK917645 DXG917644:DXG917645 EHC917644:EHC917645 EQY917644:EQY917645 FAU917644:FAU917645 FKQ917644:FKQ917645 FUM917644:FUM917645 GEI917644:GEI917645 GOE917644:GOE917645 GYA917644:GYA917645 HHW917644:HHW917645 HRS917644:HRS917645 IBO917644:IBO917645 ILK917644:ILK917645 IVG917644:IVG917645 JFC917644:JFC917645 JOY917644:JOY917645 JYU917644:JYU917645 KIQ917644:KIQ917645 KSM917644:KSM917645 LCI917644:LCI917645 LME917644:LME917645 LWA917644:LWA917645 MFW917644:MFW917645 MPS917644:MPS917645 MZO917644:MZO917645 NJK917644:NJK917645 NTG917644:NTG917645 ODC917644:ODC917645 OMY917644:OMY917645 OWU917644:OWU917645 PGQ917644:PGQ917645 PQM917644:PQM917645 QAI917644:QAI917645 QKE917644:QKE917645 QUA917644:QUA917645 RDW917644:RDW917645 RNS917644:RNS917645 RXO917644:RXO917645 SHK917644:SHK917645 SRG917644:SRG917645 TBC917644:TBC917645 TKY917644:TKY917645 TUU917644:TUU917645 UEQ917644:UEQ917645 UOM917644:UOM917645 UYI917644:UYI917645 VIE917644:VIE917645 VSA917644:VSA917645 WBW917644:WBW917645 WLS917644:WLS917645 WVO917644:WVO917645 JC983180:JC983181 SY983180:SY983181 ACU983180:ACU983181 AMQ983180:AMQ983181 AWM983180:AWM983181 BGI983180:BGI983181 BQE983180:BQE983181 CAA983180:CAA983181 CJW983180:CJW983181 CTS983180:CTS983181 DDO983180:DDO983181 DNK983180:DNK983181 DXG983180:DXG983181 EHC983180:EHC983181 EQY983180:EQY983181 FAU983180:FAU983181 FKQ983180:FKQ983181 FUM983180:FUM983181 GEI983180:GEI983181 GOE983180:GOE983181 GYA983180:GYA983181 HHW983180:HHW983181 HRS983180:HRS983181 IBO983180:IBO983181 ILK983180:ILK983181 IVG983180:IVG983181 JFC983180:JFC983181 JOY983180:JOY983181 JYU983180:JYU983181 KIQ983180:KIQ983181 KSM983180:KSM983181 LCI983180:LCI983181 LME983180:LME983181 LWA983180:LWA983181 MFW983180:MFW983181 MPS983180:MPS983181 MZO983180:MZO983181 NJK983180:NJK983181 NTG983180:NTG983181 ODC983180:ODC983181 OMY983180:OMY983181 OWU983180:OWU983181 PGQ983180:PGQ983181 PQM983180:PQM983181 QAI983180:QAI983181 QKE983180:QKE983181 QUA983180:QUA983181 RDW983180:RDW983181 RNS983180:RNS983181 RXO983180:RXO983181 SHK983180:SHK983181 SRG983180:SRG983181 TBC983180:TBC983181 TKY983180:TKY983181 TUU983180:TUU983181 UEQ983180:UEQ983181 UOM983180:UOM983181 UYI983180:UYI983181 VIE983180:VIE983181 VSA983180:VSA983181 WBW983180:WBW983181 WLS983180:WLS983181 WVO983180:WVO983181 JC154 SY154 ACU154 AMQ154 AWM154 BGI154 BQE154 CAA154 CJW154 CTS154 DDO154 DNK154 DXG154 EHC154 EQY154 FAU154 FKQ154 FUM154 GEI154 GOE154 GYA154 HHW154 HRS154 IBO154 ILK154 IVG154 JFC154 JOY154 JYU154 KIQ154 KSM154 LCI154 LME154 LWA154 MFW154 MPS154 MZO154 NJK154 NTG154 ODC154 OMY154 OWU154 PGQ154 PQM154 QAI154 QKE154 QUA154 RDW154 RNS154 RXO154 SHK154 SRG154 TBC154 TKY154 TUU154 UEQ154 UOM154 UYI154 VIE154 VSA154 WBW154 WLS154 WVO154 JC65690 SY65690 ACU65690 AMQ65690 AWM65690 BGI65690 BQE65690 CAA65690 CJW65690 CTS65690 DDO65690 DNK65690 DXG65690 EHC65690 EQY65690 FAU65690 FKQ65690 FUM65690 GEI65690 GOE65690 GYA65690 HHW65690 HRS65690 IBO65690 ILK65690 IVG65690 JFC65690 JOY65690 JYU65690 KIQ65690 KSM65690 LCI65690 LME65690 LWA65690 MFW65690 MPS65690 MZO65690 NJK65690 NTG65690 ODC65690 OMY65690 OWU65690 PGQ65690 PQM65690 QAI65690 QKE65690 QUA65690 RDW65690 RNS65690 RXO65690 SHK65690 SRG65690 TBC65690 TKY65690 TUU65690 UEQ65690 UOM65690 UYI65690 VIE65690 VSA65690 WBW65690 WLS65690 WVO65690 JC131226 SY131226 ACU131226 AMQ131226 AWM131226 BGI131226 BQE131226 CAA131226 CJW131226 CTS131226 DDO131226 DNK131226 DXG131226 EHC131226 EQY131226 FAU131226 FKQ131226 FUM131226 GEI131226 GOE131226 GYA131226 HHW131226 HRS131226 IBO131226 ILK131226 IVG131226 JFC131226 JOY131226 JYU131226 KIQ131226 KSM131226 LCI131226 LME131226 LWA131226 MFW131226 MPS131226 MZO131226 NJK131226 NTG131226 ODC131226 OMY131226 OWU131226 PGQ131226 PQM131226 QAI131226 QKE131226 QUA131226 RDW131226 RNS131226 RXO131226 SHK131226 SRG131226 TBC131226 TKY131226 TUU131226 UEQ131226 UOM131226 UYI131226 VIE131226 VSA131226 WBW131226 WLS131226 WVO131226 JC196762 SY196762 ACU196762 AMQ196762 AWM196762 BGI196762 BQE196762 CAA196762 CJW196762 CTS196762 DDO196762 DNK196762 DXG196762 EHC196762 EQY196762 FAU196762 FKQ196762 FUM196762 GEI196762 GOE196762 GYA196762 HHW196762 HRS196762 IBO196762 ILK196762 IVG196762 JFC196762 JOY196762 JYU196762 KIQ196762 KSM196762 LCI196762 LME196762 LWA196762 MFW196762 MPS196762 MZO196762 NJK196762 NTG196762 ODC196762 OMY196762 OWU196762 PGQ196762 PQM196762 QAI196762 QKE196762 QUA196762 RDW196762 RNS196762 RXO196762 SHK196762 SRG196762 TBC196762 TKY196762 TUU196762 UEQ196762 UOM196762 UYI196762 VIE196762 VSA196762 WBW196762 WLS196762 WVO196762 JC262298 SY262298 ACU262298 AMQ262298 AWM262298 BGI262298 BQE262298 CAA262298 CJW262298 CTS262298 DDO262298 DNK262298 DXG262298 EHC262298 EQY262298 FAU262298 FKQ262298 FUM262298 GEI262298 GOE262298 GYA262298 HHW262298 HRS262298 IBO262298 ILK262298 IVG262298 JFC262298 JOY262298 JYU262298 KIQ262298 KSM262298 LCI262298 LME262298 LWA262298 MFW262298 MPS262298 MZO262298 NJK262298 NTG262298 ODC262298 OMY262298 OWU262298 PGQ262298 PQM262298 QAI262298 QKE262298 QUA262298 RDW262298 RNS262298 RXO262298 SHK262298 SRG262298 TBC262298 TKY262298 TUU262298 UEQ262298 UOM262298 UYI262298 VIE262298 VSA262298 WBW262298 WLS262298 WVO262298 JC327834 SY327834 ACU327834 AMQ327834 AWM327834 BGI327834 BQE327834 CAA327834 CJW327834 CTS327834 DDO327834 DNK327834 DXG327834 EHC327834 EQY327834 FAU327834 FKQ327834 FUM327834 GEI327834 GOE327834 GYA327834 HHW327834 HRS327834 IBO327834 ILK327834 IVG327834 JFC327834 JOY327834 JYU327834 KIQ327834 KSM327834 LCI327834 LME327834 LWA327834 MFW327834 MPS327834 MZO327834 NJK327834 NTG327834 ODC327834 OMY327834 OWU327834 PGQ327834 PQM327834 QAI327834 QKE327834 QUA327834 RDW327834 RNS327834 RXO327834 SHK327834 SRG327834 TBC327834 TKY327834 TUU327834 UEQ327834 UOM327834 UYI327834 VIE327834 VSA327834 WBW327834 WLS327834 WVO327834 JC393370 SY393370 ACU393370 AMQ393370 AWM393370 BGI393370 BQE393370 CAA393370 CJW393370 CTS393370 DDO393370 DNK393370 DXG393370 EHC393370 EQY393370 FAU393370 FKQ393370 FUM393370 GEI393370 GOE393370 GYA393370 HHW393370 HRS393370 IBO393370 ILK393370 IVG393370 JFC393370 JOY393370 JYU393370 KIQ393370 KSM393370 LCI393370 LME393370 LWA393370 MFW393370 MPS393370 MZO393370 NJK393370 NTG393370 ODC393370 OMY393370 OWU393370 PGQ393370 PQM393370 QAI393370 QKE393370 QUA393370 RDW393370 RNS393370 RXO393370 SHK393370 SRG393370 TBC393370 TKY393370 TUU393370 UEQ393370 UOM393370 UYI393370 VIE393370 VSA393370 WBW393370 WLS393370 WVO393370 JC458906 SY458906 ACU458906 AMQ458906 AWM458906 BGI458906 BQE458906 CAA458906 CJW458906 CTS458906 DDO458906 DNK458906 DXG458906 EHC458906 EQY458906 FAU458906 FKQ458906 FUM458906 GEI458906 GOE458906 GYA458906 HHW458906 HRS458906 IBO458906 ILK458906 IVG458906 JFC458906 JOY458906 JYU458906 KIQ458906 KSM458906 LCI458906 LME458906 LWA458906 MFW458906 MPS458906 MZO458906 NJK458906 NTG458906 ODC458906 OMY458906 OWU458906 PGQ458906 PQM458906 QAI458906 QKE458906 QUA458906 RDW458906 RNS458906 RXO458906 SHK458906 SRG458906 TBC458906 TKY458906 TUU458906 UEQ458906 UOM458906 UYI458906 VIE458906 VSA458906 WBW458906 WLS458906 WVO458906 JC524442 SY524442 ACU524442 AMQ524442 AWM524442 BGI524442 BQE524442 CAA524442 CJW524442 CTS524442 DDO524442 DNK524442 DXG524442 EHC524442 EQY524442 FAU524442 FKQ524442 FUM524442 GEI524442 GOE524442 GYA524442 HHW524442 HRS524442 IBO524442 ILK524442 IVG524442 JFC524442 JOY524442 JYU524442 KIQ524442 KSM524442 LCI524442 LME524442 LWA524442 MFW524442 MPS524442 MZO524442 NJK524442 NTG524442 ODC524442 OMY524442 OWU524442 PGQ524442 PQM524442 QAI524442 QKE524442 QUA524442 RDW524442 RNS524442 RXO524442 SHK524442 SRG524442 TBC524442 TKY524442 TUU524442 UEQ524442 UOM524442 UYI524442 VIE524442 VSA524442 WBW524442 WLS524442 WVO524442 JC589978 SY589978 ACU589978 AMQ589978 AWM589978 BGI589978 BQE589978 CAA589978 CJW589978 CTS589978 DDO589978 DNK589978 DXG589978 EHC589978 EQY589978 FAU589978 FKQ589978 FUM589978 GEI589978 GOE589978 GYA589978 HHW589978 HRS589978 IBO589978 ILK589978 IVG589978 JFC589978 JOY589978 JYU589978 KIQ589978 KSM589978 LCI589978 LME589978 LWA589978 MFW589978 MPS589978 MZO589978 NJK589978 NTG589978 ODC589978 OMY589978 OWU589978 PGQ589978 PQM589978 QAI589978 QKE589978 QUA589978 RDW589978 RNS589978 RXO589978 SHK589978 SRG589978 TBC589978 TKY589978 TUU589978 UEQ589978 UOM589978 UYI589978 VIE589978 VSA589978 WBW589978 WLS589978 WVO589978 JC655514 SY655514 ACU655514 AMQ655514 AWM655514 BGI655514 BQE655514 CAA655514 CJW655514 CTS655514 DDO655514 DNK655514 DXG655514 EHC655514 EQY655514 FAU655514 FKQ655514 FUM655514 GEI655514 GOE655514 GYA655514 HHW655514 HRS655514 IBO655514 ILK655514 IVG655514 JFC655514 JOY655514 JYU655514 KIQ655514 KSM655514 LCI655514 LME655514 LWA655514 MFW655514 MPS655514 MZO655514 NJK655514 NTG655514 ODC655514 OMY655514 OWU655514 PGQ655514 PQM655514 QAI655514 QKE655514 QUA655514 RDW655514 RNS655514 RXO655514 SHK655514 SRG655514 TBC655514 TKY655514 TUU655514 UEQ655514 UOM655514 UYI655514 VIE655514 VSA655514 WBW655514 WLS655514 WVO655514 JC721050 SY721050 ACU721050 AMQ721050 AWM721050 BGI721050 BQE721050 CAA721050 CJW721050 CTS721050 DDO721050 DNK721050 DXG721050 EHC721050 EQY721050 FAU721050 FKQ721050 FUM721050 GEI721050 GOE721050 GYA721050 HHW721050 HRS721050 IBO721050 ILK721050 IVG721050 JFC721050 JOY721050 JYU721050 KIQ721050 KSM721050 LCI721050 LME721050 LWA721050 MFW721050 MPS721050 MZO721050 NJK721050 NTG721050 ODC721050 OMY721050 OWU721050 PGQ721050 PQM721050 QAI721050 QKE721050 QUA721050 RDW721050 RNS721050 RXO721050 SHK721050 SRG721050 TBC721050 TKY721050 TUU721050 UEQ721050 UOM721050 UYI721050 VIE721050 VSA721050 WBW721050 WLS721050 WVO721050 JC786586 SY786586 ACU786586 AMQ786586 AWM786586 BGI786586 BQE786586 CAA786586 CJW786586 CTS786586 DDO786586 DNK786586 DXG786586 EHC786586 EQY786586 FAU786586 FKQ786586 FUM786586 GEI786586 GOE786586 GYA786586 HHW786586 HRS786586 IBO786586 ILK786586 IVG786586 JFC786586 JOY786586 JYU786586 KIQ786586 KSM786586 LCI786586 LME786586 LWA786586 MFW786586 MPS786586 MZO786586 NJK786586 NTG786586 ODC786586 OMY786586 OWU786586 PGQ786586 PQM786586 QAI786586 QKE786586 QUA786586 RDW786586 RNS786586 RXO786586 SHK786586 SRG786586 TBC786586 TKY786586 TUU786586 UEQ786586 UOM786586 UYI786586 VIE786586 VSA786586 WBW786586 WLS786586 WVO786586 JC852122 SY852122 ACU852122 AMQ852122 AWM852122 BGI852122 BQE852122 CAA852122 CJW852122 CTS852122 DDO852122 DNK852122 DXG852122 EHC852122 EQY852122 FAU852122 FKQ852122 FUM852122 GEI852122 GOE852122 GYA852122 HHW852122 HRS852122 IBO852122 ILK852122 IVG852122 JFC852122 JOY852122 JYU852122 KIQ852122 KSM852122 LCI852122 LME852122 LWA852122 MFW852122 MPS852122 MZO852122 NJK852122 NTG852122 ODC852122 OMY852122 OWU852122 PGQ852122 PQM852122 QAI852122 QKE852122 QUA852122 RDW852122 RNS852122 RXO852122 SHK852122 SRG852122 TBC852122 TKY852122 TUU852122 UEQ852122 UOM852122 UYI852122 VIE852122 VSA852122 WBW852122 WLS852122 WVO852122 JC917658 SY917658 ACU917658 AMQ917658 AWM917658 BGI917658 BQE917658 CAA917658 CJW917658 CTS917658 DDO917658 DNK917658 DXG917658 EHC917658 EQY917658 FAU917658 FKQ917658 FUM917658 GEI917658 GOE917658 GYA917658 HHW917658 HRS917658 IBO917658 ILK917658 IVG917658 JFC917658 JOY917658 JYU917658 KIQ917658 KSM917658 LCI917658 LME917658 LWA917658 MFW917658 MPS917658 MZO917658 NJK917658 NTG917658 ODC917658 OMY917658 OWU917658 PGQ917658 PQM917658 QAI917658 QKE917658 QUA917658 RDW917658 RNS917658 RXO917658 SHK917658 SRG917658 TBC917658 TKY917658 TUU917658 UEQ917658 UOM917658 UYI917658 VIE917658 VSA917658 WBW917658 WLS917658 WVO917658 JC983194 SY983194 ACU983194 AMQ983194 AWM983194 BGI983194 BQE983194 CAA983194 CJW983194 CTS983194 DDO983194 DNK983194 DXG983194 EHC983194 EQY983194 FAU983194 FKQ983194 FUM983194 GEI983194 GOE983194 GYA983194 HHW983194 HRS983194 IBO983194 ILK983194 IVG983194 JFC983194 JOY983194 JYU983194 KIQ983194 KSM983194 LCI983194 LME983194 LWA983194 MFW983194 MPS983194 MZO983194 NJK983194 NTG983194 ODC983194 OMY983194 OWU983194 PGQ983194 PQM983194 QAI983194 QKE983194 QUA983194 RDW983194 RNS983194 RXO983194 SHK983194 SRG983194 TBC983194 TKY983194 TUU983194 UEQ983194 UOM983194 UYI983194 VIE983194 VSA983194 WBW983194 WLS983194 WVO983194 LVZ852123:LWA852123 JB155:JC155 SX155:SY155 ACT155:ACU155 AMP155:AMQ155 AWL155:AWM155 BGH155:BGI155 BQD155:BQE155 BZZ155:CAA155 CJV155:CJW155 CTR155:CTS155 DDN155:DDO155 DNJ155:DNK155 DXF155:DXG155 EHB155:EHC155 EQX155:EQY155 FAT155:FAU155 FKP155:FKQ155 FUL155:FUM155 GEH155:GEI155 GOD155:GOE155 GXZ155:GYA155 HHV155:HHW155 HRR155:HRS155 IBN155:IBO155 ILJ155:ILK155 IVF155:IVG155 JFB155:JFC155 JOX155:JOY155 JYT155:JYU155 KIP155:KIQ155 KSL155:KSM155 LCH155:LCI155 LMD155:LME155 LVZ155:LWA155 MFV155:MFW155 MPR155:MPS155 MZN155:MZO155 NJJ155:NJK155 NTF155:NTG155 ODB155:ODC155 OMX155:OMY155 OWT155:OWU155 PGP155:PGQ155 PQL155:PQM155 QAH155:QAI155 QKD155:QKE155 QTZ155:QUA155 RDV155:RDW155 RNR155:RNS155 RXN155:RXO155 SHJ155:SHK155 SRF155:SRG155 TBB155:TBC155 TKX155:TKY155 TUT155:TUU155 UEP155:UEQ155 UOL155:UOM155 UYH155:UYI155 VID155:VIE155 VRZ155:VSA155 WBV155:WBW155 WLR155:WLS155 WVN155:WVO155 MFV852123:MFW852123 JB65691:JC65691 SX65691:SY65691 ACT65691:ACU65691 AMP65691:AMQ65691 AWL65691:AWM65691 BGH65691:BGI65691 BQD65691:BQE65691 BZZ65691:CAA65691 CJV65691:CJW65691 CTR65691:CTS65691 DDN65691:DDO65691 DNJ65691:DNK65691 DXF65691:DXG65691 EHB65691:EHC65691 EQX65691:EQY65691 FAT65691:FAU65691 FKP65691:FKQ65691 FUL65691:FUM65691 GEH65691:GEI65691 GOD65691:GOE65691 GXZ65691:GYA65691 HHV65691:HHW65691 HRR65691:HRS65691 IBN65691:IBO65691 ILJ65691:ILK65691 IVF65691:IVG65691 JFB65691:JFC65691 JOX65691:JOY65691 JYT65691:JYU65691 KIP65691:KIQ65691 KSL65691:KSM65691 LCH65691:LCI65691 LMD65691:LME65691 LVZ65691:LWA65691 MFV65691:MFW65691 MPR65691:MPS65691 MZN65691:MZO65691 NJJ65691:NJK65691 NTF65691:NTG65691 ODB65691:ODC65691 OMX65691:OMY65691 OWT65691:OWU65691 PGP65691:PGQ65691 PQL65691:PQM65691 QAH65691:QAI65691 QKD65691:QKE65691 QTZ65691:QUA65691 RDV65691:RDW65691 RNR65691:RNS65691 RXN65691:RXO65691 SHJ65691:SHK65691 SRF65691:SRG65691 TBB65691:TBC65691 TKX65691:TKY65691 TUT65691:TUU65691 UEP65691:UEQ65691 UOL65691:UOM65691 UYH65691:UYI65691 VID65691:VIE65691 VRZ65691:VSA65691 WBV65691:WBW65691 WLR65691:WLS65691 WVN65691:WVO65691 MPR852123:MPS852123 JB131227:JC131227 SX131227:SY131227 ACT131227:ACU131227 AMP131227:AMQ131227 AWL131227:AWM131227 BGH131227:BGI131227 BQD131227:BQE131227 BZZ131227:CAA131227 CJV131227:CJW131227 CTR131227:CTS131227 DDN131227:DDO131227 DNJ131227:DNK131227 DXF131227:DXG131227 EHB131227:EHC131227 EQX131227:EQY131227 FAT131227:FAU131227 FKP131227:FKQ131227 FUL131227:FUM131227 GEH131227:GEI131227 GOD131227:GOE131227 GXZ131227:GYA131227 HHV131227:HHW131227 HRR131227:HRS131227 IBN131227:IBO131227 ILJ131227:ILK131227 IVF131227:IVG131227 JFB131227:JFC131227 JOX131227:JOY131227 JYT131227:JYU131227 KIP131227:KIQ131227 KSL131227:KSM131227 LCH131227:LCI131227 LMD131227:LME131227 LVZ131227:LWA131227 MFV131227:MFW131227 MPR131227:MPS131227 MZN131227:MZO131227 NJJ131227:NJK131227 NTF131227:NTG131227 ODB131227:ODC131227 OMX131227:OMY131227 OWT131227:OWU131227 PGP131227:PGQ131227 PQL131227:PQM131227 QAH131227:QAI131227 QKD131227:QKE131227 QTZ131227:QUA131227 RDV131227:RDW131227 RNR131227:RNS131227 RXN131227:RXO131227 SHJ131227:SHK131227 SRF131227:SRG131227 TBB131227:TBC131227 TKX131227:TKY131227 TUT131227:TUU131227 UEP131227:UEQ131227 UOL131227:UOM131227 UYH131227:UYI131227 VID131227:VIE131227 VRZ131227:VSA131227 WBV131227:WBW131227 WLR131227:WLS131227 WVN131227:WVO131227 MZN852123:MZO852123 JB196763:JC196763 SX196763:SY196763 ACT196763:ACU196763 AMP196763:AMQ196763 AWL196763:AWM196763 BGH196763:BGI196763 BQD196763:BQE196763 BZZ196763:CAA196763 CJV196763:CJW196763 CTR196763:CTS196763 DDN196763:DDO196763 DNJ196763:DNK196763 DXF196763:DXG196763 EHB196763:EHC196763 EQX196763:EQY196763 FAT196763:FAU196763 FKP196763:FKQ196763 FUL196763:FUM196763 GEH196763:GEI196763 GOD196763:GOE196763 GXZ196763:GYA196763 HHV196763:HHW196763 HRR196763:HRS196763 IBN196763:IBO196763 ILJ196763:ILK196763 IVF196763:IVG196763 JFB196763:JFC196763 JOX196763:JOY196763 JYT196763:JYU196763 KIP196763:KIQ196763 KSL196763:KSM196763 LCH196763:LCI196763 LMD196763:LME196763 LVZ196763:LWA196763 MFV196763:MFW196763 MPR196763:MPS196763 MZN196763:MZO196763 NJJ196763:NJK196763 NTF196763:NTG196763 ODB196763:ODC196763 OMX196763:OMY196763 OWT196763:OWU196763 PGP196763:PGQ196763 PQL196763:PQM196763 QAH196763:QAI196763 QKD196763:QKE196763 QTZ196763:QUA196763 RDV196763:RDW196763 RNR196763:RNS196763 RXN196763:RXO196763 SHJ196763:SHK196763 SRF196763:SRG196763 TBB196763:TBC196763 TKX196763:TKY196763 TUT196763:TUU196763 UEP196763:UEQ196763 UOL196763:UOM196763 UYH196763:UYI196763 VID196763:VIE196763 VRZ196763:VSA196763 WBV196763:WBW196763 WLR196763:WLS196763 WVN196763:WVO196763 NJJ852123:NJK852123 JB262299:JC262299 SX262299:SY262299 ACT262299:ACU262299 AMP262299:AMQ262299 AWL262299:AWM262299 BGH262299:BGI262299 BQD262299:BQE262299 BZZ262299:CAA262299 CJV262299:CJW262299 CTR262299:CTS262299 DDN262299:DDO262299 DNJ262299:DNK262299 DXF262299:DXG262299 EHB262299:EHC262299 EQX262299:EQY262299 FAT262299:FAU262299 FKP262299:FKQ262299 FUL262299:FUM262299 GEH262299:GEI262299 GOD262299:GOE262299 GXZ262299:GYA262299 HHV262299:HHW262299 HRR262299:HRS262299 IBN262299:IBO262299 ILJ262299:ILK262299 IVF262299:IVG262299 JFB262299:JFC262299 JOX262299:JOY262299 JYT262299:JYU262299 KIP262299:KIQ262299 KSL262299:KSM262299 LCH262299:LCI262299 LMD262299:LME262299 LVZ262299:LWA262299 MFV262299:MFW262299 MPR262299:MPS262299 MZN262299:MZO262299 NJJ262299:NJK262299 NTF262299:NTG262299 ODB262299:ODC262299 OMX262299:OMY262299 OWT262299:OWU262299 PGP262299:PGQ262299 PQL262299:PQM262299 QAH262299:QAI262299 QKD262299:QKE262299 QTZ262299:QUA262299 RDV262299:RDW262299 RNR262299:RNS262299 RXN262299:RXO262299 SHJ262299:SHK262299 SRF262299:SRG262299 TBB262299:TBC262299 TKX262299:TKY262299 TUT262299:TUU262299 UEP262299:UEQ262299 UOL262299:UOM262299 UYH262299:UYI262299 VID262299:VIE262299 VRZ262299:VSA262299 WBV262299:WBW262299 WLR262299:WLS262299 WVN262299:WVO262299 NTF852123:NTG852123 JB327835:JC327835 SX327835:SY327835 ACT327835:ACU327835 AMP327835:AMQ327835 AWL327835:AWM327835 BGH327835:BGI327835 BQD327835:BQE327835 BZZ327835:CAA327835 CJV327835:CJW327835 CTR327835:CTS327835 DDN327835:DDO327835 DNJ327835:DNK327835 DXF327835:DXG327835 EHB327835:EHC327835 EQX327835:EQY327835 FAT327835:FAU327835 FKP327835:FKQ327835 FUL327835:FUM327835 GEH327835:GEI327835 GOD327835:GOE327835 GXZ327835:GYA327835 HHV327835:HHW327835 HRR327835:HRS327835 IBN327835:IBO327835 ILJ327835:ILK327835 IVF327835:IVG327835 JFB327835:JFC327835 JOX327835:JOY327835 JYT327835:JYU327835 KIP327835:KIQ327835 KSL327835:KSM327835 LCH327835:LCI327835 LMD327835:LME327835 LVZ327835:LWA327835 MFV327835:MFW327835 MPR327835:MPS327835 MZN327835:MZO327835 NJJ327835:NJK327835 NTF327835:NTG327835 ODB327835:ODC327835 OMX327835:OMY327835 OWT327835:OWU327835 PGP327835:PGQ327835 PQL327835:PQM327835 QAH327835:QAI327835 QKD327835:QKE327835 QTZ327835:QUA327835 RDV327835:RDW327835 RNR327835:RNS327835 RXN327835:RXO327835 SHJ327835:SHK327835 SRF327835:SRG327835 TBB327835:TBC327835 TKX327835:TKY327835 TUT327835:TUU327835 UEP327835:UEQ327835 UOL327835:UOM327835 UYH327835:UYI327835 VID327835:VIE327835 VRZ327835:VSA327835 WBV327835:WBW327835 WLR327835:WLS327835 WVN327835:WVO327835 ODB852123:ODC852123 JB393371:JC393371 SX393371:SY393371 ACT393371:ACU393371 AMP393371:AMQ393371 AWL393371:AWM393371 BGH393371:BGI393371 BQD393371:BQE393371 BZZ393371:CAA393371 CJV393371:CJW393371 CTR393371:CTS393371 DDN393371:DDO393371 DNJ393371:DNK393371 DXF393371:DXG393371 EHB393371:EHC393371 EQX393371:EQY393371 FAT393371:FAU393371 FKP393371:FKQ393371 FUL393371:FUM393371 GEH393371:GEI393371 GOD393371:GOE393371 GXZ393371:GYA393371 HHV393371:HHW393371 HRR393371:HRS393371 IBN393371:IBO393371 ILJ393371:ILK393371 IVF393371:IVG393371 JFB393371:JFC393371 JOX393371:JOY393371 JYT393371:JYU393371 KIP393371:KIQ393371 KSL393371:KSM393371 LCH393371:LCI393371 LMD393371:LME393371 LVZ393371:LWA393371 MFV393371:MFW393371 MPR393371:MPS393371 MZN393371:MZO393371 NJJ393371:NJK393371 NTF393371:NTG393371 ODB393371:ODC393371 OMX393371:OMY393371 OWT393371:OWU393371 PGP393371:PGQ393371 PQL393371:PQM393371 QAH393371:QAI393371 QKD393371:QKE393371 QTZ393371:QUA393371 RDV393371:RDW393371 RNR393371:RNS393371 RXN393371:RXO393371 SHJ393371:SHK393371 SRF393371:SRG393371 TBB393371:TBC393371 TKX393371:TKY393371 TUT393371:TUU393371 UEP393371:UEQ393371 UOL393371:UOM393371 UYH393371:UYI393371 VID393371:VIE393371 VRZ393371:VSA393371 WBV393371:WBW393371 WLR393371:WLS393371 WVN393371:WVO393371 OMX852123:OMY852123 JB458907:JC458907 SX458907:SY458907 ACT458907:ACU458907 AMP458907:AMQ458907 AWL458907:AWM458907 BGH458907:BGI458907 BQD458907:BQE458907 BZZ458907:CAA458907 CJV458907:CJW458907 CTR458907:CTS458907 DDN458907:DDO458907 DNJ458907:DNK458907 DXF458907:DXG458907 EHB458907:EHC458907 EQX458907:EQY458907 FAT458907:FAU458907 FKP458907:FKQ458907 FUL458907:FUM458907 GEH458907:GEI458907 GOD458907:GOE458907 GXZ458907:GYA458907 HHV458907:HHW458907 HRR458907:HRS458907 IBN458907:IBO458907 ILJ458907:ILK458907 IVF458907:IVG458907 JFB458907:JFC458907 JOX458907:JOY458907 JYT458907:JYU458907 KIP458907:KIQ458907 KSL458907:KSM458907 LCH458907:LCI458907 LMD458907:LME458907 LVZ458907:LWA458907 MFV458907:MFW458907 MPR458907:MPS458907 MZN458907:MZO458907 NJJ458907:NJK458907 NTF458907:NTG458907 ODB458907:ODC458907 OMX458907:OMY458907 OWT458907:OWU458907 PGP458907:PGQ458907 PQL458907:PQM458907 QAH458907:QAI458907 QKD458907:QKE458907 QTZ458907:QUA458907 RDV458907:RDW458907 RNR458907:RNS458907 RXN458907:RXO458907 SHJ458907:SHK458907 SRF458907:SRG458907 TBB458907:TBC458907 TKX458907:TKY458907 TUT458907:TUU458907 UEP458907:UEQ458907 UOL458907:UOM458907 UYH458907:UYI458907 VID458907:VIE458907 VRZ458907:VSA458907 WBV458907:WBW458907 WLR458907:WLS458907 WVN458907:WVO458907 OWT852123:OWU852123 JB524443:JC524443 SX524443:SY524443 ACT524443:ACU524443 AMP524443:AMQ524443 AWL524443:AWM524443 BGH524443:BGI524443 BQD524443:BQE524443 BZZ524443:CAA524443 CJV524443:CJW524443 CTR524443:CTS524443 DDN524443:DDO524443 DNJ524443:DNK524443 DXF524443:DXG524443 EHB524443:EHC524443 EQX524443:EQY524443 FAT524443:FAU524443 FKP524443:FKQ524443 FUL524443:FUM524443 GEH524443:GEI524443 GOD524443:GOE524443 GXZ524443:GYA524443 HHV524443:HHW524443 HRR524443:HRS524443 IBN524443:IBO524443 ILJ524443:ILK524443 IVF524443:IVG524443 JFB524443:JFC524443 JOX524443:JOY524443 JYT524443:JYU524443 KIP524443:KIQ524443 KSL524443:KSM524443 LCH524443:LCI524443 LMD524443:LME524443 LVZ524443:LWA524443 MFV524443:MFW524443 MPR524443:MPS524443 MZN524443:MZO524443 NJJ524443:NJK524443 NTF524443:NTG524443 ODB524443:ODC524443 OMX524443:OMY524443 OWT524443:OWU524443 PGP524443:PGQ524443 PQL524443:PQM524443 QAH524443:QAI524443 QKD524443:QKE524443 QTZ524443:QUA524443 RDV524443:RDW524443 RNR524443:RNS524443 RXN524443:RXO524443 SHJ524443:SHK524443 SRF524443:SRG524443 TBB524443:TBC524443 TKX524443:TKY524443 TUT524443:TUU524443 UEP524443:UEQ524443 UOL524443:UOM524443 UYH524443:UYI524443 VID524443:VIE524443 VRZ524443:VSA524443 WBV524443:WBW524443 WLR524443:WLS524443 WVN524443:WVO524443 PGP852123:PGQ852123 JB589979:JC589979 SX589979:SY589979 ACT589979:ACU589979 AMP589979:AMQ589979 AWL589979:AWM589979 BGH589979:BGI589979 BQD589979:BQE589979 BZZ589979:CAA589979 CJV589979:CJW589979 CTR589979:CTS589979 DDN589979:DDO589979 DNJ589979:DNK589979 DXF589979:DXG589979 EHB589979:EHC589979 EQX589979:EQY589979 FAT589979:FAU589979 FKP589979:FKQ589979 FUL589979:FUM589979 GEH589979:GEI589979 GOD589979:GOE589979 GXZ589979:GYA589979 HHV589979:HHW589979 HRR589979:HRS589979 IBN589979:IBO589979 ILJ589979:ILK589979 IVF589979:IVG589979 JFB589979:JFC589979 JOX589979:JOY589979 JYT589979:JYU589979 KIP589979:KIQ589979 KSL589979:KSM589979 LCH589979:LCI589979 LMD589979:LME589979 LVZ589979:LWA589979 MFV589979:MFW589979 MPR589979:MPS589979 MZN589979:MZO589979 NJJ589979:NJK589979 NTF589979:NTG589979 ODB589979:ODC589979 OMX589979:OMY589979 OWT589979:OWU589979 PGP589979:PGQ589979 PQL589979:PQM589979 QAH589979:QAI589979 QKD589979:QKE589979 QTZ589979:QUA589979 RDV589979:RDW589979 RNR589979:RNS589979 RXN589979:RXO589979 SHJ589979:SHK589979 SRF589979:SRG589979 TBB589979:TBC589979 TKX589979:TKY589979 TUT589979:TUU589979 UEP589979:UEQ589979 UOL589979:UOM589979 UYH589979:UYI589979 VID589979:VIE589979 VRZ589979:VSA589979 WBV589979:WBW589979 WLR589979:WLS589979 WVN589979:WVO589979 PQL852123:PQM852123 JB655515:JC655515 SX655515:SY655515 ACT655515:ACU655515 AMP655515:AMQ655515 AWL655515:AWM655515 BGH655515:BGI655515 BQD655515:BQE655515 BZZ655515:CAA655515 CJV655515:CJW655515 CTR655515:CTS655515 DDN655515:DDO655515 DNJ655515:DNK655515 DXF655515:DXG655515 EHB655515:EHC655515 EQX655515:EQY655515 FAT655515:FAU655515 FKP655515:FKQ655515 FUL655515:FUM655515 GEH655515:GEI655515 GOD655515:GOE655515 GXZ655515:GYA655515 HHV655515:HHW655515 HRR655515:HRS655515 IBN655515:IBO655515 ILJ655515:ILK655515 IVF655515:IVG655515 JFB655515:JFC655515 JOX655515:JOY655515 JYT655515:JYU655515 KIP655515:KIQ655515 KSL655515:KSM655515 LCH655515:LCI655515 LMD655515:LME655515 LVZ655515:LWA655515 MFV655515:MFW655515 MPR655515:MPS655515 MZN655515:MZO655515 NJJ655515:NJK655515 NTF655515:NTG655515 ODB655515:ODC655515 OMX655515:OMY655515 OWT655515:OWU655515 PGP655515:PGQ655515 PQL655515:PQM655515 QAH655515:QAI655515 QKD655515:QKE655515 QTZ655515:QUA655515 RDV655515:RDW655515 RNR655515:RNS655515 RXN655515:RXO655515 SHJ655515:SHK655515 SRF655515:SRG655515 TBB655515:TBC655515 TKX655515:TKY655515 TUT655515:TUU655515 UEP655515:UEQ655515 UOL655515:UOM655515 UYH655515:UYI655515 VID655515:VIE655515 VRZ655515:VSA655515 WBV655515:WBW655515 WLR655515:WLS655515 WVN655515:WVO655515 QAH852123:QAI852123 JB721051:JC721051 SX721051:SY721051 ACT721051:ACU721051 AMP721051:AMQ721051 AWL721051:AWM721051 BGH721051:BGI721051 BQD721051:BQE721051 BZZ721051:CAA721051 CJV721051:CJW721051 CTR721051:CTS721051 DDN721051:DDO721051 DNJ721051:DNK721051 DXF721051:DXG721051 EHB721051:EHC721051 EQX721051:EQY721051 FAT721051:FAU721051 FKP721051:FKQ721051 FUL721051:FUM721051 GEH721051:GEI721051 GOD721051:GOE721051 GXZ721051:GYA721051 HHV721051:HHW721051 HRR721051:HRS721051 IBN721051:IBO721051 ILJ721051:ILK721051 IVF721051:IVG721051 JFB721051:JFC721051 JOX721051:JOY721051 JYT721051:JYU721051 KIP721051:KIQ721051 KSL721051:KSM721051 LCH721051:LCI721051 LMD721051:LME721051 LVZ721051:LWA721051 MFV721051:MFW721051 MPR721051:MPS721051 MZN721051:MZO721051 NJJ721051:NJK721051 NTF721051:NTG721051 ODB721051:ODC721051 OMX721051:OMY721051 OWT721051:OWU721051 PGP721051:PGQ721051 PQL721051:PQM721051 QAH721051:QAI721051 QKD721051:QKE721051 QTZ721051:QUA721051 RDV721051:RDW721051 RNR721051:RNS721051 RXN721051:RXO721051 SHJ721051:SHK721051 SRF721051:SRG721051 TBB721051:TBC721051 TKX721051:TKY721051 TUT721051:TUU721051 UEP721051:UEQ721051 UOL721051:UOM721051 UYH721051:UYI721051 VID721051:VIE721051 VRZ721051:VSA721051 WBV721051:WBW721051 WLR721051:WLS721051 WVN721051:WVO721051 QKD852123:QKE852123 JB786587:JC786587 SX786587:SY786587 ACT786587:ACU786587 AMP786587:AMQ786587 AWL786587:AWM786587 BGH786587:BGI786587 BQD786587:BQE786587 BZZ786587:CAA786587 CJV786587:CJW786587 CTR786587:CTS786587 DDN786587:DDO786587 DNJ786587:DNK786587 DXF786587:DXG786587 EHB786587:EHC786587 EQX786587:EQY786587 FAT786587:FAU786587 FKP786587:FKQ786587 FUL786587:FUM786587 GEH786587:GEI786587 GOD786587:GOE786587 GXZ786587:GYA786587 HHV786587:HHW786587 HRR786587:HRS786587 IBN786587:IBO786587 ILJ786587:ILK786587 IVF786587:IVG786587 JFB786587:JFC786587 JOX786587:JOY786587 JYT786587:JYU786587 KIP786587:KIQ786587 KSL786587:KSM786587 LCH786587:LCI786587 LMD786587:LME786587 LVZ786587:LWA786587 MFV786587:MFW786587 MPR786587:MPS786587 MZN786587:MZO786587 NJJ786587:NJK786587 NTF786587:NTG786587 ODB786587:ODC786587 OMX786587:OMY786587 OWT786587:OWU786587 PGP786587:PGQ786587 PQL786587:PQM786587 QAH786587:QAI786587 QKD786587:QKE786587 QTZ786587:QUA786587</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0BA0-DA11-49CC-9186-43B1DD74EEC4}">
  <dimension ref="A1:J222"/>
  <sheetViews>
    <sheetView showGridLines="0" topLeftCell="A22" zoomScaleNormal="100" workbookViewId="0">
      <selection activeCell="D56" sqref="D56"/>
    </sheetView>
  </sheetViews>
  <sheetFormatPr baseColWidth="10" defaultColWidth="0" defaultRowHeight="15.75" zeroHeight="1" x14ac:dyDescent="0.25"/>
  <cols>
    <col min="1" max="1" width="3.28515625" style="1" customWidth="1"/>
    <col min="2" max="2" width="0" style="2" hidden="1" customWidth="1"/>
    <col min="3" max="3" width="49.28515625" style="3" customWidth="1"/>
    <col min="4" max="4" width="20.7109375" style="4" customWidth="1"/>
    <col min="5" max="5" width="2.28515625" style="5" customWidth="1"/>
    <col min="6" max="6" width="52.85546875" style="3" customWidth="1"/>
    <col min="7" max="7" width="20.7109375" style="4" customWidth="1"/>
    <col min="8" max="8" width="2.5703125" customWidth="1"/>
    <col min="9" max="10" width="0" style="6" hidden="1" customWidth="1"/>
    <col min="11" max="16384" width="11.5703125" style="6" hidden="1"/>
  </cols>
  <sheetData>
    <row r="1" spans="2:10" x14ac:dyDescent="0.25"/>
    <row r="2" spans="2:10" x14ac:dyDescent="0.25">
      <c r="B2" s="7"/>
      <c r="C2" s="123" t="str">
        <f>+INTERIOR!C2</f>
        <v>INSTITUCION:</v>
      </c>
      <c r="D2" s="123"/>
      <c r="E2" s="8"/>
      <c r="F2" s="8" t="s">
        <v>360</v>
      </c>
      <c r="G2" s="9"/>
    </row>
    <row r="3" spans="2:10" x14ac:dyDescent="0.25">
      <c r="C3" s="123" t="str">
        <f>+INTERIOR!C3</f>
        <v>DEPARTAMENTO:</v>
      </c>
      <c r="D3" s="123"/>
      <c r="E3" s="54"/>
      <c r="F3" s="10"/>
      <c r="G3" s="11"/>
    </row>
    <row r="4" spans="2:10" x14ac:dyDescent="0.25">
      <c r="C4" s="123" t="str">
        <f>+INTERIOR!C4</f>
        <v xml:space="preserve"> ESTADO DE RESULTADOS Y OTROS RESULTADOS INTEGRALES período:</v>
      </c>
      <c r="D4" s="123"/>
      <c r="E4" s="54" t="str">
        <f>+IAC!F4</f>
        <v>01-10-24 al 30-09-25</v>
      </c>
      <c r="F4" s="54"/>
      <c r="G4" s="11"/>
    </row>
    <row r="5" spans="2:10" x14ac:dyDescent="0.25">
      <c r="C5" s="123"/>
      <c r="D5" s="123" t="s">
        <v>3</v>
      </c>
      <c r="E5" s="54"/>
      <c r="F5" s="13"/>
      <c r="G5" s="11"/>
    </row>
    <row r="6" spans="2:10" x14ac:dyDescent="0.25">
      <c r="C6" s="14"/>
      <c r="D6" s="15"/>
      <c r="E6" s="7"/>
      <c r="F6" s="7"/>
      <c r="G6"/>
    </row>
    <row r="7" spans="2:10" x14ac:dyDescent="0.25">
      <c r="C7" s="71" t="str">
        <f>+INTERIOR!C7</f>
        <v>1. INGRESOS OPERATIVOS</v>
      </c>
      <c r="D7" s="72">
        <f>+IAC!D7</f>
        <v>2025</v>
      </c>
      <c r="F7" s="73" t="str">
        <f>+INTERIOR!F7</f>
        <v>2. COSTO DE LOS SERVICIOS PRESTADOS</v>
      </c>
      <c r="G7" s="74">
        <f>+D7</f>
        <v>2025</v>
      </c>
    </row>
    <row r="8" spans="2:10" x14ac:dyDescent="0.25">
      <c r="C8" s="17" t="str">
        <f>+INTERIOR!C8</f>
        <v>Cuotas Afiliados Individuales</v>
      </c>
      <c r="D8" s="18">
        <f>SUM(ASESP:IAC!D8)</f>
        <v>2715737408.8499999</v>
      </c>
      <c r="F8" s="17" t="str">
        <f>+INTERIOR!F8</f>
        <v>Dirección y Gerencias Técnicas</v>
      </c>
      <c r="G8" s="18">
        <f>SUM(ASESP:IAC!G8)</f>
        <v>606586165.4778893</v>
      </c>
      <c r="J8" s="70"/>
    </row>
    <row r="9" spans="2:10" x14ac:dyDescent="0.25">
      <c r="C9" s="20" t="str">
        <f>+INTERIOR!C9</f>
        <v>Cuotas Afiliados Colectivos</v>
      </c>
      <c r="D9" s="18">
        <f>SUM(ASESP:IAC!D9)</f>
        <v>2433846589.7799997</v>
      </c>
      <c r="F9" s="20" t="str">
        <f>+INTERIOR!F9</f>
        <v>Rem. Fijas Anestésico Quirúrgicos</v>
      </c>
      <c r="G9" s="18">
        <f>SUM(ASESP:IAC!G9)</f>
        <v>4662402517.4370461</v>
      </c>
      <c r="J9" s="70"/>
    </row>
    <row r="10" spans="2:10" x14ac:dyDescent="0.25">
      <c r="C10" s="20" t="str">
        <f>+INTERIOR!C10</f>
        <v>Cápitas FO.NA.SA.</v>
      </c>
      <c r="D10" s="18">
        <f>SUM(ASESP:IAC!D10)</f>
        <v>89695890776.330002</v>
      </c>
      <c r="F10" s="20" t="str">
        <f>+INTERIOR!F10</f>
        <v>Rem. Variables Anestésico Quirúrgicos</v>
      </c>
      <c r="G10" s="18">
        <f>SUM(ASESP:IAC!G10)</f>
        <v>3591939356.0670571</v>
      </c>
      <c r="J10" s="70"/>
    </row>
    <row r="11" spans="2:10" x14ac:dyDescent="0.25">
      <c r="C11" s="20" t="str">
        <f>+INTERIOR!C11</f>
        <v>Ingresos por Metas Asistenciales FO.NA.SA.</v>
      </c>
      <c r="D11" s="18">
        <f>SUM(ASESP:IAC!D11)</f>
        <v>8036513239.6900005</v>
      </c>
      <c r="F11" s="20" t="str">
        <f>+INTERIOR!F11</f>
        <v>Rem. Fijas No Anestésico Quirúrgicos</v>
      </c>
      <c r="G11" s="18">
        <f>SUM(ASESP:IAC!G11)</f>
        <v>14811092701.306324</v>
      </c>
      <c r="J11" s="70"/>
    </row>
    <row r="12" spans="2:10" x14ac:dyDescent="0.25">
      <c r="C12" s="20" t="str">
        <f>+INTERIOR!C12</f>
        <v>Sustitutivo de Tasas Moderadoras</v>
      </c>
      <c r="D12" s="18">
        <f>SUM(ASESP:IAC!D12)</f>
        <v>1924822521.8400002</v>
      </c>
      <c r="F12" s="20" t="str">
        <f>+INTERIOR!F12</f>
        <v>Rem. Variables No Anestésico Quirúrgicos</v>
      </c>
      <c r="G12" s="18">
        <f>SUM(ASESP:IAC!G12)</f>
        <v>8113770530.0359325</v>
      </c>
      <c r="J12" s="70"/>
    </row>
    <row r="13" spans="2:10" x14ac:dyDescent="0.25">
      <c r="C13" s="20" t="str">
        <f>+INTERIOR!C13</f>
        <v>Crédito Fiscal Ley Nº 18.464</v>
      </c>
      <c r="D13" s="18">
        <f>SUM(ASESP:IAC!D13)</f>
        <v>1340943921.1900001</v>
      </c>
      <c r="F13" s="20" t="str">
        <f>+INTERIOR!F13</f>
        <v>Rem. Fijas Técnicos No Médicos</v>
      </c>
      <c r="G13" s="18">
        <f>SUM(ASESP:IAC!G13)</f>
        <v>5762424801.0572844</v>
      </c>
      <c r="J13" s="70"/>
    </row>
    <row r="14" spans="2:10" x14ac:dyDescent="0.25">
      <c r="C14" s="20" t="str">
        <f>+INTERIOR!C14</f>
        <v>Cuotas Afiliados Cobertura Parcial</v>
      </c>
      <c r="D14" s="18">
        <f>SUM(ASESP:IAC!D14)</f>
        <v>57504849.829999998</v>
      </c>
      <c r="F14" s="20" t="str">
        <f>+INTERIOR!F14</f>
        <v>Rem. Variables Técnicos No Médicos</v>
      </c>
      <c r="G14" s="18">
        <f>SUM(ASESP:IAC!G14)</f>
        <v>1573804145.8865466</v>
      </c>
      <c r="J14" s="70"/>
    </row>
    <row r="15" spans="2:10" x14ac:dyDescent="0.25">
      <c r="C15" s="20" t="str">
        <f>+INTERIOR!C15</f>
        <v>Cuotas por Emergencia Móvil</v>
      </c>
      <c r="D15" s="18">
        <f>SUM(ASESP:IAC!D15)</f>
        <v>665662522.68000007</v>
      </c>
      <c r="F15" s="20" t="str">
        <f>+INTERIOR!F15</f>
        <v>Personal de Enfermería</v>
      </c>
      <c r="G15" s="18">
        <f>SUM(ASESP:IAC!G15)</f>
        <v>15988223885.445238</v>
      </c>
      <c r="J15" s="70"/>
    </row>
    <row r="16" spans="2:10" x14ac:dyDescent="0.25">
      <c r="C16" s="20" t="str">
        <f>+INTERIOR!C16</f>
        <v>Ing. Convenios Asistenciales con otras Empresas</v>
      </c>
      <c r="D16" s="18">
        <f>SUM(ASESP:IAC!D16)</f>
        <v>59924292.450000003</v>
      </c>
      <c r="F16" s="20" t="str">
        <f>+INTERIOR!F16</f>
        <v>Personal Administrativo</v>
      </c>
      <c r="G16" s="18">
        <f>SUM(ASESP:IAC!G16)</f>
        <v>6948942580.0292006</v>
      </c>
      <c r="J16" s="70"/>
    </row>
    <row r="17" spans="3:10" x14ac:dyDescent="0.25">
      <c r="C17" s="20" t="str">
        <f>+INTERIOR!C17</f>
        <v>Plan de Asistencia Primera Infancia (P.A.P.I.)</v>
      </c>
      <c r="D17" s="18">
        <f>SUM(ASESP:IAC!D17)</f>
        <v>0</v>
      </c>
      <c r="F17" s="20" t="str">
        <f>+INTERIOR!F17</f>
        <v>Personal de Servicios y Oficios</v>
      </c>
      <c r="G17" s="18">
        <f>SUM(ASESP:IAC!G17)</f>
        <v>5782112272.8446026</v>
      </c>
      <c r="J17" s="70"/>
    </row>
    <row r="18" spans="3:10" x14ac:dyDescent="0.25">
      <c r="C18" s="20" t="str">
        <f>+INTERIOR!C18</f>
        <v>Sobrecuota de Inversión Ley N° 18.922</v>
      </c>
      <c r="D18" s="18">
        <f>SUM(ASESP:IAC!D18)</f>
        <v>0</v>
      </c>
      <c r="F18" s="20" t="str">
        <f>+INTERIOR!F18</f>
        <v>Retiros de Personal Incentivados</v>
      </c>
      <c r="G18" s="18">
        <f>SUM(ASESP:IAC!G18)</f>
        <v>117146224.78</v>
      </c>
      <c r="J18" s="70"/>
    </row>
    <row r="19" spans="3:10" x14ac:dyDescent="0.25">
      <c r="C19" s="20" t="str">
        <f>+INTERIOR!C19</f>
        <v>Otros Ingresos de Prepago</v>
      </c>
      <c r="D19" s="18">
        <f>SUM(ASESP:IAC!D19)</f>
        <v>1530749711.1599998</v>
      </c>
      <c r="F19" s="24" t="str">
        <f>+INTERIOR!F19</f>
        <v>Reexpr. Ajuste Inflación - Retribuciones al Personal</v>
      </c>
      <c r="G19" s="18">
        <f>SUM(ASESP:IAC!G19)</f>
        <v>974129514.65546167</v>
      </c>
      <c r="J19" s="70"/>
    </row>
    <row r="20" spans="3:10" x14ac:dyDescent="0.25">
      <c r="C20" s="20" t="str">
        <f>+INTERIOR!C20</f>
        <v>Reexpr. Ajuste por Inflación - Ingr. De Prepago</v>
      </c>
      <c r="D20" s="18">
        <f>SUM(ASESP:IAC!D20)</f>
        <v>1552054980.1500001</v>
      </c>
      <c r="F20" s="90" t="str">
        <f>+INTERIOR!F20</f>
        <v>Total de Retribuciones al Personal</v>
      </c>
      <c r="G20" s="91">
        <f>SUM(G8:G19)</f>
        <v>68932574695.022568</v>
      </c>
      <c r="J20" s="70"/>
    </row>
    <row r="21" spans="3:10" x14ac:dyDescent="0.25">
      <c r="C21" s="88" t="str">
        <f>+INTERIOR!C21</f>
        <v>Total de Ingresos de Prepago</v>
      </c>
      <c r="D21" s="89">
        <f>SUM(D8:D20)</f>
        <v>110013650813.95</v>
      </c>
      <c r="F21" s="17" t="str">
        <f>+INTERIOR!F21</f>
        <v>Cargas Sociales Dirección y Gerencias Técnicas</v>
      </c>
      <c r="G21" s="18">
        <f>SUM(ASESP:IAC!G21)</f>
        <v>33467021.688372567</v>
      </c>
      <c r="J21" s="70"/>
    </row>
    <row r="22" spans="3:10" x14ac:dyDescent="0.25">
      <c r="C22" s="90" t="str">
        <f>+INTERIOR!C22</f>
        <v xml:space="preserve">Total Ordenes </v>
      </c>
      <c r="D22" s="91">
        <f>SUM(D23:D29)</f>
        <v>1447659727.8</v>
      </c>
      <c r="F22" s="20" t="str">
        <f>+INTERIOR!F22</f>
        <v>Cargas Sociales Personal Médico</v>
      </c>
      <c r="G22" s="18">
        <f>SUM(ASESP:IAC!G22)</f>
        <v>1586204625.8957145</v>
      </c>
      <c r="J22" s="70"/>
    </row>
    <row r="23" spans="3:10" x14ac:dyDescent="0.25">
      <c r="C23" s="17" t="str">
        <f>+INTERIOR!C23</f>
        <v>Órdenes a Consultorio</v>
      </c>
      <c r="D23" s="18">
        <f>SUM(ASESP:IAC!D23)</f>
        <v>722656019.30999994</v>
      </c>
      <c r="F23" s="20" t="str">
        <f>+INTERIOR!F23</f>
        <v>Cargas Sociales Personal Técnico No Médico</v>
      </c>
      <c r="G23" s="18">
        <f>SUM(ASESP:IAC!G23)</f>
        <v>483269901.09809768</v>
      </c>
      <c r="J23" s="70"/>
    </row>
    <row r="24" spans="3:10" x14ac:dyDescent="0.25">
      <c r="C24" s="20" t="str">
        <f>+INTERIOR!C24</f>
        <v>Órdenes a Domicilio</v>
      </c>
      <c r="D24" s="18">
        <f>SUM(ASESP:IAC!D24)</f>
        <v>115492303.16999999</v>
      </c>
      <c r="F24" s="20" t="str">
        <f>+INTERIOR!F24</f>
        <v>Cargas Sociales Otro Personal Asistencial</v>
      </c>
      <c r="G24" s="18">
        <f>SUM(ASESP:IAC!G24)</f>
        <v>1253473490.9878154</v>
      </c>
      <c r="J24" s="70"/>
    </row>
    <row r="25" spans="3:10" x14ac:dyDescent="0.25">
      <c r="C25" s="20" t="str">
        <f>+INTERIOR!C25</f>
        <v>Órdenes de Emergencia</v>
      </c>
      <c r="D25" s="18">
        <f>SUM(ASESP:IAC!D25)</f>
        <v>318132086.76000005</v>
      </c>
      <c r="F25" s="20" t="str">
        <f>+INTERIOR!F25</f>
        <v>Aporte Patronal  Fdos de Retiro (Pers. Asistencial)</v>
      </c>
      <c r="G25" s="18">
        <f>SUM(ASESP:IAC!G25)</f>
        <v>86114358.5</v>
      </c>
      <c r="J25" s="70"/>
    </row>
    <row r="26" spans="3:10" x14ac:dyDescent="0.25">
      <c r="C26" s="20" t="str">
        <f>+INTERIOR!C26</f>
        <v>Órdenes de Urgencia a Domicilio</v>
      </c>
      <c r="D26" s="18">
        <f>SUM(ASESP:IAC!D26)</f>
        <v>72534008.989999995</v>
      </c>
      <c r="F26" s="20" t="str">
        <f>+INTERIOR!F26</f>
        <v>Seguro por Accidentes Laborales (B.S.E.)</v>
      </c>
      <c r="G26" s="18">
        <f>SUM(ASESP:IAC!G26)</f>
        <v>317419453.37722087</v>
      </c>
      <c r="J26" s="70"/>
    </row>
    <row r="27" spans="3:10" x14ac:dyDescent="0.25">
      <c r="C27" s="20" t="str">
        <f>+INTERIOR!C27</f>
        <v>Órdenes Odontológicas</v>
      </c>
      <c r="D27" s="18">
        <f>SUM(ASESP:IAC!D27)</f>
        <v>59367918.810000002</v>
      </c>
      <c r="F27" s="24" t="str">
        <f>+INTERIOR!F27</f>
        <v>Reexpresión Ajuste por Inflación - Cargas Sociales</v>
      </c>
      <c r="G27" s="18">
        <f>SUM(ASESP:IAC!G27)</f>
        <v>54576704.447250247</v>
      </c>
      <c r="J27" s="70"/>
    </row>
    <row r="28" spans="3:10" x14ac:dyDescent="0.25">
      <c r="C28" s="20" t="str">
        <f>+INTERIOR!C28</f>
        <v>Otras Órdenes</v>
      </c>
      <c r="D28" s="18">
        <f>SUM(ASESP:IAC!D28)</f>
        <v>138067568.34</v>
      </c>
      <c r="F28" s="90" t="str">
        <f>+INTERIOR!F28</f>
        <v>Total de Cargas Sociales</v>
      </c>
      <c r="G28" s="91">
        <f>SUM(G21:G27)</f>
        <v>3814525555.9944715</v>
      </c>
      <c r="J28" s="70"/>
    </row>
    <row r="29" spans="3:10" x14ac:dyDescent="0.25">
      <c r="C29" s="24" t="str">
        <f>+INTERIOR!C29</f>
        <v>Reexpresión Ajuste por Inflación - Órdenes</v>
      </c>
      <c r="D29" s="18">
        <f>SUM(ASESP:IAC!D29)</f>
        <v>21409822.419999998</v>
      </c>
      <c r="F29" s="17" t="str">
        <f>+INTERIOR!F29</f>
        <v>Honorarios Médicos y Odontológicos</v>
      </c>
      <c r="G29" s="18">
        <f>SUM(ASESP:IAC!G29)</f>
        <v>4597371364.2220001</v>
      </c>
      <c r="J29" s="70"/>
    </row>
    <row r="30" spans="3:10" x14ac:dyDescent="0.25">
      <c r="C30" s="90" t="str">
        <f>+INTERIOR!C30</f>
        <v>Total Tiques</v>
      </c>
      <c r="D30" s="91">
        <f>SUM(D31:D35)</f>
        <v>9969518743.2299995</v>
      </c>
      <c r="F30" s="20" t="str">
        <f>+INTERIOR!F30</f>
        <v>Honorarios Anestésicos Quirúrgicos</v>
      </c>
      <c r="G30" s="18">
        <f>SUM(ASESP:IAC!G30)</f>
        <v>2476467093.678</v>
      </c>
      <c r="J30" s="70"/>
    </row>
    <row r="31" spans="3:10" x14ac:dyDescent="0.25">
      <c r="C31" s="17" t="str">
        <f>+INTERIOR!C31</f>
        <v>Tiques de Medicamentos</v>
      </c>
      <c r="D31" s="18">
        <f>SUM(ASESP:IAC!D31)</f>
        <v>7485758830.9099998</v>
      </c>
      <c r="F31" s="20" t="str">
        <f>+INTERIOR!F31</f>
        <v>Hon. Prof. No Médicos, por Diag. y/o Tratamientos</v>
      </c>
      <c r="G31" s="18">
        <f>SUM(ASESP:IAC!G31)</f>
        <v>1245395208.0899997</v>
      </c>
      <c r="J31" s="70"/>
    </row>
    <row r="32" spans="3:10" x14ac:dyDescent="0.25">
      <c r="C32" s="20" t="str">
        <f>+INTERIOR!C32</f>
        <v>Tiques de Análisis de Laboratorio</v>
      </c>
      <c r="D32" s="18">
        <f>SUM(ASESP:IAC!D32)</f>
        <v>962150294.10000086</v>
      </c>
      <c r="F32" s="24" t="str">
        <f>+INTERIOR!F32</f>
        <v xml:space="preserve">Reexpr. Ajuste Inflación - Honorarios Profesionales </v>
      </c>
      <c r="G32" s="18">
        <f>SUM(ASESP:IAC!G32)</f>
        <v>115948513.46000001</v>
      </c>
      <c r="J32" s="70"/>
    </row>
    <row r="33" spans="3:10" x14ac:dyDescent="0.25">
      <c r="C33" s="20" t="str">
        <f>+INTERIOR!C33</f>
        <v>Tiques Otras Técnicas de Diagnóstico</v>
      </c>
      <c r="D33" s="18">
        <f>SUM(ASESP:IAC!D33)</f>
        <v>1115678058.6500001</v>
      </c>
      <c r="F33" s="90" t="str">
        <f>+INTERIOR!F33</f>
        <v>Total de Honorarios Profesionales</v>
      </c>
      <c r="G33" s="91">
        <f>SUM(G29:G32)</f>
        <v>8435182179.4499998</v>
      </c>
      <c r="J33" s="70"/>
    </row>
    <row r="34" spans="3:10" x14ac:dyDescent="0.25">
      <c r="C34" s="20" t="str">
        <f>+INTERIOR!C34</f>
        <v>Otros Tiques</v>
      </c>
      <c r="D34" s="18">
        <f>SUM(ASESP:IAC!D34)</f>
        <v>266797786.60000002</v>
      </c>
      <c r="F34" s="94" t="str">
        <f>+INTERIOR!F34</f>
        <v>Medicamentos Ambulatorios</v>
      </c>
      <c r="G34" s="99">
        <f>SUM(G35:G40)</f>
        <v>8728743999.9278145</v>
      </c>
      <c r="J34" s="70"/>
    </row>
    <row r="35" spans="3:10" x14ac:dyDescent="0.25">
      <c r="C35" s="24" t="str">
        <f>+INTERIOR!C35</f>
        <v>Reexpresión Ajuste por Inflación - Tiques</v>
      </c>
      <c r="D35" s="18">
        <f>SUM(ASESP:IAC!D35)</f>
        <v>139133772.97</v>
      </c>
      <c r="F35" s="17" t="str">
        <f>+INTERIOR!F35</f>
        <v>Medic. Oncológicos y Hemato-oncológicos Ambulat.</v>
      </c>
      <c r="G35" s="18">
        <f>SUM(ASESP:IAC!G35)</f>
        <v>432334647.63</v>
      </c>
      <c r="J35" s="70"/>
    </row>
    <row r="36" spans="3:10" x14ac:dyDescent="0.25">
      <c r="C36" s="90" t="str">
        <f>+INTERIOR!C36</f>
        <v>Total de Ordenes y Tiques</v>
      </c>
      <c r="D36" s="91">
        <f>+D22+D30</f>
        <v>11417178471.029999</v>
      </c>
      <c r="F36" s="20" t="str">
        <f>+INTERIOR!F36</f>
        <v>Medicamentos Antirretrovirales Ambulat.</v>
      </c>
      <c r="G36" s="18">
        <f>SUM(ASESP:IAC!G36)</f>
        <v>349926318.07000005</v>
      </c>
      <c r="J36" s="70"/>
    </row>
    <row r="37" spans="3:10" x14ac:dyDescent="0.25">
      <c r="C37" s="17" t="str">
        <f>+INTERIOR!C37</f>
        <v>Venta Serv. Internación Simple</v>
      </c>
      <c r="D37" s="18">
        <f>SUM(ASESP:IAC!D37)</f>
        <v>1350962862.5428002</v>
      </c>
      <c r="F37" s="20" t="str">
        <f>+INTERIOR!F37</f>
        <v>Antibióticos Ambulat.</v>
      </c>
      <c r="G37" s="18">
        <f>SUM(ASESP:IAC!G37)</f>
        <v>280159758.09999996</v>
      </c>
      <c r="J37" s="70"/>
    </row>
    <row r="38" spans="3:10" x14ac:dyDescent="0.25">
      <c r="C38" s="20" t="str">
        <f>+INTERIOR!C38</f>
        <v>Venta Serv. Internación CTI Adultos</v>
      </c>
      <c r="D38" s="18">
        <f>SUM(ASESP:IAC!D38)</f>
        <v>1381330057.9751999</v>
      </c>
      <c r="F38" s="20" t="str">
        <f>+INTERIOR!F38</f>
        <v>Psicofármacos Ambulat.</v>
      </c>
      <c r="G38" s="18">
        <f>SUM(ASESP:IAC!G38)</f>
        <v>553749216.72000003</v>
      </c>
      <c r="J38" s="70"/>
    </row>
    <row r="39" spans="3:10" x14ac:dyDescent="0.25">
      <c r="C39" s="20" t="str">
        <f>+INTERIOR!C39</f>
        <v>Venta Serv. Internación CTI Pediátrico</v>
      </c>
      <c r="D39" s="18">
        <f>SUM(ASESP:IAC!D39)</f>
        <v>309553161.53999996</v>
      </c>
      <c r="F39" s="20" t="str">
        <f>+INTERIOR!F39</f>
        <v>Medicamentos Cardiovasculares Ambulat.</v>
      </c>
      <c r="G39" s="18">
        <f>SUM(ASESP:IAC!G39)</f>
        <v>971931538.5</v>
      </c>
      <c r="J39" s="70"/>
    </row>
    <row r="40" spans="3:10" x14ac:dyDescent="0.25">
      <c r="C40" s="20" t="str">
        <f>+INTERIOR!C40</f>
        <v>Venta Serv. Internación CTI Neonatal</v>
      </c>
      <c r="D40" s="18">
        <f>SUM(ASESP:IAC!D40)</f>
        <v>365103962.31999999</v>
      </c>
      <c r="F40" s="24" t="str">
        <f>+INTERIOR!F40</f>
        <v>Otros Medicamentos Ambulatorios</v>
      </c>
      <c r="G40" s="18">
        <f>SUM(ASESP:IAC!G40)</f>
        <v>6140642520.907815</v>
      </c>
      <c r="J40" s="70"/>
    </row>
    <row r="41" spans="3:10" x14ac:dyDescent="0.25">
      <c r="C41" s="20" t="str">
        <f>+INTERIOR!C41</f>
        <v>Venta Serv. de Block Quirúrgico</v>
      </c>
      <c r="D41" s="18">
        <f>SUM(ASESP:IAC!D41)</f>
        <v>669094720.85000002</v>
      </c>
      <c r="F41" s="94" t="str">
        <f>+INTERIOR!F41</f>
        <v>Medicamentos Internación</v>
      </c>
      <c r="G41" s="99">
        <f>SUM(G42:G47)</f>
        <v>1859249241.4299715</v>
      </c>
      <c r="J41" s="70"/>
    </row>
    <row r="42" spans="3:10" x14ac:dyDescent="0.25">
      <c r="C42" s="20" t="str">
        <f>+INTERIOR!C42</f>
        <v>Venta Medicina Altamente Especializada</v>
      </c>
      <c r="D42" s="18">
        <f>SUM(ASESP:IAC!D42)</f>
        <v>4010103317.6999998</v>
      </c>
      <c r="F42" s="17" t="str">
        <f>+INTERIOR!F42</f>
        <v>Medicam. Oncológicos  Hemato-oncológicos Inter.</v>
      </c>
      <c r="G42" s="18">
        <f>SUM(ASESP:IAC!G42)</f>
        <v>155581530.78705654</v>
      </c>
      <c r="J42" s="70"/>
    </row>
    <row r="43" spans="3:10" x14ac:dyDescent="0.25">
      <c r="C43" s="20" t="str">
        <f>+INTERIOR!C43</f>
        <v>Venta Serv. Ambulatorios</v>
      </c>
      <c r="D43" s="18">
        <f>SUM(ASESP:IAC!D43)</f>
        <v>3002618649.2099996</v>
      </c>
      <c r="F43" s="20" t="str">
        <f>+INTERIOR!F43</f>
        <v>Medicamentos  Antirretrovirales Inter.</v>
      </c>
      <c r="G43" s="18">
        <f>SUM(ASESP:IAC!G43)</f>
        <v>15192678.016558703</v>
      </c>
      <c r="J43" s="70"/>
    </row>
    <row r="44" spans="3:10" x14ac:dyDescent="0.25">
      <c r="C44" s="20" t="str">
        <f>+INTERIOR!C44</f>
        <v>Venta Serv. Odontológicos</v>
      </c>
      <c r="D44" s="18">
        <f>SUM(ASESP:IAC!D44)</f>
        <v>53415630.090000004</v>
      </c>
      <c r="F44" s="20" t="str">
        <f>+INTERIOR!F44</f>
        <v>Antibióticos Inter.</v>
      </c>
      <c r="G44" s="18">
        <f>SUM(ASESP:IAC!G44)</f>
        <v>231491704.07783431</v>
      </c>
      <c r="J44" s="70"/>
    </row>
    <row r="45" spans="3:10" x14ac:dyDescent="0.25">
      <c r="C45" s="20" t="str">
        <f>+INTERIOR!C45</f>
        <v>Venta Examen Médico Previo</v>
      </c>
      <c r="D45" s="18">
        <f>SUM(ASESP:IAC!D45)</f>
        <v>957151.98</v>
      </c>
      <c r="F45" s="20" t="str">
        <f>+INTERIOR!F45</f>
        <v>Psicofármacos Inter.</v>
      </c>
      <c r="G45" s="18">
        <f>SUM(ASESP:IAC!G45)</f>
        <v>73412899.004009455</v>
      </c>
      <c r="J45" s="70"/>
    </row>
    <row r="46" spans="3:10" x14ac:dyDescent="0.25">
      <c r="C46" s="20" t="str">
        <f>+INTERIOR!C46</f>
        <v>Venta Otras Prestaciones Asistenciales</v>
      </c>
      <c r="D46" s="18">
        <f>SUM(ASESP:IAC!D46)</f>
        <v>3671645945.1375465</v>
      </c>
      <c r="F46" s="20" t="str">
        <f>+INTERIOR!F46</f>
        <v>Medicamentos Cardiovasculares Inter.</v>
      </c>
      <c r="G46" s="18">
        <f>SUM(ASESP:IAC!G46)</f>
        <v>106650633.35333043</v>
      </c>
      <c r="J46" s="70"/>
    </row>
    <row r="47" spans="3:10" x14ac:dyDescent="0.25">
      <c r="C47" s="24" t="str">
        <f>+INTERIOR!C47</f>
        <v>Reexpresión Ajuste por Inflación - Venta Ss.</v>
      </c>
      <c r="D47" s="18">
        <f>SUM(ASESP:IAC!D47)</f>
        <v>206705533.43999997</v>
      </c>
      <c r="F47" s="20" t="str">
        <f>+INTERIOR!F47</f>
        <v>Otros Medicamentos Inter.</v>
      </c>
      <c r="G47" s="18">
        <f>SUM(ASESP:IAC!G47)</f>
        <v>1276919796.1911819</v>
      </c>
      <c r="J47" s="70"/>
    </row>
    <row r="48" spans="3:10" x14ac:dyDescent="0.25">
      <c r="C48" s="90" t="str">
        <f>+INTERIOR!C48</f>
        <v>Total de Venta de Servicios</v>
      </c>
      <c r="D48" s="97">
        <f>SUM(D37:D47)</f>
        <v>15021490992.785545</v>
      </c>
      <c r="F48" s="24" t="str">
        <f>+INTERIOR!F48</f>
        <v>Reexpr.  Ajuste por Inflación - Consumo de Medicamen.</v>
      </c>
      <c r="G48" s="18">
        <f>SUM(ASESP:IAC!G48)</f>
        <v>178635923.58999997</v>
      </c>
      <c r="J48" s="70"/>
    </row>
    <row r="49" spans="2:10" x14ac:dyDescent="0.25">
      <c r="C49" s="94" t="str">
        <f>+INTERIOR!C49</f>
        <v>Otros Ingresos Operativos</v>
      </c>
      <c r="D49" s="98"/>
      <c r="F49" s="90" t="str">
        <f>+INTERIOR!F49</f>
        <v>Total de Consumos de Medicamentos</v>
      </c>
      <c r="G49" s="91">
        <f>+G34+G41+G48</f>
        <v>10766629164.947786</v>
      </c>
      <c r="J49" s="70"/>
    </row>
    <row r="50" spans="2:10" x14ac:dyDescent="0.25">
      <c r="C50" s="28" t="str">
        <f>+INTERIOR!C50</f>
        <v>Reintegro de Gasto Fondo Nacional de Recursos</v>
      </c>
      <c r="D50" s="18">
        <f>SUM(ASESP:IAC!D50)</f>
        <v>0</v>
      </c>
      <c r="F50" s="28" t="str">
        <f>+INTERIOR!F50</f>
        <v>Reactivos y Otros Insumos de Serv. de Apoyo</v>
      </c>
      <c r="G50" s="18">
        <f>SUM(ASESP:IAC!G50)</f>
        <v>1632633096.28</v>
      </c>
      <c r="J50" s="70"/>
    </row>
    <row r="51" spans="2:10" x14ac:dyDescent="0.25">
      <c r="C51" s="20" t="str">
        <f>+INTERIOR!C51</f>
        <v>Otros Ingresos Operativos</v>
      </c>
      <c r="D51" s="18">
        <f>SUM(ASESP:IAC!D51)</f>
        <v>506426677.75</v>
      </c>
      <c r="F51" s="20" t="str">
        <f>+INTERIOR!F51</f>
        <v>Materiales de Uso Médico</v>
      </c>
      <c r="G51" s="18">
        <f>SUM(ASESP:IAC!G51)</f>
        <v>3489558130.5800004</v>
      </c>
      <c r="J51" s="70"/>
    </row>
    <row r="52" spans="2:10" x14ac:dyDescent="0.25">
      <c r="C52" s="24" t="str">
        <f>+INTERIOR!C52</f>
        <v>Reexpr. Ajuste Inflación - Otros Ingr. Operativos</v>
      </c>
      <c r="D52" s="18">
        <f>SUM(ASESP:IAC!D52)</f>
        <v>8360074.6399999997</v>
      </c>
      <c r="F52" s="20" t="str">
        <f>+INTERIOR!F52</f>
        <v>Oxígeno Líquido</v>
      </c>
      <c r="G52" s="18">
        <f>SUM(ASESP:IAC!G52)</f>
        <v>142302288.25</v>
      </c>
      <c r="J52" s="70"/>
    </row>
    <row r="53" spans="2:10" x14ac:dyDescent="0.25">
      <c r="C53" s="90" t="str">
        <f>+INTERIOR!C53</f>
        <v>Total de Otros Ingresos de Operativos</v>
      </c>
      <c r="D53" s="91">
        <f>SUM(D50:D52)</f>
        <v>514786752.38999999</v>
      </c>
      <c r="F53" s="20" t="str">
        <f>+INTERIOR!F53</f>
        <v>Oxígeno Balones</v>
      </c>
      <c r="G53" s="18">
        <f>SUM(ASESP:IAC!G53)</f>
        <v>113046247.93000001</v>
      </c>
      <c r="J53" s="70"/>
    </row>
    <row r="54" spans="2:10" x14ac:dyDescent="0.25">
      <c r="C54" s="75" t="str">
        <f>+INTERIOR!C54</f>
        <v>Total de Ingresos Operativos</v>
      </c>
      <c r="D54" s="76">
        <f>+D53+D48+D36+D21</f>
        <v>136967107030.15555</v>
      </c>
      <c r="F54" s="20" t="str">
        <f>+INTERIOR!F54</f>
        <v>Alimentación</v>
      </c>
      <c r="G54" s="18">
        <f>SUM(ASESP:IAC!G54)</f>
        <v>704097299.07999992</v>
      </c>
      <c r="J54" s="70"/>
    </row>
    <row r="55" spans="2:10" x14ac:dyDescent="0.25">
      <c r="C55" s="29"/>
      <c r="F55" s="20" t="str">
        <f>+INTERIOR!F55</f>
        <v>Vestimenta</v>
      </c>
      <c r="G55" s="18">
        <f>SUM(ASESP:IAC!G55)</f>
        <v>149363859.80000001</v>
      </c>
      <c r="J55" s="70"/>
    </row>
    <row r="56" spans="2:10" x14ac:dyDescent="0.25">
      <c r="C56" s="94" t="str">
        <f>+INTERIOR!C56</f>
        <v xml:space="preserve">Descuentos y Bonificaciones </v>
      </c>
      <c r="D56" s="98"/>
      <c r="F56" s="20" t="str">
        <f>+INTERIOR!F56</f>
        <v>Otros Bienes de Consumo</v>
      </c>
      <c r="G56" s="18">
        <f>SUM(ASESP:IAC!G56)</f>
        <v>309702647.99000001</v>
      </c>
      <c r="J56" s="70"/>
    </row>
    <row r="57" spans="2:10" x14ac:dyDescent="0.25">
      <c r="C57" s="30" t="str">
        <f>+INTERIOR!C57</f>
        <v>Descuentos y Bonificaciones sobre Ss. Prestados</v>
      </c>
      <c r="D57" s="18">
        <f>SUM(ASESP:IAC!D57)</f>
        <v>-91084783.699999988</v>
      </c>
      <c r="F57" s="24" t="str">
        <f>+INTERIOR!F57</f>
        <v>Reexpr. Ajuste por Inflación - Consumo Mat. y Sumin.</v>
      </c>
      <c r="G57" s="18">
        <f>SUM(ASESP:IAC!G57)</f>
        <v>103399607.78</v>
      </c>
      <c r="J57" s="70"/>
    </row>
    <row r="58" spans="2:10" x14ac:dyDescent="0.25">
      <c r="C58" s="31" t="str">
        <f>+INTERIOR!C58</f>
        <v>Devolución de Emisión Afiliados Individuales</v>
      </c>
      <c r="D58" s="18">
        <f>SUM(ASESP:IAC!D58)</f>
        <v>-10856570</v>
      </c>
      <c r="F58" s="90" t="str">
        <f>+INTERIOR!F58</f>
        <v>Total de Consumo de Materiales y Suministros</v>
      </c>
      <c r="G58" s="91">
        <f>SUM(G50:G57)</f>
        <v>6644103177.6900005</v>
      </c>
      <c r="J58" s="70"/>
    </row>
    <row r="59" spans="2:10" x14ac:dyDescent="0.25">
      <c r="C59" s="31" t="str">
        <f>+INTERIOR!C59</f>
        <v>Devolución de Emisión por Afiliados Colectivos</v>
      </c>
      <c r="D59" s="18">
        <f>SUM(ASESP:IAC!D59)</f>
        <v>-11376981</v>
      </c>
      <c r="F59" s="28" t="str">
        <f>+INTERIOR!F59</f>
        <v>Convenios Asistenciales con Otras Empresas</v>
      </c>
      <c r="G59" s="18">
        <f>SUM(ASESP:IAC!G59)</f>
        <v>3934591018.0700002</v>
      </c>
      <c r="J59" s="70"/>
    </row>
    <row r="60" spans="2:10" x14ac:dyDescent="0.25">
      <c r="C60" s="32" t="str">
        <f>+INTERIOR!C60</f>
        <v>Reexpr. Ajuste Inflación - Dtos. y Bonificaciones</v>
      </c>
      <c r="D60" s="18">
        <f>SUM(ASESP:IAC!D60)</f>
        <v>-1617139.1300000001</v>
      </c>
      <c r="F60" s="20" t="str">
        <f>+INTERIOR!F60</f>
        <v>Internación en Cuidados Moderados</v>
      </c>
      <c r="G60" s="18">
        <f>SUM(ASESP:IAC!G60)</f>
        <v>2392457344.1300001</v>
      </c>
      <c r="J60" s="70"/>
    </row>
    <row r="61" spans="2:10" x14ac:dyDescent="0.25">
      <c r="C61" s="90" t="str">
        <f>+INTERIOR!C61</f>
        <v>Total Descuentos, Bonificaciones</v>
      </c>
      <c r="D61" s="91">
        <f>SUM(D57:D60)</f>
        <v>-114935473.82999998</v>
      </c>
      <c r="F61" s="20" t="str">
        <f>+INTERIOR!F61</f>
        <v>Internación en CTI Adultos</v>
      </c>
      <c r="G61" s="18">
        <f>SUM(ASESP:IAC!G61)</f>
        <v>481245417.09999996</v>
      </c>
      <c r="J61" s="70"/>
    </row>
    <row r="62" spans="2:10" x14ac:dyDescent="0.25">
      <c r="C62" s="77" t="str">
        <f>+INTERIOR!C62</f>
        <v>Total de Ingresos Operativos Netos</v>
      </c>
      <c r="D62" s="78">
        <f>+D54+D61</f>
        <v>136852171556.32555</v>
      </c>
      <c r="F62" s="20" t="str">
        <f>+INTERIOR!F62</f>
        <v>Internación en CTI Pediátrico</v>
      </c>
      <c r="G62" s="18">
        <f>SUM(ASESP:IAC!G62)</f>
        <v>283505921.29999995</v>
      </c>
      <c r="J62" s="70"/>
    </row>
    <row r="63" spans="2:10" x14ac:dyDescent="0.25">
      <c r="B63" s="33"/>
      <c r="C63" s="34"/>
      <c r="D63" s="35"/>
      <c r="F63" s="20" t="str">
        <f>+INTERIOR!F63</f>
        <v>Internación en CTI Neonatal</v>
      </c>
      <c r="G63" s="18">
        <f>SUM(ASESP:IAC!G63)</f>
        <v>24089461.890000001</v>
      </c>
      <c r="J63" s="70"/>
    </row>
    <row r="64" spans="2:10" x14ac:dyDescent="0.25">
      <c r="B64" s="5"/>
      <c r="C64" s="34"/>
      <c r="D64" s="35"/>
      <c r="F64" s="20" t="str">
        <f>+INTERIOR!F64</f>
        <v xml:space="preserve">Laboratorios de Análisis Clínicos </v>
      </c>
      <c r="G64" s="18">
        <f>SUM(ASESP:IAC!G64)</f>
        <v>1586188724.8299999</v>
      </c>
      <c r="J64" s="70"/>
    </row>
    <row r="65" spans="1:10" x14ac:dyDescent="0.25">
      <c r="B65" s="36"/>
      <c r="C65" s="34"/>
      <c r="D65" s="35"/>
      <c r="F65" s="20" t="str">
        <f>+INTERIOR!F65</f>
        <v>Laboratorios de Anatomía Patológica</v>
      </c>
      <c r="G65" s="18">
        <f>SUM(ASESP:IAC!G65)</f>
        <v>478620261.44</v>
      </c>
      <c r="J65" s="70"/>
    </row>
    <row r="66" spans="1:10" x14ac:dyDescent="0.25">
      <c r="B66" s="36"/>
      <c r="C66" s="34"/>
      <c r="D66" s="35"/>
      <c r="F66" s="20" t="str">
        <f>+INTERIOR!F66</f>
        <v>Radiología</v>
      </c>
      <c r="G66" s="18">
        <f>SUM(ASESP:IAC!G66)</f>
        <v>560869521.31999993</v>
      </c>
      <c r="J66" s="70"/>
    </row>
    <row r="67" spans="1:10" x14ac:dyDescent="0.25">
      <c r="B67" s="36"/>
      <c r="C67" s="34"/>
      <c r="D67" s="35"/>
      <c r="F67" s="20" t="str">
        <f>+INTERIOR!F67</f>
        <v>Resonancia Magnética</v>
      </c>
      <c r="G67" s="18">
        <f>SUM(ASESP:IAC!G67)</f>
        <v>887978354.36000001</v>
      </c>
      <c r="J67" s="70"/>
    </row>
    <row r="68" spans="1:10" x14ac:dyDescent="0.25">
      <c r="B68" s="36"/>
      <c r="C68" s="34"/>
      <c r="D68" s="35"/>
      <c r="F68" s="20" t="str">
        <f>+INTERIOR!F68</f>
        <v>Tomografía Computada</v>
      </c>
      <c r="G68" s="18">
        <f>SUM(ASESP:IAC!G68)</f>
        <v>503700409.83000004</v>
      </c>
      <c r="J68" s="70"/>
    </row>
    <row r="69" spans="1:10" x14ac:dyDescent="0.25">
      <c r="B69" s="36"/>
      <c r="C69" s="34"/>
      <c r="D69" s="35"/>
      <c r="F69" s="20" t="str">
        <f>+INTERIOR!F69</f>
        <v>Angiografía Digital</v>
      </c>
      <c r="G69" s="18">
        <f>SUM(ASESP:IAC!G69)</f>
        <v>39878017.550000004</v>
      </c>
      <c r="J69" s="70"/>
    </row>
    <row r="70" spans="1:10" x14ac:dyDescent="0.25">
      <c r="B70" s="36"/>
      <c r="C70" s="34"/>
      <c r="D70" s="35"/>
      <c r="F70" s="20" t="str">
        <f>+INTERIOR!F70</f>
        <v>Estudios Oftalmológicos</v>
      </c>
      <c r="G70" s="18">
        <f>SUM(ASESP:IAC!G70)</f>
        <v>244974744.72000003</v>
      </c>
      <c r="J70" s="70"/>
    </row>
    <row r="71" spans="1:10" x14ac:dyDescent="0.25">
      <c r="B71" s="36"/>
      <c r="C71" s="34"/>
      <c r="D71" s="35"/>
      <c r="F71" s="20" t="str">
        <f>+INTERIOR!F71</f>
        <v>Estudios Cardiológicos</v>
      </c>
      <c r="G71" s="18">
        <f>SUM(ASESP:IAC!G71)</f>
        <v>627112168.87</v>
      </c>
      <c r="J71" s="70"/>
    </row>
    <row r="72" spans="1:10" x14ac:dyDescent="0.25">
      <c r="B72" s="36"/>
      <c r="C72" s="34"/>
      <c r="D72" s="35"/>
      <c r="F72" s="20" t="str">
        <f>+INTERIOR!F72</f>
        <v>Tratamientos Odontológicos</v>
      </c>
      <c r="G72" s="18">
        <f>SUM(ASESP:IAC!G72)</f>
        <v>37138246.969999999</v>
      </c>
      <c r="J72" s="70"/>
    </row>
    <row r="73" spans="1:10" x14ac:dyDescent="0.25">
      <c r="B73" s="36"/>
      <c r="C73" s="34"/>
      <c r="D73" s="35"/>
      <c r="F73" s="20" t="str">
        <f>+INTERIOR!F73</f>
        <v>Servicio de Hemoterapia</v>
      </c>
      <c r="G73" s="18">
        <f>SUM(ASESP:IAC!G73)</f>
        <v>179541664.13000003</v>
      </c>
      <c r="J73" s="70"/>
    </row>
    <row r="74" spans="1:10" x14ac:dyDescent="0.25">
      <c r="B74" s="36"/>
      <c r="C74" s="34"/>
      <c r="D74" s="35"/>
      <c r="F74" s="20" t="str">
        <f>+INTERIOR!F74</f>
        <v>Servicio de Fisioterapia</v>
      </c>
      <c r="G74" s="18">
        <f>SUM(ASESP:IAC!G74)</f>
        <v>114648577.25</v>
      </c>
      <c r="J74" s="70"/>
    </row>
    <row r="75" spans="1:10" x14ac:dyDescent="0.25">
      <c r="B75" s="36"/>
      <c r="C75" s="34"/>
      <c r="D75" s="35"/>
      <c r="F75" s="20" t="str">
        <f>+INTERIOR!F75</f>
        <v>Servicio de Oxigenoterapia</v>
      </c>
      <c r="G75" s="18">
        <f>SUM(ASESP:IAC!G75)</f>
        <v>110618161.49000001</v>
      </c>
      <c r="J75" s="70"/>
    </row>
    <row r="76" spans="1:10" x14ac:dyDescent="0.25">
      <c r="B76" s="36"/>
      <c r="C76" s="34"/>
      <c r="D76" s="35"/>
      <c r="F76" s="20" t="str">
        <f>+INTERIOR!F76</f>
        <v>Radioterapia</v>
      </c>
      <c r="G76" s="18">
        <f>SUM(ASESP:IAC!G76)</f>
        <v>473673788.95999998</v>
      </c>
      <c r="J76" s="70"/>
    </row>
    <row r="77" spans="1:10" x14ac:dyDescent="0.25">
      <c r="B77" s="36"/>
      <c r="C77" s="34"/>
      <c r="D77" s="35"/>
      <c r="F77" s="20" t="str">
        <f>+INTERIOR!F77</f>
        <v>Locomoción Contratada Asistencial</v>
      </c>
      <c r="G77" s="18">
        <f>SUM(ASESP:IAC!G77)</f>
        <v>1265200618.0599997</v>
      </c>
      <c r="J77" s="70"/>
    </row>
    <row r="78" spans="1:10" x14ac:dyDescent="0.25">
      <c r="B78" s="36"/>
      <c r="C78" s="34"/>
      <c r="D78" s="35"/>
      <c r="F78" s="20" t="str">
        <f>+INTERIOR!F78</f>
        <v>Otros Servicios Contratados</v>
      </c>
      <c r="G78" s="18">
        <f>SUM(ASESP:IAC!G78)</f>
        <v>4769994537.0199995</v>
      </c>
      <c r="J78" s="70"/>
    </row>
    <row r="79" spans="1:10" x14ac:dyDescent="0.25">
      <c r="B79" s="36"/>
      <c r="C79" s="34"/>
      <c r="D79" s="35"/>
      <c r="F79" s="24" t="str">
        <f>+INTERIOR!F79</f>
        <v>Reexpr. Ajuste por Inflación - Ss de Salud Contratados</v>
      </c>
      <c r="G79" s="18">
        <f>SUM(ASESP:IAC!G79)</f>
        <v>264665563.60070863</v>
      </c>
      <c r="J79" s="70"/>
    </row>
    <row r="80" spans="1:10" x14ac:dyDescent="0.25">
      <c r="A80" s="37"/>
      <c r="B80" s="38"/>
      <c r="C80" s="34"/>
      <c r="D80" s="35"/>
      <c r="E80" s="39"/>
      <c r="F80" s="90" t="str">
        <f>+INTERIOR!F80</f>
        <v>Total de Servicios de Salud Contratados</v>
      </c>
      <c r="G80" s="91">
        <f>SUM(G59:G79)</f>
        <v>19260692522.890705</v>
      </c>
      <c r="J80" s="70"/>
    </row>
    <row r="81" spans="2:10" x14ac:dyDescent="0.25">
      <c r="B81" s="36"/>
      <c r="C81" s="34"/>
      <c r="D81" s="35"/>
      <c r="F81" s="28" t="str">
        <f>+INTERIOR!F81</f>
        <v>Honorarios Profesionales No Médicos</v>
      </c>
      <c r="G81" s="18">
        <f>SUM(ASESP:IAC!G81)</f>
        <v>78126650.819999993</v>
      </c>
      <c r="J81" s="70"/>
    </row>
    <row r="82" spans="2:10" x14ac:dyDescent="0.25">
      <c r="B82" s="36"/>
      <c r="C82" s="34"/>
      <c r="D82" s="35"/>
      <c r="F82" s="20" t="str">
        <f>+INTERIOR!F82</f>
        <v>Higiene y Limpieza</v>
      </c>
      <c r="G82" s="18">
        <f>SUM(ASESP:IAC!G82)</f>
        <v>825217413.24000001</v>
      </c>
      <c r="J82" s="70"/>
    </row>
    <row r="83" spans="2:10" x14ac:dyDescent="0.25">
      <c r="B83" s="36"/>
      <c r="C83" s="34"/>
      <c r="D83" s="35"/>
      <c r="F83" s="20" t="str">
        <f>+INTERIOR!F83</f>
        <v>Combustibles</v>
      </c>
      <c r="G83" s="18">
        <f>SUM(ASESP:IAC!G83)</f>
        <v>190470722.39999998</v>
      </c>
      <c r="J83" s="70"/>
    </row>
    <row r="84" spans="2:10" x14ac:dyDescent="0.25">
      <c r="B84" s="36"/>
      <c r="C84" s="40"/>
      <c r="D84" s="41"/>
      <c r="F84" s="20" t="str">
        <f>+INTERIOR!F84</f>
        <v>Agua</v>
      </c>
      <c r="G84" s="18">
        <f>SUM(ASESP:IAC!G84)</f>
        <v>187141397.22</v>
      </c>
      <c r="J84" s="70"/>
    </row>
    <row r="85" spans="2:10" x14ac:dyDescent="0.25">
      <c r="B85" s="36"/>
      <c r="C85" s="73" t="str">
        <f>+INTERIOR!C85</f>
        <v>4. GASTOS DE ADMINISTRACION Y VENTAS</v>
      </c>
      <c r="D85" s="74">
        <f>+D7</f>
        <v>2025</v>
      </c>
      <c r="F85" s="20" t="str">
        <f>+INTERIOR!F85</f>
        <v>Energía Eléctrica</v>
      </c>
      <c r="G85" s="18">
        <f>SUM(ASESP:IAC!G85)</f>
        <v>538837629.56000006</v>
      </c>
      <c r="J85" s="70"/>
    </row>
    <row r="86" spans="2:10" x14ac:dyDescent="0.25">
      <c r="B86" s="36"/>
      <c r="C86" s="42" t="str">
        <f>+INTERIOR!C86</f>
        <v>Gerencias Areas No Asistenciales</v>
      </c>
      <c r="D86" s="18">
        <f>SUM(ASESP:IAC!D86)</f>
        <v>620093378.11158276</v>
      </c>
      <c r="F86" s="20" t="str">
        <f>+INTERIOR!F86</f>
        <v>Servicios Telefónicos</v>
      </c>
      <c r="G86" s="18">
        <f>SUM(ASESP:IAC!G86)</f>
        <v>193702149.11000001</v>
      </c>
      <c r="J86" s="70"/>
    </row>
    <row r="87" spans="2:10" x14ac:dyDescent="0.25">
      <c r="B87" s="36"/>
      <c r="C87" s="43" t="str">
        <f>+INTERIOR!C87</f>
        <v>Personal Técnico y Administrativo</v>
      </c>
      <c r="D87" s="18">
        <f>SUM(ASESP:IAC!D87)</f>
        <v>4085651875.1000004</v>
      </c>
      <c r="F87" s="20" t="str">
        <f>+INTERIOR!F87</f>
        <v>Seguros</v>
      </c>
      <c r="G87" s="18">
        <f>SUM(ASESP:IAC!G87)</f>
        <v>70548770.24000001</v>
      </c>
      <c r="J87" s="70"/>
    </row>
    <row r="88" spans="2:10" x14ac:dyDescent="0.25">
      <c r="B88" s="36"/>
      <c r="C88" s="43" t="str">
        <f>+INTERIOR!C88</f>
        <v>Personal de Servicios y Oficios</v>
      </c>
      <c r="D88" s="18">
        <f>SUM(ASESP:IAC!D88)</f>
        <v>80195313.501295671</v>
      </c>
      <c r="F88" s="20" t="str">
        <f>+INTERIOR!F88</f>
        <v>Locomoción Contratada No Asistencial</v>
      </c>
      <c r="G88" s="18">
        <f>SUM(ASESP:IAC!G88)</f>
        <v>340175036.28000003</v>
      </c>
      <c r="J88" s="70"/>
    </row>
    <row r="89" spans="2:10" x14ac:dyDescent="0.25">
      <c r="B89" s="36"/>
      <c r="C89" s="43" t="str">
        <f>+INTERIOR!C89</f>
        <v>Cargas Soc. Gerencias Areas No Asistenciales</v>
      </c>
      <c r="D89" s="18">
        <f>SUM(ASESP:IAC!D89)</f>
        <v>24692855.939999998</v>
      </c>
      <c r="F89" s="20" t="str">
        <f>+INTERIOR!F89</f>
        <v>Fletes</v>
      </c>
      <c r="G89" s="18">
        <f>SUM(ASESP:IAC!G89)</f>
        <v>112788309.09999999</v>
      </c>
      <c r="J89" s="70"/>
    </row>
    <row r="90" spans="2:10" x14ac:dyDescent="0.25">
      <c r="B90" s="36"/>
      <c r="C90" s="43" t="str">
        <f>+INTERIOR!C90</f>
        <v>Cargas Sociales Administrativos</v>
      </c>
      <c r="D90" s="18">
        <f>SUM(ASESP:IAC!D90)</f>
        <v>200367213.12</v>
      </c>
      <c r="F90" s="20" t="str">
        <f>+INTERIOR!F90</f>
        <v>Servicios Contratados No Asistenciales</v>
      </c>
      <c r="G90" s="18">
        <f>SUM(ASESP:IAC!G90)</f>
        <v>1300449500.4274998</v>
      </c>
      <c r="J90" s="70"/>
    </row>
    <row r="91" spans="2:10" x14ac:dyDescent="0.25">
      <c r="B91" s="36"/>
      <c r="C91" s="43" t="str">
        <f>+INTERIOR!C91</f>
        <v>Cargas Sociales Personal de Servicios y Oficios</v>
      </c>
      <c r="D91" s="18">
        <f>SUM(ASESP:IAC!D91)</f>
        <v>9040399.0199999996</v>
      </c>
      <c r="F91" s="20" t="str">
        <f>+INTERIOR!F91</f>
        <v>Arrendamientos de Inmuebles</v>
      </c>
      <c r="G91" s="18">
        <f>SUM(ASESP:IAC!G91)</f>
        <v>238708015.73049998</v>
      </c>
      <c r="J91" s="70"/>
    </row>
    <row r="92" spans="2:10" x14ac:dyDescent="0.25">
      <c r="B92" s="36"/>
      <c r="C92" s="43" t="str">
        <f>+INTERIOR!C92</f>
        <v>Ap. Pat. Fdos Retiro (Pers. Área No Asistencial)</v>
      </c>
      <c r="D92" s="18">
        <f>SUM(ASESP:IAC!D92)</f>
        <v>115209</v>
      </c>
      <c r="F92" s="20" t="str">
        <f>+INTERIOR!F92</f>
        <v>Arrendamientos de Bienes Muebles</v>
      </c>
      <c r="G92" s="18">
        <f>SUM(ASESP:IAC!G92)</f>
        <v>49329196.539999999</v>
      </c>
      <c r="J92" s="70"/>
    </row>
    <row r="93" spans="2:10" x14ac:dyDescent="0.25">
      <c r="B93" s="36"/>
      <c r="C93" s="43" t="str">
        <f>+INTERIOR!C93</f>
        <v>Seg. Accidentes Laborales (B.S.E)</v>
      </c>
      <c r="D93" s="18">
        <f>SUM(ASESP:IAC!D93)</f>
        <v>25115274.282779109</v>
      </c>
      <c r="F93" s="20" t="str">
        <f>+INTERIOR!F93</f>
        <v>Arrendamientos de Termos de Oxígeno</v>
      </c>
      <c r="G93" s="18">
        <f>SUM(ASESP:IAC!G93)</f>
        <v>3077726.33</v>
      </c>
      <c r="J93" s="70"/>
    </row>
    <row r="94" spans="2:10" x14ac:dyDescent="0.25">
      <c r="C94" s="43" t="str">
        <f>+INTERIOR!C94</f>
        <v>Retiros de Personal No Asistencial Incentivados</v>
      </c>
      <c r="D94" s="18">
        <f>SUM(ASESP:IAC!D94)</f>
        <v>1224722.04</v>
      </c>
      <c r="F94" s="20" t="str">
        <f>+INTERIOR!F94</f>
        <v>Otros Gastos de Funcionamiento</v>
      </c>
      <c r="G94" s="18">
        <f>SUM(ASESP:IAC!G94)</f>
        <v>923172245.06599998</v>
      </c>
      <c r="J94" s="70"/>
    </row>
    <row r="95" spans="2:10" x14ac:dyDescent="0.25">
      <c r="C95" s="44" t="str">
        <f>+INTERIOR!C95</f>
        <v>Reexpr. Ajuste por Inflación-Remun. y Cs Ss.</v>
      </c>
      <c r="D95" s="18">
        <f>SUM(ASESP:IAC!D95)</f>
        <v>73582854.760533884</v>
      </c>
      <c r="F95" s="24" t="str">
        <f>+INTERIOR!F95</f>
        <v>Reexpr. Ajuste por Inflación - Gtos de Funcionamiento</v>
      </c>
      <c r="G95" s="18">
        <f>SUM(ASESP:IAC!G95)</f>
        <v>64751811.32</v>
      </c>
      <c r="J95" s="70"/>
    </row>
    <row r="96" spans="2:10" x14ac:dyDescent="0.25">
      <c r="C96" s="90" t="str">
        <f>+INTERIOR!C96</f>
        <v>Total de Remuneraciones y Cargas Sociales</v>
      </c>
      <c r="D96" s="91">
        <f>SUM(D86:D95)</f>
        <v>5120079094.8761921</v>
      </c>
      <c r="F96" s="90" t="str">
        <f>+INTERIOR!F96</f>
        <v>Total de Gastos de Funcionamiento</v>
      </c>
      <c r="G96" s="91">
        <f>SUM(G81:G95)</f>
        <v>5116496573.3839998</v>
      </c>
      <c r="J96" s="70"/>
    </row>
    <row r="97" spans="3:10" x14ac:dyDescent="0.25">
      <c r="C97" s="42" t="str">
        <f>+INTERIOR!C97</f>
        <v>Arrendamientos de Inmuebles</v>
      </c>
      <c r="D97" s="18">
        <f>SUM(ASESP:IAC!D97)</f>
        <v>137843677.69950002</v>
      </c>
      <c r="F97" s="28" t="str">
        <f>+INTERIOR!F97</f>
        <v>Mantenimiento de Inmuebles</v>
      </c>
      <c r="G97" s="18">
        <f>SUM(ASESP:IAC!G97)</f>
        <v>459513203.37099999</v>
      </c>
      <c r="J97" s="70"/>
    </row>
    <row r="98" spans="3:10" x14ac:dyDescent="0.25">
      <c r="C98" s="43" t="str">
        <f>+INTERIOR!C98</f>
        <v>Arrendamientos de Bienes Muebles</v>
      </c>
      <c r="D98" s="18">
        <f>SUM(ASESP:IAC!D98)</f>
        <v>729513226.68000007</v>
      </c>
      <c r="F98" s="20" t="str">
        <f>+INTERIOR!F98</f>
        <v>Mantenimiento de Equipos Médicos</v>
      </c>
      <c r="G98" s="18">
        <f>SUM(ASESP:IAC!G98)</f>
        <v>352845652.84078997</v>
      </c>
      <c r="J98" s="70"/>
    </row>
    <row r="99" spans="3:10" x14ac:dyDescent="0.25">
      <c r="C99" s="44" t="str">
        <f>+INTERIOR!C99</f>
        <v>Reexpr. Ajuste por Inflación - Arrendamientos</v>
      </c>
      <c r="D99" s="18">
        <f>SUM(ASESP:IAC!D99)</f>
        <v>12140378.429999998</v>
      </c>
      <c r="F99" s="20" t="str">
        <f>+INTERIOR!F99</f>
        <v>Reparaciones y Mantenimiento de Vehículos</v>
      </c>
      <c r="G99" s="18">
        <f>SUM(ASESP:IAC!G99)</f>
        <v>59447859.090000004</v>
      </c>
      <c r="J99" s="70"/>
    </row>
    <row r="100" spans="3:10" x14ac:dyDescent="0.25">
      <c r="C100" s="90" t="str">
        <f>+INTERIOR!C100</f>
        <v>Total de Arrendamientos</v>
      </c>
      <c r="D100" s="91">
        <f>SUM(D97:D99)</f>
        <v>879497282.8095001</v>
      </c>
      <c r="F100" s="20" t="str">
        <f>+INTERIOR!F100</f>
        <v>Mantenimiento de Otros Bienes Durables</v>
      </c>
      <c r="G100" s="18">
        <f>SUM(ASESP:IAC!G100)</f>
        <v>364909570.61158001</v>
      </c>
      <c r="J100" s="70"/>
    </row>
    <row r="101" spans="3:10" x14ac:dyDescent="0.25">
      <c r="C101" s="42" t="str">
        <f>+INTERIOR!C101</f>
        <v>Honorarios Profesionales No Médicos</v>
      </c>
      <c r="D101" s="18">
        <f>SUM(ASESP:IAC!D101)</f>
        <v>187405313.70000002</v>
      </c>
      <c r="F101" s="24" t="str">
        <f>+INTERIOR!F101</f>
        <v>Reexpr. Ajuste por Inflación - Gtos de Mantenimiento</v>
      </c>
      <c r="G101" s="18">
        <f>SUM(ASESP:IAC!G101)</f>
        <v>17532395.883000001</v>
      </c>
      <c r="J101" s="70"/>
    </row>
    <row r="102" spans="3:10" x14ac:dyDescent="0.25">
      <c r="C102" s="43" t="str">
        <f>+INTERIOR!C102</f>
        <v>Papelería y Artículos de Oficina</v>
      </c>
      <c r="D102" s="18">
        <f>SUM(ASESP:IAC!D102)</f>
        <v>100162482.17</v>
      </c>
      <c r="F102" s="90" t="str">
        <f>+INTERIOR!F102</f>
        <v>Total de Gastos de Mantenimiento</v>
      </c>
      <c r="G102" s="91">
        <f>SUM(G97:G101)</f>
        <v>1254248681.79637</v>
      </c>
      <c r="J102" s="70"/>
    </row>
    <row r="103" spans="3:10" x14ac:dyDescent="0.25">
      <c r="C103" s="43" t="str">
        <f>+INTERIOR!C103</f>
        <v>Higiene y Limpieza</v>
      </c>
      <c r="D103" s="18">
        <f>SUM(ASESP:IAC!D103)</f>
        <v>52980734.569999993</v>
      </c>
      <c r="F103" s="90" t="str">
        <f>+INTERIOR!F103</f>
        <v>Total de Amortizaciones</v>
      </c>
      <c r="G103" s="91">
        <f>SUM(ASESP:IAC!G103)</f>
        <v>2145613636.1214011</v>
      </c>
      <c r="J103" s="70"/>
    </row>
    <row r="104" spans="3:10" x14ac:dyDescent="0.25">
      <c r="C104" s="43" t="str">
        <f>+INTERIOR!C104</f>
        <v>Agua</v>
      </c>
      <c r="D104" s="18">
        <f>SUM(ASESP:IAC!D104)</f>
        <v>8045918.4700000016</v>
      </c>
      <c r="F104" s="28" t="str">
        <f>+INTERIOR!F104</f>
        <v xml:space="preserve">Litigios No Laborales </v>
      </c>
      <c r="G104" s="18">
        <f>SUM(ASESP:IAC!G104)</f>
        <v>799600</v>
      </c>
      <c r="J104" s="70"/>
    </row>
    <row r="105" spans="3:10" x14ac:dyDescent="0.25">
      <c r="C105" s="43" t="str">
        <f>+INTERIOR!C105</f>
        <v>Energía Eléctrica</v>
      </c>
      <c r="D105" s="18">
        <f>SUM(ASESP:IAC!D105)</f>
        <v>45740492.630000003</v>
      </c>
      <c r="F105" s="24" t="str">
        <f>+INTERIOR!F105</f>
        <v xml:space="preserve">Reexpr. Ajuste por Inflación-Otros Costos Ss. Prestados </v>
      </c>
      <c r="G105" s="18">
        <f>SUM(ASESP:IAC!G105)</f>
        <v>12854</v>
      </c>
      <c r="J105" s="70"/>
    </row>
    <row r="106" spans="3:10" x14ac:dyDescent="0.25">
      <c r="C106" s="43" t="str">
        <f>+INTERIOR!C106</f>
        <v>Servicios Telefónicos</v>
      </c>
      <c r="D106" s="18">
        <f>SUM(ASESP:IAC!D106)</f>
        <v>77025445.060000002</v>
      </c>
      <c r="F106" s="90" t="str">
        <f>+INTERIOR!F106</f>
        <v>Total Otros Costos de los Servicios Prestados</v>
      </c>
      <c r="G106" s="91">
        <f>SUM(G104:G105)</f>
        <v>812454</v>
      </c>
      <c r="J106" s="70"/>
    </row>
    <row r="107" spans="3:10" x14ac:dyDescent="0.25">
      <c r="C107" s="43" t="str">
        <f>+INTERIOR!C107</f>
        <v>Seguros</v>
      </c>
      <c r="D107" s="18">
        <f>SUM(ASESP:IAC!D107)</f>
        <v>17237160.18</v>
      </c>
      <c r="F107" s="79" t="str">
        <f>+INTERIOR!F107</f>
        <v xml:space="preserve">Total Costo de los Servicios Prestados </v>
      </c>
      <c r="G107" s="80">
        <f>+G20+G28+G33+G49+G58+G80+G96+G102+G103+G106</f>
        <v>126370878641.2973</v>
      </c>
      <c r="J107" s="70"/>
    </row>
    <row r="108" spans="3:10" x14ac:dyDescent="0.25">
      <c r="C108" s="43" t="str">
        <f>+INTERIOR!C108</f>
        <v>Publicidad e Impresos</v>
      </c>
      <c r="D108" s="18">
        <f>SUM(ASESP:IAC!D108)</f>
        <v>336817775.30000013</v>
      </c>
      <c r="F108" s="14"/>
      <c r="G108" s="46"/>
      <c r="J108" s="70"/>
    </row>
    <row r="109" spans="3:10" x14ac:dyDescent="0.25">
      <c r="C109" s="43" t="str">
        <f>+INTERIOR!C109</f>
        <v>Servicios Contratados</v>
      </c>
      <c r="D109" s="18">
        <f>SUM(ASESP:IAC!D109)</f>
        <v>398024989.57249999</v>
      </c>
      <c r="F109" s="79" t="str">
        <f>+INTERIOR!F109</f>
        <v>3. RESULTADO BRUTO</v>
      </c>
      <c r="G109" s="80">
        <f>+D62-G107</f>
        <v>10481292915.028244</v>
      </c>
      <c r="J109" s="70"/>
    </row>
    <row r="110" spans="3:10" x14ac:dyDescent="0.25">
      <c r="C110" s="43" t="str">
        <f>+INTERIOR!C110</f>
        <v>Otros Gastos de Funcionamiento</v>
      </c>
      <c r="D110" s="18">
        <f>SUM(ASESP:IAC!D110)</f>
        <v>616185701.30000007</v>
      </c>
      <c r="F110" s="40"/>
      <c r="G110" s="47"/>
      <c r="J110" s="70"/>
    </row>
    <row r="111" spans="3:10" x14ac:dyDescent="0.25">
      <c r="C111" s="44" t="str">
        <f>+INTERIOR!C111</f>
        <v>Reexpr. Ajuste Inflación - Gastos de Funcionam.</v>
      </c>
      <c r="D111" s="18">
        <f>SUM(ASESP:IAC!D111)</f>
        <v>29943452.827000003</v>
      </c>
      <c r="F111" s="40"/>
      <c r="G111" s="41"/>
      <c r="J111" s="70"/>
    </row>
    <row r="112" spans="3:10" x14ac:dyDescent="0.25">
      <c r="C112" s="90" t="str">
        <f>+INTERIOR!C112</f>
        <v>Total de Gastos de Funcionamiento</v>
      </c>
      <c r="D112" s="91">
        <f>SUM(D101:D111)</f>
        <v>1869569465.7795002</v>
      </c>
      <c r="F112" s="40"/>
      <c r="G112" s="41"/>
      <c r="J112" s="70"/>
    </row>
    <row r="113" spans="3:10" x14ac:dyDescent="0.25">
      <c r="C113" s="42" t="str">
        <f>+INTERIOR!C113</f>
        <v>Reparaciones y Mantenimiento de Vehículos</v>
      </c>
      <c r="D113" s="18">
        <f>SUM(ASESP:IAC!D113)</f>
        <v>181573.73</v>
      </c>
      <c r="F113" s="40"/>
      <c r="G113" s="41"/>
      <c r="J113" s="70"/>
    </row>
    <row r="114" spans="3:10" x14ac:dyDescent="0.25">
      <c r="C114" s="43" t="str">
        <f>+INTERIOR!C114</f>
        <v>Mantenimiento de Otros Bienes Durables</v>
      </c>
      <c r="D114" s="18">
        <f>SUM(ASESP:IAC!D114)</f>
        <v>74099915.195289999</v>
      </c>
      <c r="F114" s="40"/>
      <c r="G114" s="41"/>
      <c r="J114" s="70"/>
    </row>
    <row r="115" spans="3:10" x14ac:dyDescent="0.25">
      <c r="C115" s="44" t="str">
        <f>+INTERIOR!C115</f>
        <v>Reexpr. Ajuste Inflación - Gtos. Mantenimiento</v>
      </c>
      <c r="D115" s="18">
        <f>SUM(ASESP:IAC!D115)</f>
        <v>1301953.3900000001</v>
      </c>
      <c r="F115" s="40"/>
      <c r="G115" s="41"/>
      <c r="J115" s="70"/>
    </row>
    <row r="116" spans="3:10" x14ac:dyDescent="0.25">
      <c r="C116" s="90" t="str">
        <f>+INTERIOR!C116</f>
        <v>Total de Gastos de Mantenimiento</v>
      </c>
      <c r="D116" s="91">
        <f>SUM(D113:D115)</f>
        <v>75583442.315290004</v>
      </c>
      <c r="F116" s="40"/>
      <c r="G116" s="41"/>
      <c r="J116" s="70"/>
    </row>
    <row r="117" spans="3:10" x14ac:dyDescent="0.25">
      <c r="C117" s="90" t="str">
        <f>+INTERIOR!C117</f>
        <v>Total  de Amortizaciones</v>
      </c>
      <c r="D117" s="91">
        <f>SUM(ASESP:IAC!D117)</f>
        <v>282270240.69699991</v>
      </c>
      <c r="F117" s="40"/>
      <c r="G117" s="41"/>
      <c r="J117" s="70"/>
    </row>
    <row r="118" spans="3:10" x14ac:dyDescent="0.25">
      <c r="C118" s="42" t="str">
        <f>+INTERIOR!C118</f>
        <v>Impuestos sobre Inmuebles</v>
      </c>
      <c r="D118" s="18">
        <f>SUM(ASESP:IAC!D118)</f>
        <v>155042691.03999999</v>
      </c>
      <c r="F118" s="40"/>
      <c r="G118" s="41"/>
      <c r="J118" s="70"/>
    </row>
    <row r="119" spans="3:10" x14ac:dyDescent="0.25">
      <c r="C119" s="43" t="str">
        <f>+INTERIOR!C119</f>
        <v>Impuestos y Tasas sobre Bienes Muebles</v>
      </c>
      <c r="D119" s="18">
        <f>SUM(ASESP:IAC!D119)</f>
        <v>16996090.57</v>
      </c>
      <c r="F119" s="40"/>
      <c r="G119" s="41"/>
      <c r="J119" s="70"/>
    </row>
    <row r="120" spans="3:10" x14ac:dyDescent="0.25">
      <c r="C120" s="43" t="str">
        <f>+INTERIOR!C120</f>
        <v>I.V.A. Porcentual  No Deducible</v>
      </c>
      <c r="D120" s="18">
        <f>SUM(ASESP:IAC!D120)</f>
        <v>9830111.9800000004</v>
      </c>
      <c r="F120" s="40"/>
      <c r="G120" s="41"/>
      <c r="J120" s="70"/>
    </row>
    <row r="121" spans="3:10" x14ac:dyDescent="0.25">
      <c r="C121" s="44" t="str">
        <f>+INTERIOR!C121</f>
        <v>Reexpr. Ajuste Inflación - Imp., Tasas y Contrib.</v>
      </c>
      <c r="D121" s="18">
        <f>SUM(ASESP:IAC!D121)</f>
        <v>2344045.4059667191</v>
      </c>
      <c r="F121" s="40"/>
      <c r="G121" s="41"/>
      <c r="J121" s="70"/>
    </row>
    <row r="122" spans="3:10" x14ac:dyDescent="0.25">
      <c r="C122" s="90" t="str">
        <f>+INTERIOR!C122</f>
        <v>Total  Impuestos, Tasas y Contribuciones</v>
      </c>
      <c r="D122" s="91">
        <f>SUM(D118:D121)</f>
        <v>184212938.9959667</v>
      </c>
      <c r="F122" s="40"/>
      <c r="G122" s="41"/>
      <c r="J122" s="70"/>
    </row>
    <row r="123" spans="3:10" x14ac:dyDescent="0.25">
      <c r="C123" s="42" t="str">
        <f>+INTERIOR!C123</f>
        <v>Deudores incobrables</v>
      </c>
      <c r="D123" s="18">
        <f>SUM(ASESP:IAC!D123)</f>
        <v>233222109.80000004</v>
      </c>
      <c r="F123" s="40"/>
      <c r="G123" s="41"/>
      <c r="J123" s="70"/>
    </row>
    <row r="124" spans="3:10" x14ac:dyDescent="0.25">
      <c r="C124" s="43" t="str">
        <f>+INTERIOR!C124</f>
        <v>Otros Gastos de Administración y Ventas</v>
      </c>
      <c r="D124" s="18">
        <f>SUM(ASESP:IAC!D124)</f>
        <v>344556717.34999996</v>
      </c>
      <c r="F124" s="40"/>
      <c r="G124" s="41"/>
      <c r="J124" s="70"/>
    </row>
    <row r="125" spans="3:10" x14ac:dyDescent="0.25">
      <c r="C125" s="44" t="str">
        <f>+INTERIOR!C125</f>
        <v>Reexpresión Ajuste por Inflación - Otros GAV</v>
      </c>
      <c r="D125" s="18">
        <f>SUM(ASESP:IAC!D125)</f>
        <v>3979154.14</v>
      </c>
      <c r="F125" s="40"/>
      <c r="G125" s="41"/>
      <c r="J125" s="70"/>
    </row>
    <row r="126" spans="3:10" x14ac:dyDescent="0.25">
      <c r="C126" s="90" t="str">
        <f>+INTERIOR!C126</f>
        <v>Total  Otros Gastos de Administración y Ventas</v>
      </c>
      <c r="D126" s="91">
        <f>SUM(D123:D125)</f>
        <v>581757981.28999996</v>
      </c>
      <c r="F126" s="40"/>
      <c r="G126" s="41"/>
      <c r="J126" s="70"/>
    </row>
    <row r="127" spans="3:10" x14ac:dyDescent="0.25">
      <c r="C127" s="79" t="str">
        <f>+INTERIOR!C127</f>
        <v>Total de Gastos de Administración y Ventas</v>
      </c>
      <c r="D127" s="80">
        <f>+D96+D100+D112+D116+D117+D122+D126</f>
        <v>8992970446.7634487</v>
      </c>
      <c r="F127" s="40"/>
      <c r="G127" s="41"/>
      <c r="J127" s="70"/>
    </row>
    <row r="128" spans="3:10" x14ac:dyDescent="0.25">
      <c r="F128" s="40"/>
      <c r="G128" s="41"/>
      <c r="J128" s="70"/>
    </row>
    <row r="129" spans="3:10" x14ac:dyDescent="0.25">
      <c r="C129" s="79" t="str">
        <f>+INTERIOR!C129</f>
        <v>5. RESULTADO OPERATIVO</v>
      </c>
      <c r="D129" s="80">
        <f>+G109-D127</f>
        <v>1488322468.2647953</v>
      </c>
      <c r="F129" s="40"/>
      <c r="G129" s="41"/>
      <c r="J129" s="70"/>
    </row>
    <row r="130" spans="3:10" x14ac:dyDescent="0.25">
      <c r="C130" s="40"/>
      <c r="D130" s="41"/>
      <c r="F130" s="40"/>
      <c r="G130" s="41"/>
      <c r="J130" s="70"/>
    </row>
    <row r="131" spans="3:10" x14ac:dyDescent="0.25">
      <c r="C131" s="73" t="str">
        <f>+INTERIOR!C131</f>
        <v>6. RESULTADOS DIVERSOS</v>
      </c>
      <c r="D131" s="74">
        <f>+D85</f>
        <v>2025</v>
      </c>
      <c r="F131" s="73" t="str">
        <f>+INTERIOR!F131</f>
        <v>7. RESULTADOS FINANCIEROS</v>
      </c>
      <c r="G131" s="74">
        <f>+D85</f>
        <v>2025</v>
      </c>
      <c r="J131" s="70"/>
    </row>
    <row r="132" spans="3:10" x14ac:dyDescent="0.25">
      <c r="C132" s="17" t="str">
        <f>+INTERIOR!C132</f>
        <v>Arrendamientos de Inmuebles</v>
      </c>
      <c r="D132" s="18">
        <f>SUM(ASESP:IAC!D132)</f>
        <v>21252516.040000003</v>
      </c>
      <c r="F132" s="17" t="str">
        <f>+INTERIOR!F132</f>
        <v>Intereses Ganados</v>
      </c>
      <c r="G132" s="18">
        <f>SUM(ASESP:IAC!G132)</f>
        <v>581293563.74999988</v>
      </c>
      <c r="J132" s="70"/>
    </row>
    <row r="133" spans="3:10" x14ac:dyDescent="0.25">
      <c r="C133" s="20" t="str">
        <f>+INTERIOR!C133</f>
        <v>Arrendamientos de Equipos Médicos</v>
      </c>
      <c r="D133" s="18">
        <f>SUM(ASESP:IAC!D133)</f>
        <v>0</v>
      </c>
      <c r="F133" s="20" t="str">
        <f>+INTERIOR!F133</f>
        <v>Diferencias de Cambio Ganadas</v>
      </c>
      <c r="G133" s="18">
        <f>SUM(ASESP:IAC!G133)</f>
        <v>303121028</v>
      </c>
      <c r="J133" s="70"/>
    </row>
    <row r="134" spans="3:10" x14ac:dyDescent="0.25">
      <c r="C134" s="20" t="str">
        <f>+INTERIOR!C134</f>
        <v>Ingreso por Servicio Fúnebre y/o Panteón</v>
      </c>
      <c r="D134" s="18">
        <f>SUM(ASESP:IAC!D134)</f>
        <v>421700612.10999995</v>
      </c>
      <c r="F134" s="20" t="str">
        <f>+INTERIOR!F134</f>
        <v>Descuentos Obtenidos</v>
      </c>
      <c r="G134" s="18">
        <f>SUM(ASESP:IAC!G134)</f>
        <v>140649935.8937</v>
      </c>
      <c r="J134" s="70"/>
    </row>
    <row r="135" spans="3:10" x14ac:dyDescent="0.25">
      <c r="C135" s="20" t="str">
        <f>+INTERIOR!C135</f>
        <v>Ingreso por Comisiones de Cobranzas</v>
      </c>
      <c r="D135" s="18">
        <f>SUM(ASESP:IAC!D135)</f>
        <v>84216602.199999988</v>
      </c>
      <c r="F135" s="20" t="str">
        <f>+INTERIOR!F135</f>
        <v>Ganancia por tenencia de Títulos Valores</v>
      </c>
      <c r="G135" s="18">
        <f>SUM(ASESP:IAC!G135)</f>
        <v>49122884.859999999</v>
      </c>
      <c r="J135" s="70"/>
    </row>
    <row r="136" spans="3:10" x14ac:dyDescent="0.25">
      <c r="C136" s="20" t="str">
        <f>+INTERIOR!C136</f>
        <v>Ingresos por Inver. en  Empresas Vinculadas</v>
      </c>
      <c r="D136" s="18">
        <f>SUM(ASESP:IAC!D136)</f>
        <v>214318552.59</v>
      </c>
      <c r="F136" s="20" t="str">
        <f>+INTERIOR!F136</f>
        <v>Intereses Ganados - Fideicomiso</v>
      </c>
      <c r="G136" s="18">
        <f>SUM(ASESP:IAC!G136)</f>
        <v>0</v>
      </c>
      <c r="J136" s="70"/>
    </row>
    <row r="137" spans="3:10" x14ac:dyDescent="0.25">
      <c r="C137" s="20" t="str">
        <f>+INTERIOR!C137</f>
        <v xml:space="preserve">Ganancia por Venta de Bienes de Uso </v>
      </c>
      <c r="D137" s="18">
        <f>SUM(ASESP:IAC!D137)</f>
        <v>30879166.850000001</v>
      </c>
      <c r="F137" s="20" t="str">
        <f>+INTERIOR!F137</f>
        <v>Ganancia por Ajuste Deuda Concursal</v>
      </c>
      <c r="G137" s="18">
        <f>SUM(ASESP:IAC!G137)</f>
        <v>0</v>
      </c>
      <c r="J137" s="70"/>
    </row>
    <row r="138" spans="3:10" x14ac:dyDescent="0.25">
      <c r="C138" s="20" t="str">
        <f>+INTERIOR!C138</f>
        <v xml:space="preserve">Donaciones Recibidas </v>
      </c>
      <c r="D138" s="18">
        <f>SUM(ASESP:IAC!D138)</f>
        <v>9201575.7100000009</v>
      </c>
      <c r="F138" s="20" t="str">
        <f>+INTERIOR!F138</f>
        <v>Diferencias de Cambio Gan. - Capital Social Variable</v>
      </c>
      <c r="G138" s="18">
        <f>SUM(ASESP:IAC!G138)</f>
        <v>458.64</v>
      </c>
      <c r="J138" s="70"/>
    </row>
    <row r="139" spans="3:10" x14ac:dyDescent="0.25">
      <c r="C139" s="20" t="str">
        <f>+INTERIOR!C139</f>
        <v>Indemnización por Siniestros</v>
      </c>
      <c r="D139" s="18">
        <f>SUM(ASESP:IAC!D139)</f>
        <v>4075754.65</v>
      </c>
      <c r="F139" s="20" t="str">
        <f>+INTERIOR!F139</f>
        <v xml:space="preserve">Resultados Desvalorización Monetaria  </v>
      </c>
      <c r="G139" s="18">
        <f>SUM(ASESP:IAC!G139)</f>
        <v>676633803.84889996</v>
      </c>
      <c r="J139" s="70"/>
    </row>
    <row r="140" spans="3:10" x14ac:dyDescent="0.25">
      <c r="C140" s="20" t="str">
        <f>+INTERIOR!C140</f>
        <v>Ingresos p Quita Obtenida - Junta de Acreedores</v>
      </c>
      <c r="D140" s="18">
        <f>SUM(ASESP:IAC!D140)</f>
        <v>575311784.24000001</v>
      </c>
      <c r="F140" s="20" t="str">
        <f>+INTERIOR!F140</f>
        <v>Otros Ingresos Financieros</v>
      </c>
      <c r="G140" s="18">
        <f>SUM(ASESP:IAC!G140)</f>
        <v>30848740.780000001</v>
      </c>
      <c r="J140" s="70"/>
    </row>
    <row r="141" spans="3:10" x14ac:dyDescent="0.25">
      <c r="C141" s="20" t="str">
        <f>+INTERIOR!C141</f>
        <v>Otros Ingresos Diversos</v>
      </c>
      <c r="D141" s="18">
        <f>SUM(ASESP:IAC!D141)</f>
        <v>519667840.24439996</v>
      </c>
      <c r="F141" s="24" t="str">
        <f>+INTERIOR!F141</f>
        <v>Reexpresión Ajuste por Inflación - Ingr. Financieros</v>
      </c>
      <c r="G141" s="18">
        <f>SUM(ASESP:IAC!G141)</f>
        <v>10435690.83</v>
      </c>
      <c r="J141" s="70"/>
    </row>
    <row r="142" spans="3:10" x14ac:dyDescent="0.25">
      <c r="C142" s="24" t="str">
        <f>+INTERIOR!C142</f>
        <v>Reexp. Ajuste por Inflación - Ingresos Diversos</v>
      </c>
      <c r="D142" s="18">
        <f>SUM(ASESP:IAC!D142)</f>
        <v>18106034.059999999</v>
      </c>
      <c r="F142" s="90" t="str">
        <f>+INTERIOR!F142</f>
        <v>Total de Ingresos Financieros</v>
      </c>
      <c r="G142" s="91">
        <f>SUM(G132:G141)</f>
        <v>1792106106.6025999</v>
      </c>
      <c r="J142" s="70"/>
    </row>
    <row r="143" spans="3:10" x14ac:dyDescent="0.25">
      <c r="C143" s="90" t="str">
        <f>+INTERIOR!C143</f>
        <v>Total de Ingresos Diversos</v>
      </c>
      <c r="D143" s="91">
        <f>SUM(D132:D142)</f>
        <v>1898730438.6943998</v>
      </c>
      <c r="F143" s="17" t="str">
        <f>+INTERIOR!F143</f>
        <v>Intereses  Bancarios Perdidos</v>
      </c>
      <c r="G143" s="18">
        <f>SUM(ASESP:IAC!G143)</f>
        <v>651239548.92000008</v>
      </c>
      <c r="J143" s="70"/>
    </row>
    <row r="144" spans="3:10" x14ac:dyDescent="0.25">
      <c r="C144" s="17" t="str">
        <f>+INTERIOR!C144</f>
        <v>Indemnizaciones por Despido</v>
      </c>
      <c r="D144" s="18">
        <f>SUM(ASESP:IAC!D144)</f>
        <v>200610281.06000003</v>
      </c>
      <c r="F144" s="20" t="str">
        <f>+INTERIOR!F144</f>
        <v>Diferencias de Cambio Perdidas</v>
      </c>
      <c r="G144" s="18">
        <f>SUM(ASESP:IAC!G144)</f>
        <v>541843830.16000009</v>
      </c>
      <c r="J144" s="70"/>
    </row>
    <row r="145" spans="3:10" x14ac:dyDescent="0.25">
      <c r="C145" s="20" t="str">
        <f>+INTERIOR!C145</f>
        <v>Capacitación del Personal</v>
      </c>
      <c r="D145" s="18">
        <f>SUM(ASESP:IAC!D145)</f>
        <v>20587945.009999998</v>
      </c>
      <c r="F145" s="20" t="str">
        <f>+INTERIOR!F145</f>
        <v>Descuentos Concedidos</v>
      </c>
      <c r="G145" s="18">
        <f>SUM(ASESP:IAC!G145)</f>
        <v>137000213</v>
      </c>
      <c r="J145" s="70"/>
    </row>
    <row r="146" spans="3:10" x14ac:dyDescent="0.25">
      <c r="C146" s="20" t="str">
        <f>+INTERIOR!C146</f>
        <v>Gastos del Servicio Fúnebre</v>
      </c>
      <c r="D146" s="18">
        <f>SUM(ASESP:IAC!D146)</f>
        <v>163353909.25000003</v>
      </c>
      <c r="F146" s="20" t="str">
        <f>+INTERIOR!F146</f>
        <v>Pérdida por tenencia de Títulos Valores</v>
      </c>
      <c r="G146" s="18">
        <f>SUM(ASESP:IAC!G146)</f>
        <v>698971</v>
      </c>
      <c r="J146" s="70"/>
    </row>
    <row r="147" spans="3:10" x14ac:dyDescent="0.25">
      <c r="C147" s="20" t="str">
        <f>+INTERIOR!C147</f>
        <v>Gastos de Panteón</v>
      </c>
      <c r="D147" s="18">
        <f>SUM(ASESP:IAC!D147)</f>
        <v>198730</v>
      </c>
      <c r="F147" s="20" t="str">
        <f>+INTERIOR!F147</f>
        <v>Recargos Financieros</v>
      </c>
      <c r="G147" s="18">
        <f>SUM(ASESP:IAC!G147)</f>
        <v>15543165.629999999</v>
      </c>
      <c r="J147" s="70"/>
    </row>
    <row r="148" spans="3:10" x14ac:dyDescent="0.25">
      <c r="C148" s="20" t="str">
        <f>+INTERIOR!C148</f>
        <v xml:space="preserve">Egresos por Inver. en  Empresas Vinculadas </v>
      </c>
      <c r="D148" s="18">
        <f>SUM(ASESP:IAC!D148)</f>
        <v>27112280.809999999</v>
      </c>
      <c r="F148" s="20" t="str">
        <f>+INTERIOR!F148</f>
        <v>Multas y Recargos Fiscales</v>
      </c>
      <c r="G148" s="18">
        <f>SUM(ASESP:IAC!G148)</f>
        <v>6643031.0599999996</v>
      </c>
      <c r="J148" s="70"/>
    </row>
    <row r="149" spans="3:10" x14ac:dyDescent="0.25">
      <c r="C149" s="20" t="str">
        <f>+INTERIOR!C149</f>
        <v>Egresos por Comisiones</v>
      </c>
      <c r="D149" s="18">
        <f>SUM(ASESP:IAC!D149)</f>
        <v>203009651.89999998</v>
      </c>
      <c r="F149" s="20" t="str">
        <f>+INTERIOR!F149</f>
        <v>Intereses Perdidos</v>
      </c>
      <c r="G149" s="18">
        <f>SUM(ASESP:IAC!G149)</f>
        <v>286035210.81999993</v>
      </c>
      <c r="J149" s="70"/>
    </row>
    <row r="150" spans="3:10" x14ac:dyDescent="0.25">
      <c r="C150" s="20" t="str">
        <f>+INTERIOR!C150</f>
        <v>Honorarios y Gtos de Adm. del Fiduciario</v>
      </c>
      <c r="D150" s="18">
        <f>SUM(ASESP:IAC!D150)</f>
        <v>0</v>
      </c>
      <c r="F150" s="20" t="str">
        <f>+INTERIOR!F150</f>
        <v>Pérdida por Ajuste Deudas Laborales Fdo Fideicomiso</v>
      </c>
      <c r="G150" s="18">
        <f>SUM(ASESP:IAC!G150)</f>
        <v>0</v>
      </c>
      <c r="J150" s="70"/>
    </row>
    <row r="151" spans="3:10" x14ac:dyDescent="0.25">
      <c r="C151" s="20" t="str">
        <f>+INTERIOR!C151</f>
        <v>Pérdida por Venta de Bienes de Uso</v>
      </c>
      <c r="D151" s="18">
        <f>SUM(ASESP:IAC!D151)</f>
        <v>3737775.63</v>
      </c>
      <c r="F151" s="20" t="str">
        <f>+INTERIOR!F151</f>
        <v>Pérdida por Ajuste Deuda Concursal</v>
      </c>
      <c r="G151" s="18">
        <f>SUM(ASESP:IAC!G151)</f>
        <v>560346.66</v>
      </c>
      <c r="J151" s="70"/>
    </row>
    <row r="152" spans="3:10" x14ac:dyDescent="0.25">
      <c r="C152" s="20" t="str">
        <f>+INTERIOR!C152</f>
        <v>Deudores Incobrables</v>
      </c>
      <c r="D152" s="18">
        <f>SUM(ASESP:IAC!D152)</f>
        <v>46943383.609999999</v>
      </c>
      <c r="F152" s="20" t="str">
        <f>+INTERIOR!F152</f>
        <v>Diferencias de Cambio Perd. - Capital Social Variable</v>
      </c>
      <c r="G152" s="18">
        <f>SUM(ASESP:IAC!G152)</f>
        <v>9042492.2400000002</v>
      </c>
      <c r="J152" s="70"/>
    </row>
    <row r="153" spans="3:10" x14ac:dyDescent="0.25">
      <c r="C153" s="20" t="str">
        <f>+INTERIOR!C153</f>
        <v>Pérdida por Litigios Laborales</v>
      </c>
      <c r="D153" s="18">
        <f>SUM(ASESP:IAC!D153)</f>
        <v>203658259.45999998</v>
      </c>
      <c r="F153" s="20" t="str">
        <f>+INTERIOR!F153</f>
        <v>Resultados Desvalorización Monetaria</v>
      </c>
      <c r="G153" s="18">
        <f>SUM(ASESP:IAC!G153)</f>
        <v>168760092.94</v>
      </c>
      <c r="J153" s="70"/>
    </row>
    <row r="154" spans="3:10" x14ac:dyDescent="0.25">
      <c r="C154" s="20" t="str">
        <f>+INTERIOR!C154</f>
        <v>Pérdida por Otros Litigios</v>
      </c>
      <c r="D154" s="18">
        <f>SUM(ASESP:IAC!D154)</f>
        <v>124204919.59</v>
      </c>
      <c r="F154" s="20" t="str">
        <f>+INTERIOR!F154</f>
        <v>Otros Egresos Financieros</v>
      </c>
      <c r="G154" s="18">
        <f>SUM(ASESP:IAC!G154)</f>
        <v>128765838.92</v>
      </c>
      <c r="J154" s="70"/>
    </row>
    <row r="155" spans="3:10" x14ac:dyDescent="0.25">
      <c r="C155" s="20" t="str">
        <f>+INTERIOR!C155</f>
        <v>Pérdida por Desvalorizaciones</v>
      </c>
      <c r="D155" s="18">
        <f>SUM(ASESP:IAC!D155)</f>
        <v>5790633</v>
      </c>
      <c r="F155" s="24" t="str">
        <f>+INTERIOR!F155</f>
        <v>Reexpresión Ajuste por Inflación - Egresos Financieros</v>
      </c>
      <c r="G155" s="18">
        <f>SUM(ASESP:IAC!G155)</f>
        <v>23643711.620000005</v>
      </c>
      <c r="J155" s="70"/>
    </row>
    <row r="156" spans="3:10" x14ac:dyDescent="0.25">
      <c r="C156" s="20" t="str">
        <f>+INTERIOR!C156</f>
        <v>Donaciones Entregadas</v>
      </c>
      <c r="D156" s="18">
        <f>SUM(ASESP:IAC!D156)</f>
        <v>12288549.700000001</v>
      </c>
      <c r="F156" s="90" t="str">
        <f>+INTERIOR!F156</f>
        <v>Total de Egresos Financieros</v>
      </c>
      <c r="G156" s="91">
        <f>SUM(G143:G155)</f>
        <v>1969776452.9700003</v>
      </c>
      <c r="J156" s="70"/>
    </row>
    <row r="157" spans="3:10" x14ac:dyDescent="0.25">
      <c r="C157" s="20" t="str">
        <f>+INTERIOR!C157</f>
        <v>Otros Egresos Diversos</v>
      </c>
      <c r="D157" s="18">
        <f>SUM(ASESP:IAC!D157)</f>
        <v>618793625.05000007</v>
      </c>
      <c r="E157" s="2"/>
      <c r="F157" s="79" t="str">
        <f>+INTERIOR!F157</f>
        <v>Total de Resultados Financieros</v>
      </c>
      <c r="G157" s="80">
        <f>+G142-G156</f>
        <v>-177670346.36740041</v>
      </c>
      <c r="J157" s="70"/>
    </row>
    <row r="158" spans="3:10" x14ac:dyDescent="0.25">
      <c r="C158" s="48" t="str">
        <f>+INTERIOR!C158</f>
        <v>Reexp. Ajuste por Inflación - Egresos Diversos</v>
      </c>
      <c r="D158" s="18">
        <f>SUM(ASESP:IAC!D158)</f>
        <v>19083127.451672982</v>
      </c>
      <c r="E158" s="2"/>
      <c r="J158" s="70"/>
    </row>
    <row r="159" spans="3:10" x14ac:dyDescent="0.25">
      <c r="C159" s="90" t="str">
        <f>+INTERIOR!C159</f>
        <v>Total de Egresos Diversos</v>
      </c>
      <c r="D159" s="91">
        <f>SUM(D144:D158)</f>
        <v>1649373071.5216732</v>
      </c>
      <c r="E159" s="2"/>
      <c r="F159" s="79" t="str">
        <f>+INTERIOR!F159</f>
        <v>8. RESULTADOS DEL EJERCICIO</v>
      </c>
      <c r="G159" s="80">
        <f>+G157+D160+D129</f>
        <v>1560009489.0701215</v>
      </c>
      <c r="J159" s="70"/>
    </row>
    <row r="160" spans="3:10" x14ac:dyDescent="0.25">
      <c r="C160" s="75" t="str">
        <f>+INTERIOR!C160</f>
        <v>Total de Resultados Diversos</v>
      </c>
      <c r="D160" s="76">
        <f>+D143-D159</f>
        <v>249357367.17272663</v>
      </c>
      <c r="J160" s="70"/>
    </row>
    <row r="161" spans="6:10" x14ac:dyDescent="0.25">
      <c r="F161" s="79" t="str">
        <f>+INTERIOR!F161</f>
        <v>9. OTROS RESULTADOS INTEGRALES</v>
      </c>
      <c r="G161" s="81">
        <f>+D131</f>
        <v>2025</v>
      </c>
      <c r="J161" s="70"/>
    </row>
    <row r="162" spans="6:10" x14ac:dyDescent="0.25">
      <c r="F162" s="50" t="str">
        <f>+INTERIOR!F162</f>
        <v>Cambios Valor Razonable de Instrumentos Financieros</v>
      </c>
      <c r="G162" s="18">
        <f>SUM(ASESP:IAC!G162)</f>
        <v>16795177.969999999</v>
      </c>
      <c r="J162" s="70"/>
    </row>
    <row r="163" spans="6:10" x14ac:dyDescent="0.25">
      <c r="F163" s="20" t="str">
        <f>+INTERIOR!F163</f>
        <v>Resultado por Conversión</v>
      </c>
      <c r="G163" s="18">
        <f>SUM(ASESP:IAC!G163)</f>
        <v>18232007</v>
      </c>
      <c r="J163" s="70"/>
    </row>
    <row r="164" spans="6:10" x14ac:dyDescent="0.25">
      <c r="F164" s="48" t="str">
        <f>+INTERIOR!F164</f>
        <v>Revaluación Propiedad, Planta y Equipo</v>
      </c>
      <c r="G164" s="18">
        <f>SUM(ASESP:IAC!G164)</f>
        <v>2175901217</v>
      </c>
      <c r="J164" s="70"/>
    </row>
    <row r="165" spans="6:10" x14ac:dyDescent="0.25">
      <c r="F165" s="90" t="str">
        <f>+INTERIOR!F165</f>
        <v xml:space="preserve">Total Otros Resultados Integrales </v>
      </c>
      <c r="G165" s="91">
        <f>+G162+G163+G164</f>
        <v>2210928401.9699998</v>
      </c>
      <c r="J165" s="70"/>
    </row>
    <row r="166" spans="6:10" x14ac:dyDescent="0.25">
      <c r="J166" s="70"/>
    </row>
    <row r="167" spans="6:10" x14ac:dyDescent="0.25">
      <c r="F167" s="79" t="str">
        <f>+INTERIOR!F167</f>
        <v>10. RESULTADO INTEGRAL TOTAL  DEL EJERCICIO</v>
      </c>
      <c r="G167" s="80">
        <f>+G159+G165</f>
        <v>3770937891.0401211</v>
      </c>
      <c r="J167" s="70"/>
    </row>
    <row r="168" spans="6:10"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2:D2"/>
    <mergeCell ref="C3:D3"/>
    <mergeCell ref="C4:D4"/>
    <mergeCell ref="C5:D5"/>
  </mergeCells>
  <conditionalFormatting sqref="D8:D48">
    <cfRule type="cellIs" priority="51" stopIfTrue="1" operator="between">
      <formula>-0.1</formula>
      <formula>-50</formula>
    </cfRule>
    <cfRule type="cellIs" priority="52" stopIfTrue="1" operator="between">
      <formula>0.1</formula>
      <formula>50</formula>
    </cfRule>
  </conditionalFormatting>
  <conditionalFormatting sqref="D50:D53 D57:D61">
    <cfRule type="cellIs" priority="31" stopIfTrue="1" operator="between">
      <formula>-0.1</formula>
      <formula>-50</formula>
    </cfRule>
    <cfRule type="cellIs" priority="32" stopIfTrue="1" operator="between">
      <formula>0.1</formula>
      <formula>50</formula>
    </cfRule>
  </conditionalFormatting>
  <conditionalFormatting sqref="D55 G111:G130 G197">
    <cfRule type="cellIs" priority="55" stopIfTrue="1" operator="between">
      <formula>-0.1</formula>
      <formula>-50</formula>
    </cfRule>
    <cfRule type="cellIs" priority="56" stopIfTrue="1" operator="between">
      <formula>0.1</formula>
      <formula>50</formula>
    </cfRule>
  </conditionalFormatting>
  <conditionalFormatting sqref="D86:D126">
    <cfRule type="cellIs" priority="5" stopIfTrue="1" operator="between">
      <formula>-0.1</formula>
      <formula>-50</formula>
    </cfRule>
    <cfRule type="cellIs" priority="6" stopIfTrue="1" operator="between">
      <formula>0.1</formula>
      <formula>50</formula>
    </cfRule>
  </conditionalFormatting>
  <conditionalFormatting sqref="D128">
    <cfRule type="cellIs" priority="59" stopIfTrue="1" operator="between">
      <formula>-0.1</formula>
      <formula>-50</formula>
    </cfRule>
    <cfRule type="cellIs" priority="60" stopIfTrue="1" operator="between">
      <formula>0.1</formula>
      <formula>50</formula>
    </cfRule>
  </conditionalFormatting>
  <conditionalFormatting sqref="D130">
    <cfRule type="cellIs" priority="53" stopIfTrue="1" operator="between">
      <formula>-0.1</formula>
      <formula>-50</formula>
    </cfRule>
    <cfRule type="cellIs" priority="54" stopIfTrue="1" operator="between">
      <formula>0.1</formula>
      <formula>50</formula>
    </cfRule>
  </conditionalFormatting>
  <conditionalFormatting sqref="D132:D159">
    <cfRule type="cellIs" priority="3" stopIfTrue="1" operator="between">
      <formula>-0.1</formula>
      <formula>-50</formula>
    </cfRule>
    <cfRule type="cellIs" priority="4" stopIfTrue="1" operator="between">
      <formula>0.1</formula>
      <formula>50</formula>
    </cfRule>
  </conditionalFormatting>
  <conditionalFormatting sqref="G8:G106">
    <cfRule type="cellIs" priority="1" stopIfTrue="1" operator="between">
      <formula>-0.1</formula>
      <formula>-50</formula>
    </cfRule>
    <cfRule type="cellIs" priority="2" stopIfTrue="1" operator="between">
      <formula>0.1</formula>
      <formula>50</formula>
    </cfRule>
  </conditionalFormatting>
  <conditionalFormatting sqref="G108">
    <cfRule type="cellIs" priority="57" stopIfTrue="1" operator="between">
      <formula>-0.1</formula>
      <formula>-50</formula>
    </cfRule>
    <cfRule type="cellIs" priority="58" stopIfTrue="1" operator="between">
      <formula>0.1</formula>
      <formula>50</formula>
    </cfRule>
  </conditionalFormatting>
  <conditionalFormatting sqref="G132:G156">
    <cfRule type="cellIs" priority="11" stopIfTrue="1" operator="between">
      <formula>-0.1</formula>
      <formula>-50</formula>
    </cfRule>
    <cfRule type="cellIs" priority="12" stopIfTrue="1" operator="between">
      <formula>0.1</formula>
      <formula>50</formula>
    </cfRule>
  </conditionalFormatting>
  <conditionalFormatting sqref="G162:G166">
    <cfRule type="cellIs" priority="9" stopIfTrue="1" operator="between">
      <formula>-0.1</formula>
      <formula>-50</formula>
    </cfRule>
    <cfRule type="cellIs" priority="10" stopIfTrue="1" operator="between">
      <formula>0.1</formula>
      <formula>50</formula>
    </cfRule>
  </conditionalFormatting>
  <pageMargins left="0.7" right="0.7" top="0.75" bottom="0.75" header="0.3" footer="0.3"/>
  <ignoredErrors>
    <ignoredError sqref="D8:G111 D120:G1048576 D112:E119 G112:G11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F6CC6-6ACE-40E3-B5F7-9DAAF7F94DBF}">
  <dimension ref="A1:H222"/>
  <sheetViews>
    <sheetView showGridLines="0" topLeftCell="A10"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+[4]Presentación!C4</f>
        <v>CCOU</v>
      </c>
      <c r="G2" s="9"/>
    </row>
    <row r="3" spans="2:7" x14ac:dyDescent="0.25">
      <c r="C3" s="123" t="s">
        <v>1</v>
      </c>
      <c r="D3" s="123"/>
      <c r="E3" s="54"/>
      <c r="F3" s="10" t="str">
        <f>+[4]Presentación!C5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72">
        <f>+[4]ESP!D7</f>
        <v>2025</v>
      </c>
      <c r="F7" s="73" t="s">
        <v>5</v>
      </c>
      <c r="G7" s="116">
        <f>+D7</f>
        <v>2025</v>
      </c>
    </row>
    <row r="8" spans="2:7" ht="15.75" customHeight="1" x14ac:dyDescent="0.25">
      <c r="B8" s="2" t="s">
        <v>6</v>
      </c>
      <c r="C8" s="105" t="s">
        <v>7</v>
      </c>
      <c r="D8" s="106">
        <v>151546195</v>
      </c>
      <c r="F8" s="17" t="s">
        <v>8</v>
      </c>
      <c r="G8" s="19">
        <v>41717451</v>
      </c>
    </row>
    <row r="9" spans="2:7" ht="15.75" customHeight="1" x14ac:dyDescent="0.25">
      <c r="B9" s="2" t="s">
        <v>9</v>
      </c>
      <c r="C9" s="20" t="s">
        <v>10</v>
      </c>
      <c r="D9" s="22">
        <v>12786884</v>
      </c>
      <c r="F9" s="20" t="s">
        <v>362</v>
      </c>
      <c r="G9" s="22">
        <v>248148812</v>
      </c>
    </row>
    <row r="10" spans="2:7" ht="15.75" customHeight="1" x14ac:dyDescent="0.25">
      <c r="B10" s="2" t="s">
        <v>12</v>
      </c>
      <c r="C10" s="20" t="s">
        <v>363</v>
      </c>
      <c r="D10" s="22">
        <v>5132875700</v>
      </c>
      <c r="F10" s="20" t="s">
        <v>364</v>
      </c>
      <c r="G10" s="22">
        <v>272223222</v>
      </c>
    </row>
    <row r="11" spans="2:7" ht="15.75" customHeight="1" x14ac:dyDescent="0.25">
      <c r="B11" s="2" t="s">
        <v>15</v>
      </c>
      <c r="C11" s="20" t="s">
        <v>365</v>
      </c>
      <c r="D11" s="22">
        <v>467847325</v>
      </c>
      <c r="F11" s="20" t="s">
        <v>366</v>
      </c>
      <c r="G11" s="22">
        <v>879367672</v>
      </c>
    </row>
    <row r="12" spans="2:7" ht="15.75" customHeight="1" x14ac:dyDescent="0.25">
      <c r="B12" s="2" t="s">
        <v>18</v>
      </c>
      <c r="C12" s="20" t="s">
        <v>19</v>
      </c>
      <c r="D12" s="22">
        <v>110930974</v>
      </c>
      <c r="F12" s="20" t="s">
        <v>367</v>
      </c>
      <c r="G12" s="22">
        <v>192011989</v>
      </c>
    </row>
    <row r="13" spans="2:7" ht="15.75" customHeight="1" x14ac:dyDescent="0.25">
      <c r="B13" s="2" t="s">
        <v>21</v>
      </c>
      <c r="C13" s="20" t="s">
        <v>22</v>
      </c>
      <c r="D13" s="22">
        <v>77534137</v>
      </c>
      <c r="F13" s="20" t="s">
        <v>368</v>
      </c>
      <c r="G13" s="22">
        <v>327275817</v>
      </c>
    </row>
    <row r="14" spans="2:7" ht="15.75" customHeight="1" x14ac:dyDescent="0.25">
      <c r="B14" s="2" t="s">
        <v>24</v>
      </c>
      <c r="C14" s="20" t="s">
        <v>25</v>
      </c>
      <c r="D14" s="22">
        <v>0</v>
      </c>
      <c r="F14" s="20" t="s">
        <v>369</v>
      </c>
      <c r="G14" s="22">
        <v>41512480</v>
      </c>
    </row>
    <row r="15" spans="2:7" ht="15.75" customHeight="1" x14ac:dyDescent="0.25">
      <c r="B15" s="2" t="s">
        <v>27</v>
      </c>
      <c r="C15" s="20" t="s">
        <v>28</v>
      </c>
      <c r="D15" s="22">
        <v>0</v>
      </c>
      <c r="F15" s="20" t="s">
        <v>29</v>
      </c>
      <c r="G15" s="22">
        <v>1163969996</v>
      </c>
    </row>
    <row r="16" spans="2:7" ht="15.75" customHeight="1" x14ac:dyDescent="0.25">
      <c r="B16" s="2" t="s">
        <v>30</v>
      </c>
      <c r="C16" s="20" t="s">
        <v>31</v>
      </c>
      <c r="D16" s="22">
        <v>0</v>
      </c>
      <c r="F16" s="20" t="s">
        <v>32</v>
      </c>
      <c r="G16" s="22">
        <v>349898491</v>
      </c>
    </row>
    <row r="17" spans="2:7" ht="15.75" customHeight="1" x14ac:dyDescent="0.25">
      <c r="B17" s="2" t="s">
        <v>33</v>
      </c>
      <c r="C17" s="20" t="s">
        <v>370</v>
      </c>
      <c r="D17" s="22">
        <v>0</v>
      </c>
      <c r="F17" s="20" t="s">
        <v>35</v>
      </c>
      <c r="G17" s="22">
        <v>141343115</v>
      </c>
    </row>
    <row r="18" spans="2:7" ht="15.75" customHeight="1" x14ac:dyDescent="0.25">
      <c r="B18" s="2" t="s">
        <v>36</v>
      </c>
      <c r="C18" s="20" t="s">
        <v>37</v>
      </c>
      <c r="D18" s="22">
        <v>0</v>
      </c>
      <c r="F18" s="20" t="s">
        <v>38</v>
      </c>
      <c r="G18" s="22">
        <v>0</v>
      </c>
    </row>
    <row r="19" spans="2:7" ht="15.75" customHeight="1" x14ac:dyDescent="0.25">
      <c r="B19" s="2" t="s">
        <v>39</v>
      </c>
      <c r="C19" s="20" t="s">
        <v>40</v>
      </c>
      <c r="D19" s="102">
        <f>+'[4]Detalle ER'!D21</f>
        <v>26364919</v>
      </c>
      <c r="F19" s="24" t="s">
        <v>41</v>
      </c>
      <c r="G19" s="104">
        <v>52589972</v>
      </c>
    </row>
    <row r="20" spans="2:7" ht="15.75" customHeight="1" x14ac:dyDescent="0.25">
      <c r="B20" s="2" t="s">
        <v>42</v>
      </c>
      <c r="C20" s="20" t="s">
        <v>371</v>
      </c>
      <c r="D20" s="104">
        <f>83150484+377210</f>
        <v>83527694</v>
      </c>
      <c r="F20" s="90" t="s">
        <v>44</v>
      </c>
      <c r="G20" s="97">
        <f>SUM(G8:G19)</f>
        <v>3710059017</v>
      </c>
    </row>
    <row r="21" spans="2:7" ht="15.75" customHeight="1" x14ac:dyDescent="0.25">
      <c r="C21" s="88" t="s">
        <v>45</v>
      </c>
      <c r="D21" s="118">
        <f>SUM(D8:D20)</f>
        <v>6063413828</v>
      </c>
      <c r="F21" s="17" t="s">
        <v>46</v>
      </c>
      <c r="G21" s="19">
        <v>2072358</v>
      </c>
    </row>
    <row r="22" spans="2:7" ht="15.75" customHeight="1" x14ac:dyDescent="0.25">
      <c r="C22" s="90" t="s">
        <v>47</v>
      </c>
      <c r="D22" s="97">
        <f>SUM(D23:D29)</f>
        <v>43578471</v>
      </c>
      <c r="F22" s="20" t="s">
        <v>48</v>
      </c>
      <c r="G22" s="22">
        <f>28834943+58163667</f>
        <v>86998610</v>
      </c>
    </row>
    <row r="23" spans="2:7" ht="15.75" customHeight="1" x14ac:dyDescent="0.25">
      <c r="B23" s="2" t="s">
        <v>49</v>
      </c>
      <c r="C23" s="17" t="s">
        <v>50</v>
      </c>
      <c r="D23" s="19">
        <v>15005397</v>
      </c>
      <c r="F23" s="20" t="s">
        <v>51</v>
      </c>
      <c r="G23" s="22">
        <v>19428167</v>
      </c>
    </row>
    <row r="24" spans="2:7" ht="15.75" customHeight="1" x14ac:dyDescent="0.25">
      <c r="B24" s="2" t="s">
        <v>52</v>
      </c>
      <c r="C24" s="20" t="s">
        <v>53</v>
      </c>
      <c r="D24" s="22">
        <v>6549628</v>
      </c>
      <c r="F24" s="20" t="s">
        <v>54</v>
      </c>
      <c r="G24" s="22">
        <f>56468794+131007+17513257+5810102</f>
        <v>79923160</v>
      </c>
    </row>
    <row r="25" spans="2:7" ht="15.75" customHeight="1" x14ac:dyDescent="0.25">
      <c r="B25" s="2" t="s">
        <v>55</v>
      </c>
      <c r="C25" s="20" t="s">
        <v>56</v>
      </c>
      <c r="D25" s="22">
        <v>11413325</v>
      </c>
      <c r="F25" s="20" t="s">
        <v>372</v>
      </c>
      <c r="G25" s="22">
        <v>0</v>
      </c>
    </row>
    <row r="26" spans="2:7" ht="15.75" customHeight="1" x14ac:dyDescent="0.25">
      <c r="B26" s="2" t="s">
        <v>58</v>
      </c>
      <c r="C26" s="20" t="s">
        <v>59</v>
      </c>
      <c r="D26" s="22">
        <v>8947303</v>
      </c>
      <c r="F26" s="20" t="s">
        <v>373</v>
      </c>
      <c r="G26" s="22">
        <v>0</v>
      </c>
    </row>
    <row r="27" spans="2:7" ht="15.75" customHeight="1" x14ac:dyDescent="0.25">
      <c r="B27" s="2" t="s">
        <v>61</v>
      </c>
      <c r="C27" s="20" t="s">
        <v>62</v>
      </c>
      <c r="D27" s="22">
        <v>270381</v>
      </c>
      <c r="F27" s="24" t="s">
        <v>63</v>
      </c>
      <c r="G27" s="104">
        <v>2667660</v>
      </c>
    </row>
    <row r="28" spans="2:7" ht="15.75" customHeight="1" x14ac:dyDescent="0.25">
      <c r="B28" s="2" t="s">
        <v>64</v>
      </c>
      <c r="C28" s="20" t="s">
        <v>65</v>
      </c>
      <c r="D28" s="102">
        <f>+'[4]Detalle ER'!D28</f>
        <v>824877</v>
      </c>
      <c r="F28" s="90" t="s">
        <v>66</v>
      </c>
      <c r="G28" s="97">
        <f>SUM(G21:G27)</f>
        <v>191089955</v>
      </c>
    </row>
    <row r="29" spans="2:7" ht="15.75" customHeight="1" x14ac:dyDescent="0.25">
      <c r="B29" s="2" t="s">
        <v>67</v>
      </c>
      <c r="C29" s="24" t="s">
        <v>68</v>
      </c>
      <c r="D29" s="104">
        <v>567560</v>
      </c>
      <c r="F29" s="17" t="s">
        <v>69</v>
      </c>
      <c r="G29" s="19">
        <v>323535513</v>
      </c>
    </row>
    <row r="30" spans="2:7" ht="15.75" customHeight="1" x14ac:dyDescent="0.25">
      <c r="C30" s="90" t="s">
        <v>70</v>
      </c>
      <c r="D30" s="97">
        <f>SUM(D31:D35)</f>
        <v>721919460</v>
      </c>
      <c r="F30" s="20" t="s">
        <v>71</v>
      </c>
      <c r="G30" s="22">
        <v>155512618</v>
      </c>
    </row>
    <row r="31" spans="2:7" ht="15.75" customHeight="1" x14ac:dyDescent="0.25">
      <c r="B31" s="2" t="s">
        <v>72</v>
      </c>
      <c r="C31" s="17" t="s">
        <v>73</v>
      </c>
      <c r="D31" s="19">
        <v>492073425</v>
      </c>
      <c r="F31" s="20" t="s">
        <v>74</v>
      </c>
      <c r="G31" s="22">
        <v>41209641</v>
      </c>
    </row>
    <row r="32" spans="2:7" ht="15.75" customHeight="1" x14ac:dyDescent="0.25">
      <c r="B32" s="2" t="s">
        <v>75</v>
      </c>
      <c r="C32" s="20" t="s">
        <v>76</v>
      </c>
      <c r="D32" s="22">
        <v>52479582</v>
      </c>
      <c r="F32" s="24" t="s">
        <v>77</v>
      </c>
      <c r="G32" s="104">
        <v>7182783</v>
      </c>
    </row>
    <row r="33" spans="2:7" ht="15.75" customHeight="1" x14ac:dyDescent="0.25">
      <c r="B33" s="2" t="s">
        <v>78</v>
      </c>
      <c r="C33" s="20" t="s">
        <v>79</v>
      </c>
      <c r="D33" s="22">
        <v>156000261</v>
      </c>
      <c r="F33" s="90" t="s">
        <v>80</v>
      </c>
      <c r="G33" s="97">
        <f>SUM(G29:G32)</f>
        <v>527440555</v>
      </c>
    </row>
    <row r="34" spans="2:7" ht="15.75" customHeight="1" x14ac:dyDescent="0.25">
      <c r="B34" s="2" t="s">
        <v>81</v>
      </c>
      <c r="C34" s="20" t="s">
        <v>82</v>
      </c>
      <c r="D34" s="102">
        <f>+'[4]Detalle ER'!D35</f>
        <v>11440390</v>
      </c>
      <c r="F34" s="94" t="s">
        <v>83</v>
      </c>
      <c r="G34" s="101">
        <f>SUM(G35:G40)</f>
        <v>423041539</v>
      </c>
    </row>
    <row r="35" spans="2:7" ht="15.75" customHeight="1" x14ac:dyDescent="0.25">
      <c r="B35" s="2" t="s">
        <v>84</v>
      </c>
      <c r="C35" s="24" t="s">
        <v>85</v>
      </c>
      <c r="D35" s="104">
        <v>9925802</v>
      </c>
      <c r="F35" s="17" t="s">
        <v>86</v>
      </c>
      <c r="G35" s="19">
        <v>20673246</v>
      </c>
    </row>
    <row r="36" spans="2:7" ht="15.75" customHeight="1" x14ac:dyDescent="0.25">
      <c r="C36" s="90" t="s">
        <v>87</v>
      </c>
      <c r="D36" s="97">
        <f>+D22+D30</f>
        <v>765497931</v>
      </c>
      <c r="F36" s="20" t="s">
        <v>88</v>
      </c>
      <c r="G36" s="22">
        <v>31238980</v>
      </c>
    </row>
    <row r="37" spans="2:7" ht="15.75" customHeight="1" x14ac:dyDescent="0.25">
      <c r="B37" s="2" t="s">
        <v>89</v>
      </c>
      <c r="C37" s="17" t="s">
        <v>374</v>
      </c>
      <c r="D37" s="19">
        <v>172373410</v>
      </c>
      <c r="F37" s="20" t="s">
        <v>91</v>
      </c>
      <c r="G37" s="22">
        <v>16634799</v>
      </c>
    </row>
    <row r="38" spans="2:7" ht="15.75" customHeight="1" x14ac:dyDescent="0.25">
      <c r="B38" s="2" t="s">
        <v>92</v>
      </c>
      <c r="C38" s="20" t="s">
        <v>375</v>
      </c>
      <c r="D38" s="22">
        <f>285730213+631366</f>
        <v>286361579</v>
      </c>
      <c r="F38" s="20" t="s">
        <v>94</v>
      </c>
      <c r="G38" s="22">
        <v>28840559</v>
      </c>
    </row>
    <row r="39" spans="2:7" ht="15.75" customHeight="1" x14ac:dyDescent="0.25">
      <c r="B39" s="2" t="s">
        <v>95</v>
      </c>
      <c r="C39" s="20" t="s">
        <v>376</v>
      </c>
      <c r="D39" s="22">
        <v>59656138</v>
      </c>
      <c r="F39" s="20" t="s">
        <v>97</v>
      </c>
      <c r="G39" s="22">
        <v>46099294</v>
      </c>
    </row>
    <row r="40" spans="2:7" ht="15.75" customHeight="1" x14ac:dyDescent="0.25">
      <c r="B40" s="2" t="s">
        <v>98</v>
      </c>
      <c r="C40" s="20" t="s">
        <v>377</v>
      </c>
      <c r="D40" s="22">
        <f>14449354+77445</f>
        <v>14526799</v>
      </c>
      <c r="F40" s="24" t="s">
        <v>100</v>
      </c>
      <c r="G40" s="121">
        <f>+'[4]Detalle ER'!H19</f>
        <v>279554661</v>
      </c>
    </row>
    <row r="41" spans="2:7" ht="15.75" customHeight="1" x14ac:dyDescent="0.25">
      <c r="B41" s="2" t="s">
        <v>101</v>
      </c>
      <c r="C41" s="20" t="s">
        <v>378</v>
      </c>
      <c r="D41" s="22">
        <v>69720269</v>
      </c>
      <c r="F41" s="94" t="s">
        <v>103</v>
      </c>
      <c r="G41" s="101">
        <f>SUM(G42:G47)</f>
        <v>143555691</v>
      </c>
    </row>
    <row r="42" spans="2:7" ht="15.75" customHeight="1" x14ac:dyDescent="0.25">
      <c r="B42" s="2" t="s">
        <v>104</v>
      </c>
      <c r="C42" s="20" t="s">
        <v>379</v>
      </c>
      <c r="D42" s="22">
        <v>576208215</v>
      </c>
      <c r="F42" s="17" t="s">
        <v>106</v>
      </c>
      <c r="G42" s="19">
        <v>17133105</v>
      </c>
    </row>
    <row r="43" spans="2:7" ht="15.75" customHeight="1" x14ac:dyDescent="0.25">
      <c r="B43" s="2" t="s">
        <v>107</v>
      </c>
      <c r="C43" s="20" t="s">
        <v>380</v>
      </c>
      <c r="D43" s="22">
        <f>142274335+28480302+4641306</f>
        <v>175395943</v>
      </c>
      <c r="F43" s="20" t="s">
        <v>109</v>
      </c>
      <c r="G43" s="22">
        <v>632612</v>
      </c>
    </row>
    <row r="44" spans="2:7" ht="15.75" customHeight="1" x14ac:dyDescent="0.25">
      <c r="B44" s="2" t="s">
        <v>110</v>
      </c>
      <c r="C44" s="20" t="s">
        <v>381</v>
      </c>
      <c r="D44" s="22">
        <f>11725064+107394</f>
        <v>11832458</v>
      </c>
      <c r="F44" s="20" t="s">
        <v>112</v>
      </c>
      <c r="G44" s="22">
        <v>15673101</v>
      </c>
    </row>
    <row r="45" spans="2:7" ht="15.75" customHeight="1" x14ac:dyDescent="0.25">
      <c r="B45" s="2" t="s">
        <v>113</v>
      </c>
      <c r="C45" s="20" t="s">
        <v>114</v>
      </c>
      <c r="D45" s="22">
        <v>0</v>
      </c>
      <c r="F45" s="20" t="s">
        <v>115</v>
      </c>
      <c r="G45" s="22">
        <v>6451899</v>
      </c>
    </row>
    <row r="46" spans="2:7" ht="15.75" customHeight="1" x14ac:dyDescent="0.25">
      <c r="B46" s="2" t="s">
        <v>116</v>
      </c>
      <c r="C46" s="20" t="s">
        <v>117</v>
      </c>
      <c r="D46" s="102">
        <f>+'[4]Detalle ER'!D49</f>
        <v>43179176</v>
      </c>
      <c r="F46" s="20" t="s">
        <v>118</v>
      </c>
      <c r="G46" s="22">
        <v>4941270</v>
      </c>
    </row>
    <row r="47" spans="2:7" ht="15.75" customHeight="1" x14ac:dyDescent="0.25">
      <c r="B47" s="2" t="s">
        <v>119</v>
      </c>
      <c r="C47" s="24" t="s">
        <v>382</v>
      </c>
      <c r="D47" s="104">
        <v>20025080</v>
      </c>
      <c r="F47" s="20" t="s">
        <v>121</v>
      </c>
      <c r="G47" s="112">
        <f>+'[4]Detalle ER'!H29</f>
        <v>98723704</v>
      </c>
    </row>
    <row r="48" spans="2:7" ht="15.75" customHeight="1" x14ac:dyDescent="0.25">
      <c r="C48" s="90" t="s">
        <v>122</v>
      </c>
      <c r="D48" s="97">
        <f>SUM(D37:D47)</f>
        <v>1429279067</v>
      </c>
      <c r="F48" s="24" t="s">
        <v>123</v>
      </c>
      <c r="G48" s="104">
        <v>7884251</v>
      </c>
    </row>
    <row r="49" spans="2:7" ht="15.75" customHeight="1" x14ac:dyDescent="0.25">
      <c r="C49" s="94" t="s">
        <v>124</v>
      </c>
      <c r="D49" s="98"/>
      <c r="F49" s="90" t="s">
        <v>125</v>
      </c>
      <c r="G49" s="97">
        <f>+G34+G41+G48</f>
        <v>574481481</v>
      </c>
    </row>
    <row r="50" spans="2:7" ht="15.75" customHeight="1" x14ac:dyDescent="0.25">
      <c r="B50" s="2" t="s">
        <v>126</v>
      </c>
      <c r="C50" s="28" t="s">
        <v>127</v>
      </c>
      <c r="D50" s="19">
        <v>0</v>
      </c>
      <c r="F50" s="28" t="s">
        <v>128</v>
      </c>
      <c r="G50" s="19">
        <v>149261334</v>
      </c>
    </row>
    <row r="51" spans="2:7" ht="15.75" customHeight="1" x14ac:dyDescent="0.25">
      <c r="B51" s="2" t="s">
        <v>129</v>
      </c>
      <c r="C51" s="20" t="s">
        <v>124</v>
      </c>
      <c r="D51" s="102">
        <f>+'[4]Detalle ER'!D58</f>
        <v>0</v>
      </c>
      <c r="F51" s="20" t="s">
        <v>130</v>
      </c>
      <c r="G51" s="22">
        <v>244092014</v>
      </c>
    </row>
    <row r="52" spans="2:7" ht="15.75" customHeight="1" x14ac:dyDescent="0.25">
      <c r="B52" s="2" t="s">
        <v>131</v>
      </c>
      <c r="C52" s="24" t="s">
        <v>383</v>
      </c>
      <c r="D52" s="104">
        <v>0</v>
      </c>
      <c r="F52" s="20" t="s">
        <v>133</v>
      </c>
      <c r="G52" s="22">
        <v>8095510</v>
      </c>
    </row>
    <row r="53" spans="2:7" ht="15.75" customHeight="1" x14ac:dyDescent="0.25">
      <c r="C53" s="90" t="s">
        <v>134</v>
      </c>
      <c r="D53" s="97">
        <f>SUM(D50:D52)</f>
        <v>0</v>
      </c>
      <c r="F53" s="20" t="s">
        <v>135</v>
      </c>
      <c r="G53" s="22">
        <v>3328881</v>
      </c>
    </row>
    <row r="54" spans="2:7" ht="15.75" customHeight="1" x14ac:dyDescent="0.25">
      <c r="C54" s="75" t="s">
        <v>136</v>
      </c>
      <c r="D54" s="103">
        <f>D21+D36+D48+D53</f>
        <v>8258190826</v>
      </c>
      <c r="F54" s="20" t="s">
        <v>137</v>
      </c>
      <c r="G54" s="22">
        <v>41656633</v>
      </c>
    </row>
    <row r="55" spans="2:7" ht="15.75" customHeight="1" x14ac:dyDescent="0.25">
      <c r="C55" s="29"/>
      <c r="F55" s="20" t="s">
        <v>138</v>
      </c>
      <c r="G55" s="22">
        <v>5678897</v>
      </c>
    </row>
    <row r="56" spans="2:7" ht="15.75" customHeight="1" x14ac:dyDescent="0.25">
      <c r="C56" s="94" t="s">
        <v>139</v>
      </c>
      <c r="D56" s="98"/>
      <c r="F56" s="20" t="s">
        <v>140</v>
      </c>
      <c r="G56" s="112">
        <f>+'[4]Detalle ER'!H40</f>
        <v>25030594</v>
      </c>
    </row>
    <row r="57" spans="2:7" ht="15.75" customHeight="1" x14ac:dyDescent="0.25">
      <c r="B57" s="2" t="s">
        <v>141</v>
      </c>
      <c r="C57" s="28" t="s">
        <v>142</v>
      </c>
      <c r="D57" s="19">
        <v>0</v>
      </c>
      <c r="F57" s="24" t="s">
        <v>143</v>
      </c>
      <c r="G57" s="104">
        <v>6038090</v>
      </c>
    </row>
    <row r="58" spans="2:7" ht="15.75" customHeight="1" x14ac:dyDescent="0.25">
      <c r="B58" s="2" t="s">
        <v>144</v>
      </c>
      <c r="C58" s="20" t="s">
        <v>145</v>
      </c>
      <c r="D58" s="22">
        <v>-7105383</v>
      </c>
      <c r="F58" s="90" t="s">
        <v>146</v>
      </c>
      <c r="G58" s="97">
        <f>SUM(G50:G57)</f>
        <v>483181953</v>
      </c>
    </row>
    <row r="59" spans="2:7" ht="15.75" customHeight="1" x14ac:dyDescent="0.25">
      <c r="B59" s="2" t="s">
        <v>147</v>
      </c>
      <c r="C59" s="20" t="s">
        <v>148</v>
      </c>
      <c r="D59" s="22">
        <v>0</v>
      </c>
      <c r="F59" s="28" t="s">
        <v>149</v>
      </c>
      <c r="G59" s="19">
        <v>172554546</v>
      </c>
    </row>
    <row r="60" spans="2:7" ht="15.75" customHeight="1" x14ac:dyDescent="0.25">
      <c r="B60" s="2" t="s">
        <v>150</v>
      </c>
      <c r="C60" s="24" t="s">
        <v>384</v>
      </c>
      <c r="D60" s="104">
        <v>-96312</v>
      </c>
      <c r="F60" s="20" t="s">
        <v>152</v>
      </c>
      <c r="G60" s="22">
        <v>97690534</v>
      </c>
    </row>
    <row r="61" spans="2:7" ht="15.75" customHeight="1" x14ac:dyDescent="0.25">
      <c r="C61" s="90" t="s">
        <v>385</v>
      </c>
      <c r="D61" s="97">
        <f>SUM(D57:D60)</f>
        <v>-7201695</v>
      </c>
      <c r="F61" s="20" t="s">
        <v>154</v>
      </c>
      <c r="G61" s="22">
        <v>0</v>
      </c>
    </row>
    <row r="62" spans="2:7" ht="15.75" customHeight="1" x14ac:dyDescent="0.25">
      <c r="C62" s="119" t="s">
        <v>155</v>
      </c>
      <c r="D62" s="120">
        <f>D54+D61</f>
        <v>8250989131</v>
      </c>
      <c r="F62" s="20" t="s">
        <v>156</v>
      </c>
      <c r="G62" s="22">
        <v>0</v>
      </c>
    </row>
    <row r="63" spans="2:7" ht="15.75" customHeight="1" x14ac:dyDescent="0.25">
      <c r="B63" s="33"/>
      <c r="C63" s="34"/>
      <c r="D63" s="35"/>
      <c r="F63" s="20" t="s">
        <v>157</v>
      </c>
      <c r="G63" s="22">
        <v>0</v>
      </c>
    </row>
    <row r="64" spans="2:7" ht="15.75" customHeight="1" x14ac:dyDescent="0.25">
      <c r="B64" s="5"/>
      <c r="C64" s="34"/>
      <c r="D64" s="35"/>
      <c r="F64" s="20" t="s">
        <v>158</v>
      </c>
      <c r="G64" s="22">
        <v>23322039</v>
      </c>
    </row>
    <row r="65" spans="1:7" ht="15.75" customHeight="1" x14ac:dyDescent="0.25">
      <c r="B65" s="36" t="s">
        <v>159</v>
      </c>
      <c r="C65" s="34"/>
      <c r="D65" s="35"/>
      <c r="F65" s="20" t="s">
        <v>160</v>
      </c>
      <c r="G65" s="22">
        <v>42105242</v>
      </c>
    </row>
    <row r="66" spans="1:7" ht="15.75" customHeight="1" x14ac:dyDescent="0.25">
      <c r="B66" s="36" t="s">
        <v>161</v>
      </c>
      <c r="C66" s="34"/>
      <c r="D66" s="35"/>
      <c r="F66" s="20" t="s">
        <v>162</v>
      </c>
      <c r="G66" s="22">
        <v>20032457</v>
      </c>
    </row>
    <row r="67" spans="1:7" ht="15.75" customHeight="1" x14ac:dyDescent="0.25">
      <c r="B67" s="36" t="s">
        <v>163</v>
      </c>
      <c r="C67" s="34"/>
      <c r="D67" s="35"/>
      <c r="F67" s="20" t="s">
        <v>164</v>
      </c>
      <c r="G67" s="22">
        <v>72275922</v>
      </c>
    </row>
    <row r="68" spans="1:7" ht="15.75" customHeight="1" x14ac:dyDescent="0.25">
      <c r="B68" s="36" t="s">
        <v>165</v>
      </c>
      <c r="C68" s="34"/>
      <c r="D68" s="35"/>
      <c r="F68" s="20" t="s">
        <v>166</v>
      </c>
      <c r="G68" s="22">
        <v>82639278</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58607364</v>
      </c>
    </row>
    <row r="71" spans="1:7" ht="15.75" customHeight="1" x14ac:dyDescent="0.25">
      <c r="B71" s="36" t="s">
        <v>171</v>
      </c>
      <c r="C71" s="34"/>
      <c r="D71" s="35"/>
      <c r="F71" s="20" t="s">
        <v>172</v>
      </c>
      <c r="G71" s="22">
        <v>425708034</v>
      </c>
    </row>
    <row r="72" spans="1:7" ht="15.75" customHeight="1" x14ac:dyDescent="0.25">
      <c r="B72" s="36" t="s">
        <v>173</v>
      </c>
      <c r="C72" s="34"/>
      <c r="D72" s="35"/>
      <c r="F72" s="20" t="s">
        <v>174</v>
      </c>
      <c r="G72" s="22">
        <v>0</v>
      </c>
    </row>
    <row r="73" spans="1:7" ht="15.75" customHeight="1" x14ac:dyDescent="0.25">
      <c r="B73" s="36" t="s">
        <v>175</v>
      </c>
      <c r="C73" s="34"/>
      <c r="D73" s="35"/>
      <c r="F73" s="20" t="s">
        <v>176</v>
      </c>
      <c r="G73" s="22">
        <v>1069767</v>
      </c>
    </row>
    <row r="74" spans="1:7" ht="15.75" customHeight="1" x14ac:dyDescent="0.25">
      <c r="B74" s="36" t="s">
        <v>177</v>
      </c>
      <c r="C74" s="34"/>
      <c r="D74" s="35"/>
      <c r="F74" s="20" t="s">
        <v>178</v>
      </c>
      <c r="G74" s="22">
        <v>3902450</v>
      </c>
    </row>
    <row r="75" spans="1:7" ht="15.75" customHeight="1" x14ac:dyDescent="0.25">
      <c r="B75" s="36" t="s">
        <v>179</v>
      </c>
      <c r="C75" s="34"/>
      <c r="D75" s="35"/>
      <c r="F75" s="20" t="s">
        <v>180</v>
      </c>
      <c r="G75" s="22">
        <v>14796836</v>
      </c>
    </row>
    <row r="76" spans="1:7" ht="15.75" customHeight="1" x14ac:dyDescent="0.25">
      <c r="B76" s="36" t="s">
        <v>181</v>
      </c>
      <c r="C76" s="34"/>
      <c r="D76" s="35"/>
      <c r="F76" s="20" t="s">
        <v>182</v>
      </c>
      <c r="G76" s="22">
        <v>13563079</v>
      </c>
    </row>
    <row r="77" spans="1:7" ht="15.75" customHeight="1" x14ac:dyDescent="0.25">
      <c r="B77" s="36" t="s">
        <v>183</v>
      </c>
      <c r="C77" s="34"/>
      <c r="D77" s="35"/>
      <c r="F77" s="20" t="s">
        <v>184</v>
      </c>
      <c r="G77" s="22">
        <v>100017605</v>
      </c>
    </row>
    <row r="78" spans="1:7" ht="15.75" customHeight="1" x14ac:dyDescent="0.25">
      <c r="B78" s="36" t="s">
        <v>185</v>
      </c>
      <c r="C78" s="34"/>
      <c r="D78" s="35"/>
      <c r="F78" s="20" t="s">
        <v>186</v>
      </c>
      <c r="G78" s="112">
        <f>+'[4]Detalle ER'!H60</f>
        <v>200435742</v>
      </c>
    </row>
    <row r="79" spans="1:7" ht="15.75" customHeight="1" x14ac:dyDescent="0.25">
      <c r="B79" s="36"/>
      <c r="C79" s="34"/>
      <c r="D79" s="35"/>
      <c r="F79" s="24" t="s">
        <v>187</v>
      </c>
      <c r="G79" s="104">
        <v>18615730</v>
      </c>
    </row>
    <row r="80" spans="1:7" ht="15.75" customHeight="1" x14ac:dyDescent="0.25">
      <c r="A80" s="37"/>
      <c r="B80" s="38"/>
      <c r="C80" s="34"/>
      <c r="D80" s="35"/>
      <c r="E80" s="39"/>
      <c r="F80" s="90" t="s">
        <v>188</v>
      </c>
      <c r="G80" s="97">
        <f>SUM(G59:G79)</f>
        <v>1347336625</v>
      </c>
    </row>
    <row r="81" spans="2:7" ht="15.75" customHeight="1" x14ac:dyDescent="0.25">
      <c r="B81" s="36" t="s">
        <v>189</v>
      </c>
      <c r="C81" s="34"/>
      <c r="D81" s="35"/>
      <c r="F81" s="28" t="s">
        <v>190</v>
      </c>
      <c r="G81" s="19">
        <v>1053574</v>
      </c>
    </row>
    <row r="82" spans="2:7" ht="15.75" customHeight="1" x14ac:dyDescent="0.25">
      <c r="B82" s="36" t="s">
        <v>191</v>
      </c>
      <c r="C82" s="34"/>
      <c r="D82" s="35"/>
      <c r="F82" s="20" t="s">
        <v>192</v>
      </c>
      <c r="G82" s="22">
        <v>98178</v>
      </c>
    </row>
    <row r="83" spans="2:7" ht="15.75" customHeight="1" x14ac:dyDescent="0.25">
      <c r="B83" s="36" t="s">
        <v>193</v>
      </c>
      <c r="C83" s="34"/>
      <c r="D83" s="35"/>
      <c r="F83" s="20" t="s">
        <v>194</v>
      </c>
      <c r="G83" s="22">
        <v>5205293</v>
      </c>
    </row>
    <row r="84" spans="2:7" ht="15.75" customHeight="1" x14ac:dyDescent="0.25">
      <c r="B84" s="36" t="s">
        <v>195</v>
      </c>
      <c r="C84" s="40"/>
      <c r="D84" s="41"/>
      <c r="F84" s="20" t="s">
        <v>196</v>
      </c>
      <c r="G84" s="22">
        <v>13061393</v>
      </c>
    </row>
    <row r="85" spans="2:7" ht="15.75" customHeight="1" x14ac:dyDescent="0.25">
      <c r="B85" s="36" t="s">
        <v>197</v>
      </c>
      <c r="C85" s="73" t="s">
        <v>198</v>
      </c>
      <c r="D85" s="116">
        <f>+D7</f>
        <v>2025</v>
      </c>
      <c r="F85" s="20" t="s">
        <v>199</v>
      </c>
      <c r="G85" s="22">
        <v>41515588</v>
      </c>
    </row>
    <row r="86" spans="2:7" ht="15.75" customHeight="1" x14ac:dyDescent="0.25">
      <c r="B86" s="36" t="s">
        <v>200</v>
      </c>
      <c r="C86" s="17" t="s">
        <v>201</v>
      </c>
      <c r="D86" s="19">
        <v>79925267</v>
      </c>
      <c r="F86" s="20" t="s">
        <v>202</v>
      </c>
      <c r="G86" s="22">
        <v>4335328</v>
      </c>
    </row>
    <row r="87" spans="2:7" ht="15.75" customHeight="1" x14ac:dyDescent="0.25">
      <c r="B87" s="36" t="s">
        <v>203</v>
      </c>
      <c r="C87" s="20" t="s">
        <v>204</v>
      </c>
      <c r="D87" s="22">
        <v>179112138</v>
      </c>
      <c r="F87" s="20" t="s">
        <v>205</v>
      </c>
      <c r="G87" s="22">
        <v>5105778</v>
      </c>
    </row>
    <row r="88" spans="2:7" ht="15.75" customHeight="1" x14ac:dyDescent="0.25">
      <c r="B88" s="36" t="s">
        <v>206</v>
      </c>
      <c r="C88" s="20" t="s">
        <v>35</v>
      </c>
      <c r="D88" s="22">
        <v>0</v>
      </c>
      <c r="F88" s="20" t="s">
        <v>207</v>
      </c>
      <c r="G88" s="22">
        <v>55130604</v>
      </c>
    </row>
    <row r="89" spans="2:7" ht="15.75" customHeight="1" x14ac:dyDescent="0.25">
      <c r="B89" s="36" t="s">
        <v>208</v>
      </c>
      <c r="C89" s="20" t="s">
        <v>386</v>
      </c>
      <c r="D89" s="22">
        <v>4639933</v>
      </c>
      <c r="F89" s="20" t="s">
        <v>210</v>
      </c>
      <c r="G89" s="22">
        <v>2023914</v>
      </c>
    </row>
    <row r="90" spans="2:7" ht="15.75" customHeight="1" x14ac:dyDescent="0.25">
      <c r="B90" s="36" t="s">
        <v>211</v>
      </c>
      <c r="C90" s="20" t="s">
        <v>212</v>
      </c>
      <c r="D90" s="22">
        <v>8199091</v>
      </c>
      <c r="F90" s="20" t="s">
        <v>213</v>
      </c>
      <c r="G90" s="22">
        <v>277999225</v>
      </c>
    </row>
    <row r="91" spans="2:7" ht="15.75" customHeight="1" x14ac:dyDescent="0.25">
      <c r="B91" s="36" t="s">
        <v>214</v>
      </c>
      <c r="C91" s="20" t="s">
        <v>215</v>
      </c>
      <c r="D91" s="22">
        <v>0</v>
      </c>
      <c r="F91" s="20" t="s">
        <v>216</v>
      </c>
      <c r="G91" s="22">
        <v>0</v>
      </c>
    </row>
    <row r="92" spans="2:7" ht="15.75" customHeight="1" x14ac:dyDescent="0.25">
      <c r="B92" s="36" t="s">
        <v>217</v>
      </c>
      <c r="C92" s="20" t="s">
        <v>218</v>
      </c>
      <c r="D92" s="22">
        <v>0</v>
      </c>
      <c r="F92" s="20" t="s">
        <v>219</v>
      </c>
      <c r="G92" s="22">
        <v>0</v>
      </c>
    </row>
    <row r="93" spans="2:7" ht="15.75" customHeight="1" x14ac:dyDescent="0.25">
      <c r="B93" s="36"/>
      <c r="C93" s="20" t="s">
        <v>387</v>
      </c>
      <c r="D93" s="22">
        <v>0</v>
      </c>
      <c r="F93" s="20" t="s">
        <v>221</v>
      </c>
      <c r="G93" s="22">
        <v>0</v>
      </c>
    </row>
    <row r="94" spans="2:7" ht="15.75" customHeight="1" x14ac:dyDescent="0.25">
      <c r="C94" s="20" t="s">
        <v>222</v>
      </c>
      <c r="D94" s="22">
        <v>0</v>
      </c>
      <c r="F94" s="20" t="s">
        <v>223</v>
      </c>
      <c r="G94" s="102">
        <f>+'[4]Detalle ER'!H72</f>
        <v>15115669</v>
      </c>
    </row>
    <row r="95" spans="2:7" ht="15.75" customHeight="1" x14ac:dyDescent="0.25">
      <c r="C95" s="24" t="s">
        <v>388</v>
      </c>
      <c r="D95" s="104">
        <v>3911729</v>
      </c>
      <c r="F95" s="24" t="s">
        <v>225</v>
      </c>
      <c r="G95" s="104">
        <v>5798408</v>
      </c>
    </row>
    <row r="96" spans="2:7" ht="15.75" customHeight="1" x14ac:dyDescent="0.25">
      <c r="C96" s="90" t="s">
        <v>226</v>
      </c>
      <c r="D96" s="97">
        <f>SUM(D86:D95)</f>
        <v>275788158</v>
      </c>
      <c r="F96" s="90" t="s">
        <v>227</v>
      </c>
      <c r="G96" s="97">
        <f>SUM(G81:G95)</f>
        <v>426442952</v>
      </c>
    </row>
    <row r="97" spans="2:7" ht="15.75" customHeight="1" x14ac:dyDescent="0.25">
      <c r="C97" s="17" t="s">
        <v>216</v>
      </c>
      <c r="D97" s="19">
        <v>18623322</v>
      </c>
      <c r="F97" s="28" t="s">
        <v>228</v>
      </c>
      <c r="G97" s="19">
        <v>55081256</v>
      </c>
    </row>
    <row r="98" spans="2:7" ht="15.75" customHeight="1" x14ac:dyDescent="0.25">
      <c r="C98" s="20" t="s">
        <v>219</v>
      </c>
      <c r="D98" s="22">
        <v>16807960</v>
      </c>
      <c r="F98" s="20" t="s">
        <v>229</v>
      </c>
      <c r="G98" s="22">
        <v>22752391</v>
      </c>
    </row>
    <row r="99" spans="2:7" ht="15.75" customHeight="1" x14ac:dyDescent="0.25">
      <c r="C99" s="24" t="s">
        <v>230</v>
      </c>
      <c r="D99" s="104">
        <v>494840</v>
      </c>
      <c r="F99" s="20" t="s">
        <v>231</v>
      </c>
      <c r="G99" s="22">
        <v>0</v>
      </c>
    </row>
    <row r="100" spans="2:7" ht="15.75" customHeight="1" x14ac:dyDescent="0.25">
      <c r="C100" s="90" t="s">
        <v>232</v>
      </c>
      <c r="D100" s="97">
        <f>SUM(D97:D99)</f>
        <v>35926122</v>
      </c>
      <c r="F100" s="20" t="s">
        <v>233</v>
      </c>
      <c r="G100" s="114">
        <f>+'[4]Detalle ER'!H84</f>
        <v>18328504</v>
      </c>
    </row>
    <row r="101" spans="2:7" ht="15.75" customHeight="1" x14ac:dyDescent="0.25">
      <c r="C101" s="17" t="s">
        <v>190</v>
      </c>
      <c r="D101" s="19">
        <v>33930554</v>
      </c>
      <c r="F101" s="24" t="s">
        <v>234</v>
      </c>
      <c r="G101" s="104">
        <v>1399896</v>
      </c>
    </row>
    <row r="102" spans="2:7" ht="15.75" customHeight="1" x14ac:dyDescent="0.25">
      <c r="C102" s="20" t="s">
        <v>235</v>
      </c>
      <c r="D102" s="22">
        <v>1475250</v>
      </c>
      <c r="F102" s="90" t="s">
        <v>236</v>
      </c>
      <c r="G102" s="97">
        <f>SUM(G97:G101)</f>
        <v>97562047</v>
      </c>
    </row>
    <row r="103" spans="2:7" ht="15.75" customHeight="1" x14ac:dyDescent="0.25">
      <c r="C103" s="20" t="s">
        <v>192</v>
      </c>
      <c r="D103" s="22">
        <v>15120</v>
      </c>
      <c r="F103" s="90" t="s">
        <v>237</v>
      </c>
      <c r="G103" s="97">
        <f>+'[4]Detalle ER'!H98</f>
        <v>143581370</v>
      </c>
    </row>
    <row r="104" spans="2:7" ht="15.75" customHeight="1" x14ac:dyDescent="0.25">
      <c r="C104" s="20" t="s">
        <v>196</v>
      </c>
      <c r="D104" s="22">
        <v>766036</v>
      </c>
      <c r="F104" s="28" t="s">
        <v>238</v>
      </c>
      <c r="G104" s="19">
        <v>0</v>
      </c>
    </row>
    <row r="105" spans="2:7" ht="15.75" customHeight="1" x14ac:dyDescent="0.25">
      <c r="C105" s="20" t="s">
        <v>199</v>
      </c>
      <c r="D105" s="22">
        <v>3411201</v>
      </c>
      <c r="F105" s="24" t="s">
        <v>239</v>
      </c>
      <c r="G105" s="104">
        <v>0</v>
      </c>
    </row>
    <row r="106" spans="2:7" ht="15.75" customHeight="1" x14ac:dyDescent="0.25">
      <c r="C106" s="20" t="s">
        <v>202</v>
      </c>
      <c r="D106" s="22">
        <v>2653190</v>
      </c>
      <c r="F106" s="90" t="s">
        <v>240</v>
      </c>
      <c r="G106" s="97">
        <f>SUM(G104:G105)</f>
        <v>0</v>
      </c>
    </row>
    <row r="107" spans="2:7" ht="15.75" customHeight="1" x14ac:dyDescent="0.25">
      <c r="C107" s="20" t="s">
        <v>205</v>
      </c>
      <c r="D107" s="22">
        <v>0</v>
      </c>
      <c r="F107" s="79" t="s">
        <v>241</v>
      </c>
      <c r="G107" s="115">
        <f>G20+G28+G33+G49+G58+G80+G96+G102+G103+G106</f>
        <v>7501175955</v>
      </c>
    </row>
    <row r="108" spans="2:7" ht="15.75" customHeight="1" x14ac:dyDescent="0.25">
      <c r="C108" s="20" t="s">
        <v>242</v>
      </c>
      <c r="D108" s="22">
        <v>35074269</v>
      </c>
      <c r="F108" s="14"/>
      <c r="G108" s="46"/>
    </row>
    <row r="109" spans="2:7" ht="15.75" customHeight="1" x14ac:dyDescent="0.25">
      <c r="C109" s="20" t="s">
        <v>243</v>
      </c>
      <c r="D109" s="22">
        <v>50315526</v>
      </c>
      <c r="F109" s="79" t="s">
        <v>244</v>
      </c>
      <c r="G109" s="80">
        <f>D62-G107</f>
        <v>749813176</v>
      </c>
    </row>
    <row r="110" spans="2:7" ht="15.75" customHeight="1" x14ac:dyDescent="0.25">
      <c r="C110" s="20" t="s">
        <v>223</v>
      </c>
      <c r="D110" s="102">
        <f>+'[4]Detalle ER'!D72</f>
        <v>33928239</v>
      </c>
      <c r="F110" s="40"/>
      <c r="G110" s="47"/>
    </row>
    <row r="111" spans="2:7" ht="15.75" customHeight="1" x14ac:dyDescent="0.25">
      <c r="C111" s="24" t="s">
        <v>389</v>
      </c>
      <c r="D111" s="104">
        <v>2121928</v>
      </c>
      <c r="F111" s="40"/>
      <c r="G111" s="41"/>
    </row>
    <row r="112" spans="2:7" ht="15.75" customHeight="1" x14ac:dyDescent="0.25">
      <c r="B112" s="2" t="s">
        <v>246</v>
      </c>
      <c r="C112" s="90" t="s">
        <v>227</v>
      </c>
      <c r="D112" s="97">
        <f>SUM(D101:D111)</f>
        <v>163691313</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+'[4]Detalle ER'!D84</f>
        <v>15174202</v>
      </c>
      <c r="F114" s="40"/>
      <c r="G114" s="41"/>
    </row>
    <row r="115" spans="2:7" ht="15.75" customHeight="1" x14ac:dyDescent="0.25">
      <c r="B115" s="2" t="s">
        <v>249</v>
      </c>
      <c r="C115" s="24" t="s">
        <v>250</v>
      </c>
      <c r="D115" s="104">
        <v>151480</v>
      </c>
      <c r="F115" s="40"/>
      <c r="G115" s="41"/>
    </row>
    <row r="116" spans="2:7" ht="15.75" customHeight="1" x14ac:dyDescent="0.25">
      <c r="B116" s="2" t="s">
        <v>251</v>
      </c>
      <c r="C116" s="90" t="s">
        <v>236</v>
      </c>
      <c r="D116" s="97">
        <f>SUM(D113:D115)</f>
        <v>15325682</v>
      </c>
      <c r="F116" s="40"/>
      <c r="G116" s="41"/>
    </row>
    <row r="117" spans="2:7" ht="15.75" customHeight="1" x14ac:dyDescent="0.25">
      <c r="B117" s="2" t="s">
        <v>252</v>
      </c>
      <c r="C117" s="90" t="s">
        <v>253</v>
      </c>
      <c r="D117" s="97">
        <f>+'[4]Detalle ER'!D96</f>
        <v>5258368</v>
      </c>
      <c r="F117" s="40"/>
      <c r="G117" s="41"/>
    </row>
    <row r="118" spans="2:7" ht="15.75" customHeight="1" x14ac:dyDescent="0.25">
      <c r="B118" s="2" t="s">
        <v>254</v>
      </c>
      <c r="C118" s="17" t="s">
        <v>255</v>
      </c>
      <c r="D118" s="19">
        <v>23734814</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336974</v>
      </c>
      <c r="F121" s="40"/>
      <c r="G121" s="41"/>
    </row>
    <row r="122" spans="2:7" ht="15.75" customHeight="1" x14ac:dyDescent="0.25">
      <c r="C122" s="90" t="s">
        <v>262</v>
      </c>
      <c r="D122" s="97">
        <f>SUM(D118:D121)</f>
        <v>24071788</v>
      </c>
      <c r="F122" s="40"/>
      <c r="G122" s="41"/>
    </row>
    <row r="123" spans="2:7" ht="15.75" customHeight="1" x14ac:dyDescent="0.25">
      <c r="B123" s="2" t="s">
        <v>263</v>
      </c>
      <c r="C123" s="17" t="s">
        <v>264</v>
      </c>
      <c r="D123" s="19">
        <v>65585955</v>
      </c>
      <c r="F123" s="40"/>
      <c r="G123" s="41"/>
    </row>
    <row r="124" spans="2:7" ht="15.75" customHeight="1" x14ac:dyDescent="0.25">
      <c r="B124" s="2" t="s">
        <v>265</v>
      </c>
      <c r="C124" s="20" t="s">
        <v>266</v>
      </c>
      <c r="D124" s="102">
        <f>+'[4]Detalle ER'!D106</f>
        <v>0</v>
      </c>
      <c r="F124" s="40"/>
      <c r="G124" s="41"/>
    </row>
    <row r="125" spans="2:7" ht="15.75" customHeight="1" x14ac:dyDescent="0.25">
      <c r="B125" s="2" t="s">
        <v>267</v>
      </c>
      <c r="C125" s="24" t="s">
        <v>268</v>
      </c>
      <c r="D125" s="104">
        <v>320731</v>
      </c>
      <c r="F125" s="40"/>
      <c r="G125" s="41"/>
    </row>
    <row r="126" spans="2:7" ht="15.75" customHeight="1" x14ac:dyDescent="0.25">
      <c r="C126" s="90" t="s">
        <v>391</v>
      </c>
      <c r="D126" s="97">
        <f>SUM(D123:D125)</f>
        <v>65906686</v>
      </c>
      <c r="F126" s="40"/>
      <c r="G126" s="41"/>
    </row>
    <row r="127" spans="2:7" ht="15.75" customHeight="1" x14ac:dyDescent="0.25">
      <c r="C127" s="79" t="s">
        <v>270</v>
      </c>
      <c r="D127" s="115">
        <f>D96+D100+D112+D116+D117+D122+D126</f>
        <v>585968117</v>
      </c>
      <c r="F127" s="40"/>
      <c r="G127" s="41"/>
    </row>
    <row r="128" spans="2:7" ht="15.75" customHeight="1" x14ac:dyDescent="0.25">
      <c r="F128" s="40"/>
      <c r="G128" s="41"/>
    </row>
    <row r="129" spans="2:7" ht="15.75" customHeight="1" x14ac:dyDescent="0.25">
      <c r="B129" s="2" t="s">
        <v>271</v>
      </c>
      <c r="C129" s="79" t="s">
        <v>272</v>
      </c>
      <c r="D129" s="80">
        <f>G109-D127</f>
        <v>163845059</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1121331</v>
      </c>
      <c r="F132" s="17" t="s">
        <v>278</v>
      </c>
      <c r="G132" s="19">
        <v>3198687</v>
      </c>
    </row>
    <row r="133" spans="2:7" ht="15.75" customHeight="1" x14ac:dyDescent="0.25">
      <c r="B133" s="2" t="s">
        <v>279</v>
      </c>
      <c r="C133" s="20" t="s">
        <v>280</v>
      </c>
      <c r="D133" s="22">
        <v>0</v>
      </c>
      <c r="F133" s="20" t="s">
        <v>281</v>
      </c>
      <c r="G133" s="22">
        <v>0</v>
      </c>
    </row>
    <row r="134" spans="2:7" ht="15.75" customHeight="1" x14ac:dyDescent="0.25">
      <c r="B134" s="2" t="s">
        <v>282</v>
      </c>
      <c r="C134" s="20" t="s">
        <v>283</v>
      </c>
      <c r="D134" s="22">
        <v>20385074</v>
      </c>
      <c r="F134" s="20" t="s">
        <v>284</v>
      </c>
      <c r="G134" s="22">
        <v>11188352</v>
      </c>
    </row>
    <row r="135" spans="2:7" ht="15.75" customHeight="1" x14ac:dyDescent="0.25">
      <c r="B135" s="2" t="s">
        <v>285</v>
      </c>
      <c r="C135" s="20" t="s">
        <v>286</v>
      </c>
      <c r="D135" s="22">
        <v>4478060</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2764190</v>
      </c>
      <c r="F139" s="20" t="s">
        <v>299</v>
      </c>
      <c r="G139" s="22">
        <v>81481939</v>
      </c>
    </row>
    <row r="140" spans="2:7" ht="15.75" customHeight="1" x14ac:dyDescent="0.25">
      <c r="C140" s="20" t="s">
        <v>393</v>
      </c>
      <c r="D140" s="22">
        <v>35668871</v>
      </c>
      <c r="F140" s="20" t="s">
        <v>301</v>
      </c>
      <c r="G140" s="112">
        <f>+'[4]Detalle ER'!H123</f>
        <v>105533</v>
      </c>
    </row>
    <row r="141" spans="2:7" ht="15.75" customHeight="1" x14ac:dyDescent="0.25">
      <c r="B141" s="2" t="s">
        <v>302</v>
      </c>
      <c r="C141" s="20" t="s">
        <v>303</v>
      </c>
      <c r="D141" s="102">
        <f>+'[4]Detalle ER'!D123</f>
        <v>6732458</v>
      </c>
      <c r="F141" s="24" t="s">
        <v>304</v>
      </c>
      <c r="G141" s="104">
        <v>188541</v>
      </c>
    </row>
    <row r="142" spans="2:7" ht="15.75" customHeight="1" x14ac:dyDescent="0.25">
      <c r="B142" s="2" t="s">
        <v>305</v>
      </c>
      <c r="C142" s="24" t="s">
        <v>306</v>
      </c>
      <c r="D142" s="104">
        <v>506908</v>
      </c>
      <c r="F142" s="90" t="s">
        <v>307</v>
      </c>
      <c r="G142" s="97">
        <f>SUM(G132:G141)</f>
        <v>96163052</v>
      </c>
    </row>
    <row r="143" spans="2:7" ht="15.75" customHeight="1" x14ac:dyDescent="0.25">
      <c r="B143" s="2" t="s">
        <v>308</v>
      </c>
      <c r="C143" s="90" t="s">
        <v>309</v>
      </c>
      <c r="D143" s="97">
        <f>SUM(D132:D142)</f>
        <v>71656892</v>
      </c>
      <c r="F143" s="17" t="s">
        <v>310</v>
      </c>
      <c r="G143" s="19">
        <v>42307676</v>
      </c>
    </row>
    <row r="144" spans="2:7" ht="15.75" customHeight="1" x14ac:dyDescent="0.25">
      <c r="C144" s="17" t="s">
        <v>311</v>
      </c>
      <c r="D144" s="19">
        <v>0</v>
      </c>
      <c r="F144" s="20" t="s">
        <v>312</v>
      </c>
      <c r="G144" s="22">
        <f>40151145+741709</f>
        <v>40892854</v>
      </c>
    </row>
    <row r="145" spans="2:7" ht="15.75" customHeight="1" x14ac:dyDescent="0.25">
      <c r="C145" s="20" t="s">
        <v>313</v>
      </c>
      <c r="D145" s="22">
        <v>4785644</v>
      </c>
      <c r="F145" s="20" t="s">
        <v>314</v>
      </c>
      <c r="G145" s="22">
        <v>251338</v>
      </c>
    </row>
    <row r="146" spans="2:7" ht="15.75" customHeight="1" x14ac:dyDescent="0.25">
      <c r="B146" s="2" t="s">
        <v>315</v>
      </c>
      <c r="C146" s="20" t="s">
        <v>316</v>
      </c>
      <c r="D146" s="22">
        <v>11893804</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762354</v>
      </c>
    </row>
    <row r="149" spans="2:7" ht="15.75" customHeight="1" x14ac:dyDescent="0.25">
      <c r="B149" s="2" t="s">
        <v>324</v>
      </c>
      <c r="C149" s="20" t="s">
        <v>325</v>
      </c>
      <c r="D149" s="22">
        <v>39384128</v>
      </c>
      <c r="F149" s="20" t="s">
        <v>326</v>
      </c>
      <c r="G149" s="22">
        <f>3939074+5299</f>
        <v>3944373</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11620038</v>
      </c>
      <c r="F153" s="20" t="s">
        <v>337</v>
      </c>
      <c r="G153" s="22">
        <v>0</v>
      </c>
    </row>
    <row r="154" spans="2:7" ht="15.75" customHeight="1" x14ac:dyDescent="0.25">
      <c r="C154" s="20" t="s">
        <v>338</v>
      </c>
      <c r="D154" s="22">
        <v>89552</v>
      </c>
      <c r="F154" s="20" t="s">
        <v>339</v>
      </c>
      <c r="G154" s="112">
        <f>+'[4]Detalle ER'!H141</f>
        <v>0</v>
      </c>
    </row>
    <row r="155" spans="2:7" ht="15.75" customHeight="1" x14ac:dyDescent="0.25">
      <c r="C155" s="20" t="s">
        <v>340</v>
      </c>
      <c r="D155" s="22">
        <v>0</v>
      </c>
      <c r="F155" s="24" t="s">
        <v>341</v>
      </c>
      <c r="G155" s="104">
        <v>1258964</v>
      </c>
    </row>
    <row r="156" spans="2:7" ht="15.75" customHeight="1" x14ac:dyDescent="0.25">
      <c r="C156" s="20" t="s">
        <v>342</v>
      </c>
      <c r="D156" s="22">
        <v>3894935</v>
      </c>
      <c r="F156" s="90" t="s">
        <v>343</v>
      </c>
      <c r="G156" s="97">
        <f>SUM(G143:G155)</f>
        <v>89417559</v>
      </c>
    </row>
    <row r="157" spans="2:7" ht="15.75" customHeight="1" x14ac:dyDescent="0.25">
      <c r="C157" s="20" t="s">
        <v>344</v>
      </c>
      <c r="D157" s="102">
        <f>+'[4]Detalle ER'!D141</f>
        <v>89908669</v>
      </c>
      <c r="E157" s="2"/>
      <c r="F157" s="79" t="s">
        <v>345</v>
      </c>
      <c r="G157" s="115">
        <f>G142-G156</f>
        <v>6745493</v>
      </c>
    </row>
    <row r="158" spans="2:7" ht="15.75" customHeight="1" x14ac:dyDescent="0.25">
      <c r="C158" s="48" t="s">
        <v>346</v>
      </c>
      <c r="D158" s="110">
        <v>1276433</v>
      </c>
      <c r="E158" s="2"/>
    </row>
    <row r="159" spans="2:7" ht="15.75" customHeight="1" x14ac:dyDescent="0.25">
      <c r="C159" s="90" t="s">
        <v>347</v>
      </c>
      <c r="D159" s="97">
        <f>SUM(D144:D158)</f>
        <v>162853203</v>
      </c>
      <c r="E159" s="2"/>
      <c r="F159" s="79" t="s">
        <v>348</v>
      </c>
      <c r="G159" s="80">
        <f>+D129+D160+G157</f>
        <v>79394241</v>
      </c>
    </row>
    <row r="160" spans="2:7" ht="15.75" customHeight="1" x14ac:dyDescent="0.25">
      <c r="C160" s="75" t="s">
        <v>349</v>
      </c>
      <c r="D160" s="103">
        <f>D143-D159</f>
        <v>-91196311</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79394241</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5" stopIfTrue="1" operator="between">
      <formula>-0.1</formula>
      <formula>-50</formula>
    </cfRule>
    <cfRule type="cellIs" priority="16" stopIfTrue="1" operator="between">
      <formula>0.1</formula>
      <formula>50</formula>
    </cfRule>
  </conditionalFormatting>
  <conditionalFormatting sqref="D50:D53">
    <cfRule type="cellIs" priority="19" stopIfTrue="1" operator="between">
      <formula>-0.1</formula>
      <formula>-50</formula>
    </cfRule>
    <cfRule type="cellIs" priority="20"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3" stopIfTrue="1" operator="between">
      <formula>-0.1</formula>
      <formula>-50</formula>
    </cfRule>
    <cfRule type="cellIs" priority="14" stopIfTrue="1" operator="between">
      <formula>0.1</formula>
      <formula>50</formula>
    </cfRule>
  </conditionalFormatting>
  <conditionalFormatting sqref="D86:D126">
    <cfRule type="cellIs" priority="11" stopIfTrue="1" operator="between">
      <formula>-0.1</formula>
      <formula>-50</formula>
    </cfRule>
    <cfRule type="cellIs" priority="12"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9" stopIfTrue="1" operator="between">
      <formula>-0.1</formula>
      <formula>-50</formula>
    </cfRule>
    <cfRule type="cellIs" priority="10" stopIfTrue="1" operator="between">
      <formula>0.1</formula>
      <formula>50</formula>
    </cfRule>
  </conditionalFormatting>
  <conditionalFormatting sqref="G8:G33">
    <cfRule type="cellIs" priority="7" stopIfTrue="1" operator="between">
      <formula>-0.1</formula>
      <formula>-50</formula>
    </cfRule>
    <cfRule type="cellIs" priority="8" stopIfTrue="1" operator="between">
      <formula>0.1</formula>
      <formula>50</formula>
    </cfRule>
  </conditionalFormatting>
  <conditionalFormatting sqref="G35:G40">
    <cfRule type="cellIs" priority="5" stopIfTrue="1" operator="between">
      <formula>-0.1</formula>
      <formula>-50</formula>
    </cfRule>
    <cfRule type="cellIs" priority="6" stopIfTrue="1" operator="between">
      <formula>0.1</formula>
      <formula>50</formula>
    </cfRule>
  </conditionalFormatting>
  <conditionalFormatting sqref="G42:G106">
    <cfRule type="cellIs" priority="3" stopIfTrue="1" operator="between">
      <formula>-0.1</formula>
      <formula>-50</formula>
    </cfRule>
    <cfRule type="cellIs" priority="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17" stopIfTrue="1" operator="between">
      <formula>-0.1</formula>
      <formula>-50</formula>
    </cfRule>
    <cfRule type="cellIs" priority="18" stopIfTrue="1" operator="between">
      <formula>0.1</formula>
      <formula>50</formula>
    </cfRule>
  </conditionalFormatting>
  <dataValidations count="21">
    <dataValidation type="custom" operator="greaterThan" showInputMessage="1" showErrorMessage="1" errorTitle="eee" sqref="G127" xr:uid="{3C92C436-97C1-48A3-943D-25E7C01AF6F4}">
      <formula1>OR(D139=0, D139&gt;50)</formula1>
      <formula2>0</formula2>
    </dataValidation>
    <dataValidation type="custom" operator="greaterThan" showInputMessage="1" showErrorMessage="1" errorTitle="eee" sqref="G117:G126" xr:uid="{1C3EFB7E-4628-4DF5-A826-C55C2019209F}">
      <formula1>OR(D131=0, D131&gt;50)</formula1>
      <formula2>0</formula2>
    </dataValidation>
    <dataValidation type="custom" operator="greaterThan" showInputMessage="1" showErrorMessage="1" errorTitle="eee" sqref="G128" xr:uid="{B58FCB71-4752-42EF-9AEE-E5434E9FC15F}">
      <formula1>OR(D136=0, D136&gt;50)</formula1>
      <formula2>0</formula2>
    </dataValidation>
    <dataValidation type="custom" operator="greaterThan" showInputMessage="1" showErrorMessage="1" errorTitle="eee" sqref="G129" xr:uid="{7774E6E0-8765-49E2-9D61-38CA55DAFF97}">
      <formula1>OR(D134=0, D134&gt;50)</formula1>
      <formula2>0</formula2>
    </dataValidation>
    <dataValidation type="custom" operator="greaterThan" showInputMessage="1" showErrorMessage="1" errorTitle="eee" sqref="G130" xr:uid="{30423F29-ABF6-486A-9AD7-338FFA5EC89B}">
      <formula1>OR(D132=0, D132&gt;50)</formula1>
      <formula2>0</formula2>
    </dataValidation>
    <dataValidation type="custom" operator="greaterThan" showInputMessage="1" showErrorMessage="1" errorTitle="eee" sqref="G161 G166" xr:uid="{B7C968B4-34C2-474F-AAA1-3B1CD48AAF28}">
      <formula1>OR(D200=0, D200&gt;50)</formula1>
      <formula2>0</formula2>
    </dataValidation>
    <dataValidation type="custom" allowBlank="1" showInputMessage="1" showErrorMessage="1" sqref="D62 G156" xr:uid="{BE4AC430-0663-4369-99E2-502D9D757F0C}">
      <formula1>OR(D62=0, D62&gt;50)</formula1>
    </dataValidation>
    <dataValidation type="custom" operator="greaterThan" showInputMessage="1" showErrorMessage="1" errorTitle="eee" sqref="D61" xr:uid="{006C2106-4B3C-4F76-8448-561B41165AEA}">
      <formula1>OR(D61=0, D61&lt;0)</formula1>
    </dataValidation>
    <dataValidation type="custom" operator="greaterThan" showInputMessage="1" showErrorMessage="1" errorTitle="eee" sqref="D14:D29 D30 D50:D54 D31:D48" xr:uid="{62432DCF-223D-4295-B10C-15241AFFA2A0}">
      <formula1>OR(D14=0,D14&gt;50)</formula1>
    </dataValidation>
    <dataValidation operator="greaterThan" showInputMessage="1" showErrorMessage="1" errorTitle="eee" sqref="G109 G157 G159 D129 D160" xr:uid="{BD4F0585-9435-4F13-A638-EBA0075C367A}"/>
    <dataValidation type="custom" operator="greaterThan" showInputMessage="1" showErrorMessage="1" errorTitle="eee" sqref="G111:G116" xr:uid="{45F3E252-BC52-4CF1-81E4-95FCA8303F01}">
      <formula1>OR(D132=0, D132&gt;50)</formula1>
      <formula2>0</formula2>
    </dataValidation>
    <dataValidation type="custom" operator="greaterThan" showInputMessage="1" showErrorMessage="1" errorTitle="eee" sqref="G197" xr:uid="{46AB8C9F-5DDA-4A0E-96C7-4C713EDE4BEB}">
      <formula1>OR(D196=0, D196&gt;50)</formula1>
      <formula2>0</formula2>
    </dataValidation>
    <dataValidation type="custom" operator="greaterThan" showInputMessage="1" showErrorMessage="1" errorTitle="eee" sqref="G142" xr:uid="{50426A1E-3298-4CE9-A9CC-21FFAC17275D}">
      <formula1>OR(D180=0, D180&gt;50)</formula1>
      <formula2>0</formula2>
    </dataValidation>
    <dataValidation allowBlank="1" sqref="G231" xr:uid="{B4579210-21DF-4F47-AA00-EFC7F0E6B41D}">
      <formula1>0</formula1>
      <formula2>0</formula2>
    </dataValidation>
    <dataValidation type="custom" operator="greaterThan" showInputMessage="1" showErrorMessage="1" errorTitle="eee" sqref="D57:D60" xr:uid="{72E99168-9177-418C-955F-C20E954ACE8E}">
      <formula1>OR(D57=0, D57&lt;50)</formula1>
    </dataValidation>
    <dataValidation allowBlank="1" errorTitle="Error de datos" error="Debe introducir una fecha válida" sqref="F4" xr:uid="{75AED6D8-E1DB-4AF6-96F9-B4D7B7B3C844}">
      <formula1>0</formula1>
      <formula2>0</formula2>
    </dataValidation>
    <dataValidation type="custom" operator="greaterThan" showInputMessage="1" showErrorMessage="1" errorTitle="eee" error="Valores mayores a $50" sqref="D8:D13" xr:uid="{A03425D3-7CD8-49C2-BDBF-C13E1B8AF505}">
      <formula1>OR(D8=0,D8&gt;50)</formula1>
    </dataValidation>
    <dataValidation type="custom" operator="greaterThan" showInputMessage="1" showErrorMessage="1" errorTitle="eee" sqref="D86:D95 D97:D99 D101:D109 D111 D113 D125 D118:D121 D123 D115 G143:G153 G141 G132:G139 G155" xr:uid="{D971977D-F0BF-4572-82A8-D1BA806A6C23}">
      <formula1>OR(D86=0,D86&gt; 50)</formula1>
    </dataValidation>
    <dataValidation operator="greaterThanOrEqual" allowBlank="1" errorTitle="Error de datos" error="Debe ingresar un valor entero positivo" sqref="C8:C11 C14:C48 F230 C141:C160 F161:F165 F7:F109 C129 C131:C139 C50:C127 F111:F157" xr:uid="{306C2B82-2503-4A88-9A19-F43DC6C55032}">
      <formula1>0</formula1>
      <formula2>0</formula2>
    </dataValidation>
    <dataValidation type="custom" operator="greaterThan" showInputMessage="1" showErrorMessage="1" errorTitle="eee" sqref="D49 D55:D56 G140 G154 G8:G108 D114 D124 D85 D96 D100 D110 D112 D63:D83 D122 D126:D128 D131:D159 D116:D117" xr:uid="{561944F4-EE86-47E0-83B9-B4B0106C12B6}">
      <formula1>OR(D8=0, D8&gt;50)</formula1>
    </dataValidation>
    <dataValidation type="custom" operator="greaterThan" showInputMessage="1" showErrorMessage="1" errorTitle="eee" sqref="D84" xr:uid="{67F602DD-90DF-4BEC-8A02-AAF8B35F4332}">
      <formula1>OR(#REF!=0,#REF!&gt; 50)</formula1>
      <formula2>0</formula2>
    </dataValidation>
  </dataValidations>
  <pageMargins left="0.7" right="0.7" top="0.75" bottom="0.75" header="0.3" footer="0.3"/>
  <ignoredErrors>
    <ignoredError sqref="D20 G22 G24 G100 G144 G149 D38:D4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6419-6635-4EFD-A128-801F241E0ABC}">
  <dimension ref="A1:H222"/>
  <sheetViews>
    <sheetView showGridLines="0" topLeftCell="A25"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x14ac:dyDescent="0.25"/>
    <row r="2" spans="2:7" x14ac:dyDescent="0.25">
      <c r="B2" s="7"/>
      <c r="C2" s="123" t="s">
        <v>0</v>
      </c>
      <c r="D2" s="123"/>
      <c r="E2" s="54"/>
      <c r="F2" s="8" t="str">
        <f>+[5]Presentación!C4</f>
        <v>CUDAM</v>
      </c>
      <c r="G2" s="9"/>
    </row>
    <row r="3" spans="2:7" x14ac:dyDescent="0.25">
      <c r="C3" s="123" t="s">
        <v>1</v>
      </c>
      <c r="D3" s="123"/>
      <c r="E3" s="54"/>
      <c r="F3" s="10" t="str">
        <f>+[5]Presentación!C5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122">
        <f>+[5]ESP!D7</f>
        <v>2025</v>
      </c>
      <c r="F7" s="73" t="s">
        <v>5</v>
      </c>
      <c r="G7" s="116">
        <f>+D7</f>
        <v>2025</v>
      </c>
    </row>
    <row r="8" spans="2:7" ht="15.75" customHeight="1" x14ac:dyDescent="0.25">
      <c r="B8" s="2" t="s">
        <v>6</v>
      </c>
      <c r="C8" s="17" t="s">
        <v>7</v>
      </c>
      <c r="D8" s="19">
        <v>6771068</v>
      </c>
      <c r="F8" s="17" t="s">
        <v>8</v>
      </c>
      <c r="G8" s="19">
        <v>6858193</v>
      </c>
    </row>
    <row r="9" spans="2:7" ht="15.75" customHeight="1" x14ac:dyDescent="0.25">
      <c r="B9" s="2" t="s">
        <v>9</v>
      </c>
      <c r="C9" s="20" t="s">
        <v>10</v>
      </c>
      <c r="D9" s="22">
        <v>1676112</v>
      </c>
      <c r="F9" s="20" t="s">
        <v>362</v>
      </c>
      <c r="G9" s="22">
        <v>8993896</v>
      </c>
    </row>
    <row r="10" spans="2:7" ht="15.75" customHeight="1" x14ac:dyDescent="0.25">
      <c r="B10" s="2" t="s">
        <v>12</v>
      </c>
      <c r="C10" s="20" t="s">
        <v>363</v>
      </c>
      <c r="D10" s="22">
        <v>1782373216</v>
      </c>
      <c r="F10" s="20" t="s">
        <v>364</v>
      </c>
      <c r="G10" s="22">
        <v>23029513</v>
      </c>
    </row>
    <row r="11" spans="2:7" ht="15.75" customHeight="1" x14ac:dyDescent="0.25">
      <c r="B11" s="2" t="s">
        <v>15</v>
      </c>
      <c r="C11" s="20" t="s">
        <v>365</v>
      </c>
      <c r="D11" s="22">
        <v>180029983</v>
      </c>
      <c r="F11" s="20" t="s">
        <v>366</v>
      </c>
      <c r="G11" s="22">
        <v>84089161</v>
      </c>
    </row>
    <row r="12" spans="2:7" ht="15.75" customHeight="1" x14ac:dyDescent="0.25">
      <c r="B12" s="2" t="s">
        <v>18</v>
      </c>
      <c r="C12" s="20" t="s">
        <v>19</v>
      </c>
      <c r="D12" s="22">
        <v>26623291</v>
      </c>
      <c r="F12" s="20" t="s">
        <v>367</v>
      </c>
      <c r="G12" s="22">
        <v>183900227</v>
      </c>
    </row>
    <row r="13" spans="2:7" ht="15.75" customHeight="1" x14ac:dyDescent="0.25">
      <c r="B13" s="2" t="s">
        <v>21</v>
      </c>
      <c r="C13" s="20" t="s">
        <v>22</v>
      </c>
      <c r="D13" s="22">
        <v>3697172</v>
      </c>
      <c r="F13" s="20" t="s">
        <v>368</v>
      </c>
      <c r="G13" s="22">
        <v>57245744</v>
      </c>
    </row>
    <row r="14" spans="2:7" ht="15.75" customHeight="1" x14ac:dyDescent="0.25">
      <c r="B14" s="2" t="s">
        <v>24</v>
      </c>
      <c r="C14" s="20" t="s">
        <v>25</v>
      </c>
      <c r="D14" s="22">
        <v>0</v>
      </c>
      <c r="F14" s="20" t="s">
        <v>369</v>
      </c>
      <c r="G14" s="22">
        <v>53386071</v>
      </c>
    </row>
    <row r="15" spans="2:7" ht="15.75" customHeight="1" x14ac:dyDescent="0.25">
      <c r="B15" s="2" t="s">
        <v>27</v>
      </c>
      <c r="C15" s="20" t="s">
        <v>28</v>
      </c>
      <c r="D15" s="22">
        <v>0</v>
      </c>
      <c r="F15" s="20" t="s">
        <v>29</v>
      </c>
      <c r="G15" s="22">
        <v>371840162</v>
      </c>
    </row>
    <row r="16" spans="2:7" ht="15.75" customHeight="1" x14ac:dyDescent="0.25">
      <c r="B16" s="2" t="s">
        <v>30</v>
      </c>
      <c r="C16" s="20" t="s">
        <v>31</v>
      </c>
      <c r="D16" s="22">
        <v>0</v>
      </c>
      <c r="F16" s="20" t="s">
        <v>32</v>
      </c>
      <c r="G16" s="22">
        <v>102611141</v>
      </c>
    </row>
    <row r="17" spans="2:7" ht="15.75" customHeight="1" x14ac:dyDescent="0.25">
      <c r="B17" s="2" t="s">
        <v>33</v>
      </c>
      <c r="C17" s="20" t="s">
        <v>370</v>
      </c>
      <c r="D17" s="22">
        <v>0</v>
      </c>
      <c r="F17" s="20" t="s">
        <v>35</v>
      </c>
      <c r="G17" s="22">
        <v>146398940</v>
      </c>
    </row>
    <row r="18" spans="2:7" ht="15.75" customHeight="1" x14ac:dyDescent="0.25">
      <c r="B18" s="2" t="s">
        <v>36</v>
      </c>
      <c r="C18" s="20" t="s">
        <v>37</v>
      </c>
      <c r="D18" s="22">
        <v>0</v>
      </c>
      <c r="F18" s="20" t="s">
        <v>38</v>
      </c>
      <c r="G18" s="22">
        <v>0</v>
      </c>
    </row>
    <row r="19" spans="2:7" ht="15.75" customHeight="1" x14ac:dyDescent="0.25">
      <c r="B19" s="2" t="s">
        <v>39</v>
      </c>
      <c r="C19" s="20" t="s">
        <v>40</v>
      </c>
      <c r="D19" s="102">
        <f>+'[5]Detalle ER'!D21</f>
        <v>229577</v>
      </c>
      <c r="F19" s="24" t="s">
        <v>41</v>
      </c>
      <c r="G19" s="104">
        <v>14535176</v>
      </c>
    </row>
    <row r="20" spans="2:7" ht="15.75" customHeight="1" x14ac:dyDescent="0.25">
      <c r="B20" s="2" t="s">
        <v>42</v>
      </c>
      <c r="C20" s="20" t="s">
        <v>371</v>
      </c>
      <c r="D20" s="104">
        <f>28106435+3273-2</f>
        <v>28109706</v>
      </c>
      <c r="F20" s="90" t="s">
        <v>44</v>
      </c>
      <c r="G20" s="97">
        <f>SUM(G8:G19)</f>
        <v>1052888224</v>
      </c>
    </row>
    <row r="21" spans="2:7" ht="15.75" customHeight="1" x14ac:dyDescent="0.25">
      <c r="C21" s="88" t="s">
        <v>45</v>
      </c>
      <c r="D21" s="118">
        <f>SUM(D8:D20)</f>
        <v>2029510125</v>
      </c>
      <c r="F21" s="17" t="s">
        <v>46</v>
      </c>
      <c r="G21" s="19">
        <v>288311</v>
      </c>
    </row>
    <row r="22" spans="2:7" ht="15.75" customHeight="1" x14ac:dyDescent="0.25">
      <c r="C22" s="90" t="s">
        <v>47</v>
      </c>
      <c r="D22" s="97">
        <f>SUM(D23:D29)</f>
        <v>1692517.25</v>
      </c>
      <c r="F22" s="20" t="s">
        <v>48</v>
      </c>
      <c r="G22" s="22">
        <v>12977144</v>
      </c>
    </row>
    <row r="23" spans="2:7" ht="15.75" customHeight="1" x14ac:dyDescent="0.25">
      <c r="B23" s="2" t="s">
        <v>49</v>
      </c>
      <c r="C23" s="17" t="s">
        <v>50</v>
      </c>
      <c r="D23" s="19">
        <v>129089</v>
      </c>
      <c r="F23" s="20" t="s">
        <v>51</v>
      </c>
      <c r="G23" s="22">
        <v>4617443</v>
      </c>
    </row>
    <row r="24" spans="2:7" ht="15.75" customHeight="1" x14ac:dyDescent="0.25">
      <c r="B24" s="2" t="s">
        <v>52</v>
      </c>
      <c r="C24" s="20" t="s">
        <v>53</v>
      </c>
      <c r="D24" s="22">
        <v>0</v>
      </c>
      <c r="F24" s="20" t="s">
        <v>54</v>
      </c>
      <c r="G24" s="22">
        <v>27224601</v>
      </c>
    </row>
    <row r="25" spans="2:7" ht="15.75" customHeight="1" x14ac:dyDescent="0.25">
      <c r="B25" s="2" t="s">
        <v>55</v>
      </c>
      <c r="C25" s="20" t="s">
        <v>56</v>
      </c>
      <c r="D25" s="22">
        <v>0</v>
      </c>
      <c r="F25" s="20" t="s">
        <v>372</v>
      </c>
      <c r="G25" s="22">
        <v>1322608</v>
      </c>
    </row>
    <row r="26" spans="2:7" ht="15.75" customHeight="1" x14ac:dyDescent="0.25">
      <c r="B26" s="2" t="s">
        <v>58</v>
      </c>
      <c r="C26" s="20" t="s">
        <v>59</v>
      </c>
      <c r="D26" s="22">
        <v>0</v>
      </c>
      <c r="F26" s="20" t="s">
        <v>373</v>
      </c>
      <c r="G26" s="22">
        <v>4548985</v>
      </c>
    </row>
    <row r="27" spans="2:7" ht="15.75" customHeight="1" x14ac:dyDescent="0.25">
      <c r="B27" s="2" t="s">
        <v>61</v>
      </c>
      <c r="C27" s="20" t="s">
        <v>62</v>
      </c>
      <c r="D27" s="22">
        <v>0</v>
      </c>
      <c r="F27" s="24" t="s">
        <v>63</v>
      </c>
      <c r="G27" s="104">
        <v>742514</v>
      </c>
    </row>
    <row r="28" spans="2:7" ht="15.75" customHeight="1" x14ac:dyDescent="0.25">
      <c r="B28" s="2" t="s">
        <v>64</v>
      </c>
      <c r="C28" s="20" t="s">
        <v>65</v>
      </c>
      <c r="D28" s="102">
        <f>+'[5]Detalle ER'!D28</f>
        <v>1545376.25</v>
      </c>
      <c r="F28" s="90" t="s">
        <v>66</v>
      </c>
      <c r="G28" s="97">
        <f>SUM(G21:G27)</f>
        <v>51721606</v>
      </c>
    </row>
    <row r="29" spans="2:7" ht="15.75" customHeight="1" x14ac:dyDescent="0.25">
      <c r="B29" s="2" t="s">
        <v>67</v>
      </c>
      <c r="C29" s="24" t="s">
        <v>68</v>
      </c>
      <c r="D29" s="104">
        <v>18052</v>
      </c>
      <c r="F29" s="17" t="s">
        <v>69</v>
      </c>
      <c r="G29" s="19">
        <v>116396799</v>
      </c>
    </row>
    <row r="30" spans="2:7" ht="15.75" customHeight="1" x14ac:dyDescent="0.25">
      <c r="C30" s="90" t="s">
        <v>70</v>
      </c>
      <c r="D30" s="97">
        <f>SUM(D31:D35)</f>
        <v>88250779</v>
      </c>
      <c r="F30" s="20" t="s">
        <v>71</v>
      </c>
      <c r="G30" s="22">
        <v>194717673</v>
      </c>
    </row>
    <row r="31" spans="2:7" ht="15.75" customHeight="1" x14ac:dyDescent="0.25">
      <c r="B31" s="2" t="s">
        <v>72</v>
      </c>
      <c r="C31" s="17" t="s">
        <v>73</v>
      </c>
      <c r="D31" s="19">
        <v>75994043</v>
      </c>
      <c r="F31" s="20" t="s">
        <v>74</v>
      </c>
      <c r="G31" s="22">
        <v>8764083</v>
      </c>
    </row>
    <row r="32" spans="2:7" ht="15.75" customHeight="1" x14ac:dyDescent="0.25">
      <c r="B32" s="2" t="s">
        <v>75</v>
      </c>
      <c r="C32" s="20" t="s">
        <v>76</v>
      </c>
      <c r="D32" s="22">
        <v>2320356</v>
      </c>
      <c r="F32" s="24" t="s">
        <v>77</v>
      </c>
      <c r="G32" s="104">
        <v>4287828</v>
      </c>
    </row>
    <row r="33" spans="2:7" ht="15.75" customHeight="1" x14ac:dyDescent="0.25">
      <c r="B33" s="2" t="s">
        <v>78</v>
      </c>
      <c r="C33" s="20" t="s">
        <v>79</v>
      </c>
      <c r="D33" s="22">
        <v>7658573</v>
      </c>
      <c r="F33" s="90" t="s">
        <v>80</v>
      </c>
      <c r="G33" s="97">
        <f>SUM(G29:G32)</f>
        <v>324166383</v>
      </c>
    </row>
    <row r="34" spans="2:7" ht="15.75" customHeight="1" x14ac:dyDescent="0.25">
      <c r="B34" s="2" t="s">
        <v>81</v>
      </c>
      <c r="C34" s="20" t="s">
        <v>82</v>
      </c>
      <c r="D34" s="102">
        <f>+'[5]Detalle ER'!D35</f>
        <v>1074730</v>
      </c>
      <c r="F34" s="94" t="s">
        <v>83</v>
      </c>
      <c r="G34" s="101">
        <f>SUM(G35:G40)</f>
        <v>112416336</v>
      </c>
    </row>
    <row r="35" spans="2:7" ht="15.75" customHeight="1" x14ac:dyDescent="0.25">
      <c r="B35" s="2" t="s">
        <v>84</v>
      </c>
      <c r="C35" s="24" t="s">
        <v>85</v>
      </c>
      <c r="D35" s="104">
        <v>1203077</v>
      </c>
      <c r="F35" s="17" t="s">
        <v>86</v>
      </c>
      <c r="G35" s="19">
        <v>11235976</v>
      </c>
    </row>
    <row r="36" spans="2:7" ht="15.75" customHeight="1" x14ac:dyDescent="0.25">
      <c r="C36" s="90" t="s">
        <v>87</v>
      </c>
      <c r="D36" s="97">
        <f>+D22+D30</f>
        <v>89943296.25</v>
      </c>
      <c r="F36" s="20" t="s">
        <v>88</v>
      </c>
      <c r="G36" s="22">
        <v>6741586</v>
      </c>
    </row>
    <row r="37" spans="2:7" ht="15.75" customHeight="1" x14ac:dyDescent="0.25">
      <c r="B37" s="2" t="s">
        <v>89</v>
      </c>
      <c r="C37" s="17" t="s">
        <v>374</v>
      </c>
      <c r="D37" s="19">
        <v>26650601</v>
      </c>
      <c r="F37" s="20" t="s">
        <v>91</v>
      </c>
      <c r="G37" s="22">
        <v>4494391</v>
      </c>
    </row>
    <row r="38" spans="2:7" ht="15.75" customHeight="1" x14ac:dyDescent="0.25">
      <c r="B38" s="2" t="s">
        <v>92</v>
      </c>
      <c r="C38" s="20" t="s">
        <v>375</v>
      </c>
      <c r="D38" s="22">
        <v>21118693</v>
      </c>
      <c r="F38" s="20" t="s">
        <v>94</v>
      </c>
      <c r="G38" s="22">
        <v>8988781</v>
      </c>
    </row>
    <row r="39" spans="2:7" ht="15.75" customHeight="1" x14ac:dyDescent="0.25">
      <c r="B39" s="2" t="s">
        <v>95</v>
      </c>
      <c r="C39" s="20" t="s">
        <v>376</v>
      </c>
      <c r="D39" s="22">
        <v>0</v>
      </c>
      <c r="F39" s="20" t="s">
        <v>97</v>
      </c>
      <c r="G39" s="22">
        <v>7865184</v>
      </c>
    </row>
    <row r="40" spans="2:7" ht="15.75" customHeight="1" x14ac:dyDescent="0.25">
      <c r="B40" s="2" t="s">
        <v>98</v>
      </c>
      <c r="C40" s="20" t="s">
        <v>377</v>
      </c>
      <c r="D40" s="22">
        <f>32382669-329</f>
        <v>32382340</v>
      </c>
      <c r="F40" s="24" t="s">
        <v>100</v>
      </c>
      <c r="G40" s="121">
        <f>+'[5]Detalle ER'!H19</f>
        <v>73090418</v>
      </c>
    </row>
    <row r="41" spans="2:7" ht="15.75" customHeight="1" x14ac:dyDescent="0.25">
      <c r="B41" s="2" t="s">
        <v>101</v>
      </c>
      <c r="C41" s="20" t="s">
        <v>378</v>
      </c>
      <c r="D41" s="22">
        <v>0</v>
      </c>
      <c r="F41" s="94" t="s">
        <v>103</v>
      </c>
      <c r="G41" s="101">
        <f>SUM(G42:G47)</f>
        <v>28089941</v>
      </c>
    </row>
    <row r="42" spans="2:7" ht="15.75" customHeight="1" x14ac:dyDescent="0.25">
      <c r="B42" s="2" t="s">
        <v>104</v>
      </c>
      <c r="C42" s="20" t="s">
        <v>379</v>
      </c>
      <c r="D42" s="22">
        <v>0</v>
      </c>
      <c r="F42" s="17" t="s">
        <v>106</v>
      </c>
      <c r="G42" s="19">
        <v>5056189</v>
      </c>
    </row>
    <row r="43" spans="2:7" ht="15.75" customHeight="1" x14ac:dyDescent="0.25">
      <c r="B43" s="2" t="s">
        <v>107</v>
      </c>
      <c r="C43" s="20" t="s">
        <v>380</v>
      </c>
      <c r="D43" s="22">
        <v>1400750</v>
      </c>
      <c r="F43" s="20" t="s">
        <v>109</v>
      </c>
      <c r="G43" s="22">
        <v>2528095</v>
      </c>
    </row>
    <row r="44" spans="2:7" ht="15.75" customHeight="1" x14ac:dyDescent="0.25">
      <c r="B44" s="2" t="s">
        <v>110</v>
      </c>
      <c r="C44" s="20" t="s">
        <v>381</v>
      </c>
      <c r="D44" s="22">
        <v>0</v>
      </c>
      <c r="F44" s="20" t="s">
        <v>112</v>
      </c>
      <c r="G44" s="22">
        <v>2247195</v>
      </c>
    </row>
    <row r="45" spans="2:7" ht="15.75" customHeight="1" x14ac:dyDescent="0.25">
      <c r="B45" s="2" t="s">
        <v>113</v>
      </c>
      <c r="C45" s="20" t="s">
        <v>114</v>
      </c>
      <c r="D45" s="22">
        <v>0</v>
      </c>
      <c r="F45" s="20" t="s">
        <v>115</v>
      </c>
      <c r="G45" s="22">
        <v>1685396</v>
      </c>
    </row>
    <row r="46" spans="2:7" ht="15.75" customHeight="1" x14ac:dyDescent="0.25">
      <c r="B46" s="2" t="s">
        <v>116</v>
      </c>
      <c r="C46" s="20" t="s">
        <v>117</v>
      </c>
      <c r="D46" s="102">
        <f>+'[5]Detalle ER'!D49</f>
        <v>0</v>
      </c>
      <c r="F46" s="20" t="s">
        <v>118</v>
      </c>
      <c r="G46" s="22">
        <v>4494391</v>
      </c>
    </row>
    <row r="47" spans="2:7" ht="15.75" customHeight="1" x14ac:dyDescent="0.25">
      <c r="B47" s="2" t="s">
        <v>119</v>
      </c>
      <c r="C47" s="24" t="s">
        <v>382</v>
      </c>
      <c r="D47" s="104">
        <v>1231373</v>
      </c>
      <c r="F47" s="20" t="s">
        <v>121</v>
      </c>
      <c r="G47" s="112">
        <f>+'[5]Detalle ER'!H29</f>
        <v>12078675</v>
      </c>
    </row>
    <row r="48" spans="2:7" ht="15.75" customHeight="1" x14ac:dyDescent="0.25">
      <c r="C48" s="90" t="s">
        <v>122</v>
      </c>
      <c r="D48" s="97">
        <f>SUM(D37:D47)</f>
        <v>82783757</v>
      </c>
      <c r="F48" s="24" t="s">
        <v>123</v>
      </c>
      <c r="G48" s="104">
        <v>2017111</v>
      </c>
    </row>
    <row r="49" spans="2:7" ht="15.75" customHeight="1" x14ac:dyDescent="0.25">
      <c r="C49" s="94" t="s">
        <v>124</v>
      </c>
      <c r="D49" s="98"/>
      <c r="F49" s="90" t="s">
        <v>125</v>
      </c>
      <c r="G49" s="97">
        <f>+G34+G41+G48</f>
        <v>142523388</v>
      </c>
    </row>
    <row r="50" spans="2:7" ht="15.75" customHeight="1" x14ac:dyDescent="0.25">
      <c r="B50" s="2" t="s">
        <v>126</v>
      </c>
      <c r="C50" s="28" t="s">
        <v>127</v>
      </c>
      <c r="D50" s="19">
        <v>0</v>
      </c>
      <c r="F50" s="28" t="s">
        <v>128</v>
      </c>
      <c r="G50" s="19">
        <v>42393582</v>
      </c>
    </row>
    <row r="51" spans="2:7" ht="15.75" customHeight="1" x14ac:dyDescent="0.25">
      <c r="B51" s="2" t="s">
        <v>129</v>
      </c>
      <c r="C51" s="20" t="s">
        <v>124</v>
      </c>
      <c r="D51" s="102">
        <f>+'[5]Detalle ER'!D58</f>
        <v>272952</v>
      </c>
      <c r="F51" s="20" t="s">
        <v>130</v>
      </c>
      <c r="G51" s="22">
        <v>54355437</v>
      </c>
    </row>
    <row r="52" spans="2:7" ht="15.75" customHeight="1" x14ac:dyDescent="0.25">
      <c r="B52" s="2" t="s">
        <v>131</v>
      </c>
      <c r="C52" s="24" t="s">
        <v>383</v>
      </c>
      <c r="D52" s="104">
        <v>7192</v>
      </c>
      <c r="F52" s="20" t="s">
        <v>133</v>
      </c>
      <c r="G52" s="22">
        <v>0</v>
      </c>
    </row>
    <row r="53" spans="2:7" ht="15.75" customHeight="1" x14ac:dyDescent="0.25">
      <c r="C53" s="90" t="s">
        <v>134</v>
      </c>
      <c r="D53" s="97">
        <f>SUM(D50:D52)</f>
        <v>280144</v>
      </c>
      <c r="F53" s="20" t="s">
        <v>135</v>
      </c>
      <c r="G53" s="22">
        <v>14064451</v>
      </c>
    </row>
    <row r="54" spans="2:7" ht="15.75" customHeight="1" x14ac:dyDescent="0.25">
      <c r="C54" s="75" t="s">
        <v>136</v>
      </c>
      <c r="D54" s="103">
        <f>D21+D36+D48+D53</f>
        <v>2202517322.25</v>
      </c>
      <c r="F54" s="20" t="s">
        <v>137</v>
      </c>
      <c r="G54" s="22">
        <v>9093754</v>
      </c>
    </row>
    <row r="55" spans="2:7" ht="15.75" customHeight="1" x14ac:dyDescent="0.25">
      <c r="C55" s="29"/>
      <c r="F55" s="20" t="s">
        <v>138</v>
      </c>
      <c r="G55" s="22">
        <v>3535702</v>
      </c>
    </row>
    <row r="56" spans="2:7" ht="15.75" customHeight="1" x14ac:dyDescent="0.25">
      <c r="C56" s="94" t="s">
        <v>139</v>
      </c>
      <c r="D56" s="98"/>
      <c r="F56" s="20" t="s">
        <v>140</v>
      </c>
      <c r="G56" s="112">
        <f>+'[5]Detalle ER'!H40</f>
        <v>1202172</v>
      </c>
    </row>
    <row r="57" spans="2:7" ht="15.75" customHeight="1" x14ac:dyDescent="0.25">
      <c r="B57" s="2" t="s">
        <v>141</v>
      </c>
      <c r="C57" s="28" t="s">
        <v>142</v>
      </c>
      <c r="D57" s="19">
        <v>0</v>
      </c>
      <c r="F57" s="24" t="s">
        <v>143</v>
      </c>
      <c r="G57" s="104">
        <v>1759088</v>
      </c>
    </row>
    <row r="58" spans="2:7" ht="15.75" customHeight="1" x14ac:dyDescent="0.25">
      <c r="B58" s="2" t="s">
        <v>144</v>
      </c>
      <c r="C58" s="20" t="s">
        <v>145</v>
      </c>
      <c r="D58" s="22">
        <v>-778695</v>
      </c>
      <c r="F58" s="90" t="s">
        <v>146</v>
      </c>
      <c r="G58" s="97">
        <f>SUM(G50:G57)</f>
        <v>126404186</v>
      </c>
    </row>
    <row r="59" spans="2:7" ht="15.75" customHeight="1" x14ac:dyDescent="0.25">
      <c r="B59" s="2" t="s">
        <v>147</v>
      </c>
      <c r="C59" s="20" t="s">
        <v>148</v>
      </c>
      <c r="D59" s="22">
        <v>-77533</v>
      </c>
      <c r="F59" s="28" t="s">
        <v>149</v>
      </c>
      <c r="G59" s="19">
        <v>56870565</v>
      </c>
    </row>
    <row r="60" spans="2:7" ht="15.75" customHeight="1" x14ac:dyDescent="0.25">
      <c r="B60" s="2" t="s">
        <v>150</v>
      </c>
      <c r="C60" s="24" t="s">
        <v>384</v>
      </c>
      <c r="D60" s="104">
        <v>-12813</v>
      </c>
      <c r="F60" s="20" t="s">
        <v>152</v>
      </c>
      <c r="G60" s="22">
        <v>0</v>
      </c>
    </row>
    <row r="61" spans="2:7" ht="15.75" customHeight="1" x14ac:dyDescent="0.25">
      <c r="C61" s="90" t="s">
        <v>385</v>
      </c>
      <c r="D61" s="97">
        <f>SUM(D57:D60)</f>
        <v>-869041</v>
      </c>
      <c r="F61" s="20" t="s">
        <v>154</v>
      </c>
      <c r="G61" s="22">
        <v>2665379</v>
      </c>
    </row>
    <row r="62" spans="2:7" ht="15.75" customHeight="1" x14ac:dyDescent="0.25">
      <c r="C62" s="119" t="s">
        <v>155</v>
      </c>
      <c r="D62" s="120">
        <f>D54+D61</f>
        <v>2201648281.25</v>
      </c>
      <c r="F62" s="20" t="s">
        <v>156</v>
      </c>
      <c r="G62" s="22">
        <v>9656123</v>
      </c>
    </row>
    <row r="63" spans="2:7" ht="15.75" customHeight="1" x14ac:dyDescent="0.25">
      <c r="B63" s="33"/>
      <c r="C63" s="34"/>
      <c r="D63" s="35"/>
      <c r="F63" s="20" t="s">
        <v>157</v>
      </c>
      <c r="G63" s="22">
        <v>6485672</v>
      </c>
    </row>
    <row r="64" spans="2:7" ht="15.75" customHeight="1" x14ac:dyDescent="0.25">
      <c r="B64" s="5"/>
      <c r="C64" s="34"/>
      <c r="D64" s="35"/>
      <c r="F64" s="20" t="s">
        <v>158</v>
      </c>
      <c r="G64" s="22">
        <v>8210176</v>
      </c>
    </row>
    <row r="65" spans="1:7" ht="15.75" customHeight="1" x14ac:dyDescent="0.25">
      <c r="B65" s="36" t="s">
        <v>159</v>
      </c>
      <c r="C65" s="34"/>
      <c r="D65" s="35"/>
      <c r="F65" s="20" t="s">
        <v>160</v>
      </c>
      <c r="G65" s="22">
        <v>10896456</v>
      </c>
    </row>
    <row r="66" spans="1:7" ht="15.75" customHeight="1" x14ac:dyDescent="0.25">
      <c r="B66" s="36" t="s">
        <v>161</v>
      </c>
      <c r="C66" s="34"/>
      <c r="D66" s="35"/>
      <c r="F66" s="20" t="s">
        <v>162</v>
      </c>
      <c r="G66" s="22">
        <v>29538063</v>
      </c>
    </row>
    <row r="67" spans="1:7" ht="15.75" customHeight="1" x14ac:dyDescent="0.25">
      <c r="B67" s="36" t="s">
        <v>163</v>
      </c>
      <c r="C67" s="34"/>
      <c r="D67" s="35"/>
      <c r="F67" s="20" t="s">
        <v>164</v>
      </c>
      <c r="G67" s="22">
        <v>12935200</v>
      </c>
    </row>
    <row r="68" spans="1:7" ht="15.75" customHeight="1" x14ac:dyDescent="0.25">
      <c r="B68" s="36" t="s">
        <v>165</v>
      </c>
      <c r="C68" s="34"/>
      <c r="D68" s="35"/>
      <c r="F68" s="20" t="s">
        <v>166</v>
      </c>
      <c r="G68" s="22">
        <v>14108409</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3299694</v>
      </c>
    </row>
    <row r="71" spans="1:7" ht="15.75" customHeight="1" x14ac:dyDescent="0.25">
      <c r="B71" s="36" t="s">
        <v>171</v>
      </c>
      <c r="C71" s="34"/>
      <c r="D71" s="35"/>
      <c r="F71" s="20" t="s">
        <v>172</v>
      </c>
      <c r="G71" s="22">
        <v>5314956</v>
      </c>
    </row>
    <row r="72" spans="1:7" ht="15.75" customHeight="1" x14ac:dyDescent="0.25">
      <c r="B72" s="36" t="s">
        <v>173</v>
      </c>
      <c r="C72" s="34"/>
      <c r="D72" s="35"/>
      <c r="F72" s="20" t="s">
        <v>174</v>
      </c>
      <c r="G72" s="22">
        <v>0</v>
      </c>
    </row>
    <row r="73" spans="1:7" ht="15.75" customHeight="1" x14ac:dyDescent="0.25">
      <c r="B73" s="36" t="s">
        <v>175</v>
      </c>
      <c r="C73" s="34"/>
      <c r="D73" s="35"/>
      <c r="F73" s="20" t="s">
        <v>176</v>
      </c>
      <c r="G73" s="22">
        <v>9726657</v>
      </c>
    </row>
    <row r="74" spans="1:7" ht="15.75" customHeight="1" x14ac:dyDescent="0.25">
      <c r="B74" s="36" t="s">
        <v>177</v>
      </c>
      <c r="C74" s="34"/>
      <c r="D74" s="35"/>
      <c r="F74" s="20" t="s">
        <v>178</v>
      </c>
      <c r="G74" s="22">
        <v>1006364</v>
      </c>
    </row>
    <row r="75" spans="1:7" ht="15.75" customHeight="1" x14ac:dyDescent="0.25">
      <c r="B75" s="36" t="s">
        <v>179</v>
      </c>
      <c r="C75" s="34"/>
      <c r="D75" s="35"/>
      <c r="F75" s="20" t="s">
        <v>180</v>
      </c>
      <c r="G75" s="22">
        <v>0</v>
      </c>
    </row>
    <row r="76" spans="1:7" ht="15.75" customHeight="1" x14ac:dyDescent="0.25">
      <c r="B76" s="36" t="s">
        <v>181</v>
      </c>
      <c r="C76" s="34"/>
      <c r="D76" s="35"/>
      <c r="F76" s="20" t="s">
        <v>182</v>
      </c>
      <c r="G76" s="22">
        <v>7176224</v>
      </c>
    </row>
    <row r="77" spans="1:7" ht="15.75" customHeight="1" x14ac:dyDescent="0.25">
      <c r="B77" s="36" t="s">
        <v>183</v>
      </c>
      <c r="C77" s="34"/>
      <c r="D77" s="35"/>
      <c r="F77" s="20" t="s">
        <v>184</v>
      </c>
      <c r="G77" s="22">
        <v>21408024</v>
      </c>
    </row>
    <row r="78" spans="1:7" ht="15.75" customHeight="1" x14ac:dyDescent="0.25">
      <c r="B78" s="36" t="s">
        <v>185</v>
      </c>
      <c r="C78" s="34"/>
      <c r="D78" s="35"/>
      <c r="F78" s="20" t="s">
        <v>186</v>
      </c>
      <c r="G78" s="112">
        <f>+'[5]Detalle ER'!H60</f>
        <v>93004751</v>
      </c>
    </row>
    <row r="79" spans="1:7" ht="15.75" customHeight="1" x14ac:dyDescent="0.25">
      <c r="B79" s="36"/>
      <c r="C79" s="34"/>
      <c r="D79" s="35"/>
      <c r="F79" s="24" t="s">
        <v>187</v>
      </c>
      <c r="G79" s="104">
        <v>4020679</v>
      </c>
    </row>
    <row r="80" spans="1:7" ht="15.75" customHeight="1" x14ac:dyDescent="0.25">
      <c r="A80" s="37"/>
      <c r="B80" s="38"/>
      <c r="C80" s="34"/>
      <c r="D80" s="35"/>
      <c r="E80" s="39"/>
      <c r="F80" s="90" t="s">
        <v>188</v>
      </c>
      <c r="G80" s="97">
        <f>SUM(G59:G79)</f>
        <v>296323392</v>
      </c>
    </row>
    <row r="81" spans="2:7" ht="15.75" customHeight="1" x14ac:dyDescent="0.25">
      <c r="B81" s="36" t="s">
        <v>189</v>
      </c>
      <c r="C81" s="34"/>
      <c r="D81" s="35"/>
      <c r="F81" s="28" t="s">
        <v>190</v>
      </c>
      <c r="G81" s="19">
        <v>0</v>
      </c>
    </row>
    <row r="82" spans="2:7" ht="15.75" customHeight="1" x14ac:dyDescent="0.25">
      <c r="B82" s="36" t="s">
        <v>191</v>
      </c>
      <c r="C82" s="34"/>
      <c r="D82" s="35"/>
      <c r="F82" s="20" t="s">
        <v>192</v>
      </c>
      <c r="G82" s="22">
        <v>1787900</v>
      </c>
    </row>
    <row r="83" spans="2:7" ht="15.75" customHeight="1" x14ac:dyDescent="0.25">
      <c r="B83" s="36" t="s">
        <v>193</v>
      </c>
      <c r="C83" s="34"/>
      <c r="D83" s="35"/>
      <c r="F83" s="20" t="s">
        <v>194</v>
      </c>
      <c r="G83" s="22">
        <v>2869079</v>
      </c>
    </row>
    <row r="84" spans="2:7" ht="15.75" customHeight="1" x14ac:dyDescent="0.25">
      <c r="B84" s="36" t="s">
        <v>195</v>
      </c>
      <c r="C84" s="40"/>
      <c r="D84" s="41"/>
      <c r="F84" s="20" t="s">
        <v>196</v>
      </c>
      <c r="G84" s="22">
        <v>4041371</v>
      </c>
    </row>
    <row r="85" spans="2:7" ht="15.75" customHeight="1" x14ac:dyDescent="0.25">
      <c r="B85" s="36" t="s">
        <v>197</v>
      </c>
      <c r="C85" s="73" t="s">
        <v>198</v>
      </c>
      <c r="D85" s="116">
        <f>+D7</f>
        <v>2025</v>
      </c>
      <c r="F85" s="20" t="s">
        <v>199</v>
      </c>
      <c r="G85" s="22">
        <v>7419512</v>
      </c>
    </row>
    <row r="86" spans="2:7" ht="15.75" customHeight="1" x14ac:dyDescent="0.25">
      <c r="B86" s="36" t="s">
        <v>200</v>
      </c>
      <c r="C86" s="17" t="s">
        <v>201</v>
      </c>
      <c r="D86" s="19">
        <v>16907553</v>
      </c>
      <c r="F86" s="20" t="s">
        <v>202</v>
      </c>
      <c r="G86" s="22">
        <v>2611218</v>
      </c>
    </row>
    <row r="87" spans="2:7" ht="15.75" customHeight="1" x14ac:dyDescent="0.25">
      <c r="B87" s="36" t="s">
        <v>203</v>
      </c>
      <c r="C87" s="20" t="s">
        <v>204</v>
      </c>
      <c r="D87" s="22">
        <v>98696954</v>
      </c>
      <c r="F87" s="20" t="s">
        <v>205</v>
      </c>
      <c r="G87" s="22">
        <v>551357</v>
      </c>
    </row>
    <row r="88" spans="2:7" ht="15.75" customHeight="1" x14ac:dyDescent="0.25">
      <c r="B88" s="36" t="s">
        <v>206</v>
      </c>
      <c r="C88" s="20" t="s">
        <v>35</v>
      </c>
      <c r="D88" s="22">
        <v>11382167</v>
      </c>
      <c r="F88" s="20" t="s">
        <v>207</v>
      </c>
      <c r="G88" s="22">
        <v>160333</v>
      </c>
    </row>
    <row r="89" spans="2:7" ht="15.75" customHeight="1" x14ac:dyDescent="0.25">
      <c r="B89" s="36" t="s">
        <v>208</v>
      </c>
      <c r="C89" s="20" t="s">
        <v>386</v>
      </c>
      <c r="D89" s="22">
        <v>654242</v>
      </c>
      <c r="F89" s="20" t="s">
        <v>210</v>
      </c>
      <c r="G89" s="22">
        <v>0</v>
      </c>
    </row>
    <row r="90" spans="2:7" ht="15.75" customHeight="1" x14ac:dyDescent="0.25">
      <c r="B90" s="36" t="s">
        <v>211</v>
      </c>
      <c r="C90" s="20" t="s">
        <v>212</v>
      </c>
      <c r="D90" s="22">
        <v>4073413</v>
      </c>
      <c r="F90" s="20" t="s">
        <v>213</v>
      </c>
      <c r="G90" s="22">
        <f>53153761+1383</f>
        <v>53155144</v>
      </c>
    </row>
    <row r="91" spans="2:7" ht="15.75" customHeight="1" x14ac:dyDescent="0.25">
      <c r="B91" s="36" t="s">
        <v>214</v>
      </c>
      <c r="C91" s="20" t="s">
        <v>215</v>
      </c>
      <c r="D91" s="22">
        <f>599025+1242955</f>
        <v>1841980</v>
      </c>
      <c r="F91" s="20" t="s">
        <v>216</v>
      </c>
      <c r="G91" s="22">
        <v>0</v>
      </c>
    </row>
    <row r="92" spans="2:7" ht="15.75" customHeight="1" x14ac:dyDescent="0.25">
      <c r="B92" s="36" t="s">
        <v>217</v>
      </c>
      <c r="C92" s="20" t="s">
        <v>218</v>
      </c>
      <c r="D92" s="22">
        <v>0</v>
      </c>
      <c r="F92" s="20" t="s">
        <v>219</v>
      </c>
      <c r="G92" s="22">
        <v>0</v>
      </c>
    </row>
    <row r="93" spans="2:7" ht="15.75" customHeight="1" x14ac:dyDescent="0.25">
      <c r="B93" s="36"/>
      <c r="C93" s="20" t="s">
        <v>387</v>
      </c>
      <c r="D93" s="22">
        <v>2096786</v>
      </c>
      <c r="F93" s="20" t="s">
        <v>221</v>
      </c>
      <c r="G93" s="22">
        <v>0</v>
      </c>
    </row>
    <row r="94" spans="2:7" ht="15.75" customHeight="1" x14ac:dyDescent="0.25">
      <c r="C94" s="20" t="s">
        <v>222</v>
      </c>
      <c r="D94" s="22">
        <v>0</v>
      </c>
      <c r="F94" s="20" t="s">
        <v>223</v>
      </c>
      <c r="G94" s="102">
        <f>+'[5]Detalle ER'!H72</f>
        <v>133998</v>
      </c>
    </row>
    <row r="95" spans="2:7" ht="15.75" customHeight="1" x14ac:dyDescent="0.25">
      <c r="C95" s="24" t="s">
        <v>388</v>
      </c>
      <c r="D95" s="104">
        <v>1857211</v>
      </c>
      <c r="F95" s="24" t="s">
        <v>225</v>
      </c>
      <c r="G95" s="104">
        <v>966210</v>
      </c>
    </row>
    <row r="96" spans="2:7" ht="15.75" customHeight="1" x14ac:dyDescent="0.25">
      <c r="C96" s="90" t="s">
        <v>226</v>
      </c>
      <c r="D96" s="97">
        <f>SUM(D86:D95)</f>
        <v>137510306</v>
      </c>
      <c r="F96" s="90" t="s">
        <v>227</v>
      </c>
      <c r="G96" s="97">
        <f>SUM(G81:G95)</f>
        <v>73696122</v>
      </c>
    </row>
    <row r="97" spans="2:7" ht="15.75" customHeight="1" x14ac:dyDescent="0.25">
      <c r="C97" s="17" t="s">
        <v>216</v>
      </c>
      <c r="D97" s="19">
        <v>7480271</v>
      </c>
      <c r="F97" s="28" t="s">
        <v>228</v>
      </c>
      <c r="G97" s="19">
        <v>1676325</v>
      </c>
    </row>
    <row r="98" spans="2:7" ht="15.75" customHeight="1" x14ac:dyDescent="0.25">
      <c r="C98" s="20" t="s">
        <v>219</v>
      </c>
      <c r="D98" s="22">
        <f>3377046+259533</f>
        <v>3636579</v>
      </c>
      <c r="F98" s="20" t="s">
        <v>229</v>
      </c>
      <c r="G98" s="22">
        <v>5537263</v>
      </c>
    </row>
    <row r="99" spans="2:7" ht="15.75" customHeight="1" x14ac:dyDescent="0.25">
      <c r="C99" s="24" t="s">
        <v>230</v>
      </c>
      <c r="D99" s="104">
        <v>155175</v>
      </c>
      <c r="F99" s="20" t="s">
        <v>231</v>
      </c>
      <c r="G99" s="22">
        <v>397600</v>
      </c>
    </row>
    <row r="100" spans="2:7" ht="15.75" customHeight="1" x14ac:dyDescent="0.25">
      <c r="C100" s="90" t="s">
        <v>232</v>
      </c>
      <c r="D100" s="97">
        <f>SUM(D97:D99)</f>
        <v>11272025</v>
      </c>
      <c r="F100" s="20" t="s">
        <v>233</v>
      </c>
      <c r="G100" s="114">
        <f>+'[5]Detalle ER'!H84</f>
        <v>1745312</v>
      </c>
    </row>
    <row r="101" spans="2:7" ht="15.75" customHeight="1" x14ac:dyDescent="0.25">
      <c r="C101" s="17" t="s">
        <v>190</v>
      </c>
      <c r="D101" s="19">
        <v>2739279</v>
      </c>
      <c r="F101" s="24" t="s">
        <v>234</v>
      </c>
      <c r="G101" s="104">
        <v>130069</v>
      </c>
    </row>
    <row r="102" spans="2:7" ht="15.75" customHeight="1" x14ac:dyDescent="0.25">
      <c r="C102" s="20" t="s">
        <v>235</v>
      </c>
      <c r="D102" s="22">
        <v>2189048</v>
      </c>
      <c r="F102" s="90" t="s">
        <v>236</v>
      </c>
      <c r="G102" s="97">
        <f>SUM(G97:G101)</f>
        <v>9486569</v>
      </c>
    </row>
    <row r="103" spans="2:7" ht="15.75" customHeight="1" x14ac:dyDescent="0.25">
      <c r="C103" s="20" t="s">
        <v>192</v>
      </c>
      <c r="D103" s="22">
        <v>0</v>
      </c>
      <c r="F103" s="90" t="s">
        <v>237</v>
      </c>
      <c r="G103" s="97">
        <f>+'[5]Detalle ER'!H98</f>
        <v>29366976</v>
      </c>
    </row>
    <row r="104" spans="2:7" ht="15.75" customHeight="1" x14ac:dyDescent="0.25">
      <c r="C104" s="20" t="s">
        <v>196</v>
      </c>
      <c r="D104" s="22">
        <v>79589</v>
      </c>
      <c r="F104" s="28" t="s">
        <v>238</v>
      </c>
      <c r="G104" s="19">
        <v>0</v>
      </c>
    </row>
    <row r="105" spans="2:7" ht="15.75" customHeight="1" x14ac:dyDescent="0.25">
      <c r="C105" s="20" t="s">
        <v>199</v>
      </c>
      <c r="D105" s="22">
        <v>1998822</v>
      </c>
      <c r="F105" s="24" t="s">
        <v>239</v>
      </c>
      <c r="G105" s="104">
        <v>0</v>
      </c>
    </row>
    <row r="106" spans="2:7" ht="15.75" customHeight="1" x14ac:dyDescent="0.25">
      <c r="C106" s="20" t="s">
        <v>202</v>
      </c>
      <c r="D106" s="22">
        <v>18321</v>
      </c>
      <c r="F106" s="90" t="s">
        <v>240</v>
      </c>
      <c r="G106" s="97">
        <f>SUM(G104:G105)</f>
        <v>0</v>
      </c>
    </row>
    <row r="107" spans="2:7" ht="15.75" customHeight="1" x14ac:dyDescent="0.25">
      <c r="C107" s="20" t="s">
        <v>205</v>
      </c>
      <c r="D107" s="22">
        <v>0</v>
      </c>
      <c r="F107" s="79" t="s">
        <v>241</v>
      </c>
      <c r="G107" s="115">
        <f>G20+G28+G33+G49+G58+G80+G96+G102+G103+G106</f>
        <v>2106576846</v>
      </c>
    </row>
    <row r="108" spans="2:7" ht="15.75" customHeight="1" x14ac:dyDescent="0.25">
      <c r="C108" s="20" t="s">
        <v>242</v>
      </c>
      <c r="D108" s="22">
        <v>12174510</v>
      </c>
      <c r="F108" s="14"/>
      <c r="G108" s="46"/>
    </row>
    <row r="109" spans="2:7" ht="15.75" customHeight="1" x14ac:dyDescent="0.25">
      <c r="C109" s="20" t="s">
        <v>243</v>
      </c>
      <c r="D109" s="22">
        <v>5460</v>
      </c>
      <c r="F109" s="79" t="s">
        <v>244</v>
      </c>
      <c r="G109" s="80">
        <f>D62-G107</f>
        <v>95071435.25</v>
      </c>
    </row>
    <row r="110" spans="2:7" ht="15.75" customHeight="1" x14ac:dyDescent="0.25">
      <c r="C110" s="20" t="s">
        <v>223</v>
      </c>
      <c r="D110" s="102">
        <f>+'[5]Detalle ER'!D72</f>
        <v>456360</v>
      </c>
      <c r="F110" s="40"/>
      <c r="G110" s="47"/>
    </row>
    <row r="111" spans="2:7" ht="15.75" customHeight="1" x14ac:dyDescent="0.25">
      <c r="C111" s="24" t="s">
        <v>389</v>
      </c>
      <c r="D111" s="104">
        <v>273713</v>
      </c>
      <c r="F111" s="40"/>
      <c r="G111" s="41"/>
    </row>
    <row r="112" spans="2:7" ht="15.75" customHeight="1" x14ac:dyDescent="0.25">
      <c r="B112" s="2" t="s">
        <v>246</v>
      </c>
      <c r="C112" s="90" t="s">
        <v>227</v>
      </c>
      <c r="D112" s="97">
        <f>SUM(D101:D111)</f>
        <v>19935102</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+'[5]Detalle ER'!D84</f>
        <v>12745</v>
      </c>
      <c r="F114" s="40"/>
      <c r="G114" s="41"/>
    </row>
    <row r="115" spans="2:7" ht="15.75" customHeight="1" x14ac:dyDescent="0.25">
      <c r="B115" s="2" t="s">
        <v>249</v>
      </c>
      <c r="C115" s="24" t="s">
        <v>250</v>
      </c>
      <c r="D115" s="104">
        <v>641</v>
      </c>
      <c r="F115" s="40"/>
      <c r="G115" s="41"/>
    </row>
    <row r="116" spans="2:7" ht="15.75" customHeight="1" x14ac:dyDescent="0.25">
      <c r="B116" s="2" t="s">
        <v>251</v>
      </c>
      <c r="C116" s="90" t="s">
        <v>236</v>
      </c>
      <c r="D116" s="97">
        <f>SUM(D113:D115)</f>
        <v>13386</v>
      </c>
      <c r="F116" s="40"/>
      <c r="G116" s="41"/>
    </row>
    <row r="117" spans="2:7" ht="15.75" customHeight="1" x14ac:dyDescent="0.25">
      <c r="B117" s="2" t="s">
        <v>252</v>
      </c>
      <c r="C117" s="90" t="s">
        <v>253</v>
      </c>
      <c r="D117" s="97">
        <f>+'[5]Detalle ER'!D96</f>
        <v>2279382</v>
      </c>
      <c r="F117" s="40"/>
      <c r="G117" s="41"/>
    </row>
    <row r="118" spans="2:7" ht="15.75" customHeight="1" x14ac:dyDescent="0.25">
      <c r="B118" s="2" t="s">
        <v>254</v>
      </c>
      <c r="C118" s="17" t="s">
        <v>255</v>
      </c>
      <c r="D118" s="19">
        <v>2742431</v>
      </c>
      <c r="F118" s="40"/>
      <c r="G118" s="41"/>
    </row>
    <row r="119" spans="2:7" ht="15.75" customHeight="1" x14ac:dyDescent="0.25">
      <c r="B119" s="2" t="s">
        <v>256</v>
      </c>
      <c r="C119" s="20" t="s">
        <v>257</v>
      </c>
      <c r="D119" s="22">
        <v>334921</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51939</v>
      </c>
      <c r="F121" s="40"/>
      <c r="G121" s="41"/>
    </row>
    <row r="122" spans="2:7" ht="15.75" customHeight="1" x14ac:dyDescent="0.25">
      <c r="C122" s="90" t="s">
        <v>262</v>
      </c>
      <c r="D122" s="97">
        <f>SUM(D118:D121)</f>
        <v>3129291</v>
      </c>
      <c r="F122" s="40"/>
      <c r="G122" s="41"/>
    </row>
    <row r="123" spans="2:7" ht="15.75" customHeight="1" x14ac:dyDescent="0.25">
      <c r="B123" s="2" t="s">
        <v>263</v>
      </c>
      <c r="C123" s="17" t="s">
        <v>264</v>
      </c>
      <c r="D123" s="19">
        <v>0</v>
      </c>
      <c r="F123" s="40"/>
      <c r="G123" s="41"/>
    </row>
    <row r="124" spans="2:7" ht="15.75" customHeight="1" x14ac:dyDescent="0.25">
      <c r="B124" s="2" t="s">
        <v>265</v>
      </c>
      <c r="C124" s="20" t="s">
        <v>266</v>
      </c>
      <c r="D124" s="102">
        <f>+'[5]Detalle ER'!D106</f>
        <v>0</v>
      </c>
      <c r="F124" s="40"/>
      <c r="G124" s="41"/>
    </row>
    <row r="125" spans="2:7" ht="15.75" customHeight="1" x14ac:dyDescent="0.25">
      <c r="B125" s="2" t="s">
        <v>267</v>
      </c>
      <c r="C125" s="24" t="s">
        <v>268</v>
      </c>
      <c r="D125" s="104">
        <v>0</v>
      </c>
      <c r="F125" s="40"/>
      <c r="G125" s="41"/>
    </row>
    <row r="126" spans="2:7" ht="15.75" customHeight="1" x14ac:dyDescent="0.25">
      <c r="C126" s="90" t="s">
        <v>391</v>
      </c>
      <c r="D126" s="97">
        <f>SUM(D123:D125)</f>
        <v>0</v>
      </c>
      <c r="F126" s="40"/>
      <c r="G126" s="41"/>
    </row>
    <row r="127" spans="2:7" ht="15.75" customHeight="1" x14ac:dyDescent="0.25">
      <c r="C127" s="79" t="s">
        <v>270</v>
      </c>
      <c r="D127" s="115">
        <f>D96+D100+D112+D116+D117+D122+D126</f>
        <v>174139492</v>
      </c>
      <c r="F127" s="40"/>
      <c r="G127" s="41"/>
    </row>
    <row r="128" spans="2:7" ht="15.75" customHeight="1" x14ac:dyDescent="0.25">
      <c r="F128" s="40"/>
      <c r="G128" s="41"/>
    </row>
    <row r="129" spans="2:7" ht="15.75" customHeight="1" x14ac:dyDescent="0.25">
      <c r="B129" s="2" t="s">
        <v>271</v>
      </c>
      <c r="C129" s="79" t="s">
        <v>272</v>
      </c>
      <c r="D129" s="80">
        <f>G109-D127</f>
        <v>-79068056.75</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f>339373+1</f>
        <v>339374</v>
      </c>
      <c r="F132" s="17" t="s">
        <v>278</v>
      </c>
      <c r="G132" s="19">
        <v>1901</v>
      </c>
    </row>
    <row r="133" spans="2:7" ht="15.75" customHeight="1" x14ac:dyDescent="0.25">
      <c r="B133" s="2" t="s">
        <v>279</v>
      </c>
      <c r="C133" s="20" t="s">
        <v>280</v>
      </c>
      <c r="D133" s="22">
        <v>0</v>
      </c>
      <c r="F133" s="20" t="s">
        <v>281</v>
      </c>
      <c r="G133" s="22">
        <v>6994354</v>
      </c>
    </row>
    <row r="134" spans="2:7" ht="15.75" customHeight="1" x14ac:dyDescent="0.25">
      <c r="B134" s="2" t="s">
        <v>282</v>
      </c>
      <c r="C134" s="20" t="s">
        <v>283</v>
      </c>
      <c r="D134" s="22">
        <v>0</v>
      </c>
      <c r="F134" s="20" t="s">
        <v>284</v>
      </c>
      <c r="G134" s="22">
        <v>839542</v>
      </c>
    </row>
    <row r="135" spans="2:7" ht="15.75" customHeight="1" x14ac:dyDescent="0.25">
      <c r="B135" s="2" t="s">
        <v>285</v>
      </c>
      <c r="C135" s="20" t="s">
        <v>286</v>
      </c>
      <c r="D135" s="22">
        <v>0</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v>12848942</v>
      </c>
    </row>
    <row r="140" spans="2:7" ht="15.75" customHeight="1" x14ac:dyDescent="0.25">
      <c r="C140" s="20" t="s">
        <v>393</v>
      </c>
      <c r="D140" s="22">
        <v>15091212</v>
      </c>
      <c r="F140" s="20" t="s">
        <v>301</v>
      </c>
      <c r="G140" s="112">
        <f>+'[5]Detalle ER'!H123</f>
        <v>0</v>
      </c>
    </row>
    <row r="141" spans="2:7" ht="15.75" customHeight="1" x14ac:dyDescent="0.25">
      <c r="B141" s="2" t="s">
        <v>302</v>
      </c>
      <c r="C141" s="20" t="s">
        <v>303</v>
      </c>
      <c r="D141" s="102">
        <f>+'[5]Detalle ER'!D123</f>
        <v>541583.69999999995</v>
      </c>
      <c r="F141" s="24" t="s">
        <v>304</v>
      </c>
      <c r="G141" s="104">
        <v>135967</v>
      </c>
    </row>
    <row r="142" spans="2:7" ht="15.75" customHeight="1" x14ac:dyDescent="0.25">
      <c r="B142" s="2" t="s">
        <v>305</v>
      </c>
      <c r="C142" s="24" t="s">
        <v>306</v>
      </c>
      <c r="D142" s="104">
        <v>6328</v>
      </c>
      <c r="F142" s="90" t="s">
        <v>307</v>
      </c>
      <c r="G142" s="97">
        <f>SUM(G132:G141)</f>
        <v>20820706</v>
      </c>
    </row>
    <row r="143" spans="2:7" ht="15.75" customHeight="1" x14ac:dyDescent="0.25">
      <c r="B143" s="2" t="s">
        <v>308</v>
      </c>
      <c r="C143" s="90" t="s">
        <v>309</v>
      </c>
      <c r="D143" s="97">
        <f>SUM(D132:D142)</f>
        <v>15978497.699999999</v>
      </c>
      <c r="F143" s="17" t="s">
        <v>310</v>
      </c>
      <c r="G143" s="19">
        <v>6826061</v>
      </c>
    </row>
    <row r="144" spans="2:7" ht="15.75" customHeight="1" x14ac:dyDescent="0.25">
      <c r="C144" s="17" t="s">
        <v>311</v>
      </c>
      <c r="D144" s="19">
        <v>0</v>
      </c>
      <c r="F144" s="20" t="s">
        <v>312</v>
      </c>
      <c r="G144" s="22">
        <v>10445566</v>
      </c>
    </row>
    <row r="145" spans="2:7" ht="15.75" customHeight="1" x14ac:dyDescent="0.25">
      <c r="C145" s="20" t="s">
        <v>313</v>
      </c>
      <c r="D145" s="22">
        <v>29731</v>
      </c>
      <c r="F145" s="20" t="s">
        <v>314</v>
      </c>
      <c r="G145" s="22">
        <v>0</v>
      </c>
    </row>
    <row r="146" spans="2:7" ht="15.75" customHeight="1" x14ac:dyDescent="0.25">
      <c r="B146" s="2" t="s">
        <v>315</v>
      </c>
      <c r="C146" s="20" t="s">
        <v>316</v>
      </c>
      <c r="D146" s="22">
        <v>0</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2994</v>
      </c>
    </row>
    <row r="149" spans="2:7" ht="15.75" customHeight="1" x14ac:dyDescent="0.25">
      <c r="B149" s="2" t="s">
        <v>324</v>
      </c>
      <c r="C149" s="20" t="s">
        <v>325</v>
      </c>
      <c r="D149" s="22">
        <v>308778</v>
      </c>
      <c r="F149" s="20" t="s">
        <v>326</v>
      </c>
      <c r="G149" s="22">
        <v>0</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3492977</v>
      </c>
      <c r="F153" s="20" t="s">
        <v>337</v>
      </c>
      <c r="G153" s="22">
        <v>0</v>
      </c>
    </row>
    <row r="154" spans="2:7" ht="15.75" customHeight="1" x14ac:dyDescent="0.25">
      <c r="C154" s="20" t="s">
        <v>338</v>
      </c>
      <c r="D154" s="22">
        <v>0</v>
      </c>
      <c r="F154" s="20" t="s">
        <v>339</v>
      </c>
      <c r="G154" s="112">
        <f>+'[5]Detalle ER'!H141</f>
        <v>738853</v>
      </c>
    </row>
    <row r="155" spans="2:7" ht="15.75" customHeight="1" x14ac:dyDescent="0.25">
      <c r="C155" s="20" t="s">
        <v>340</v>
      </c>
      <c r="D155" s="22">
        <v>0</v>
      </c>
      <c r="F155" s="24" t="s">
        <v>341</v>
      </c>
      <c r="G155" s="104">
        <v>183238</v>
      </c>
    </row>
    <row r="156" spans="2:7" ht="15.75" customHeight="1" x14ac:dyDescent="0.25">
      <c r="C156" s="20" t="s">
        <v>342</v>
      </c>
      <c r="D156" s="22">
        <v>0</v>
      </c>
      <c r="F156" s="90" t="s">
        <v>343</v>
      </c>
      <c r="G156" s="97">
        <f>SUM(G143:G155)</f>
        <v>18196712</v>
      </c>
    </row>
    <row r="157" spans="2:7" ht="15.75" customHeight="1" x14ac:dyDescent="0.25">
      <c r="C157" s="20" t="s">
        <v>344</v>
      </c>
      <c r="D157" s="102">
        <f>+'[5]Detalle ER'!D141</f>
        <v>10690914</v>
      </c>
      <c r="E157" s="2"/>
      <c r="F157" s="79" t="s">
        <v>345</v>
      </c>
      <c r="G157" s="115">
        <f>G142-G156</f>
        <v>2623994</v>
      </c>
    </row>
    <row r="158" spans="2:7" ht="15.75" customHeight="1" x14ac:dyDescent="0.25">
      <c r="C158" s="48" t="s">
        <v>346</v>
      </c>
      <c r="D158" s="110">
        <f>15533+123114</f>
        <v>138647</v>
      </c>
      <c r="E158" s="2"/>
    </row>
    <row r="159" spans="2:7" ht="15.75" customHeight="1" x14ac:dyDescent="0.25">
      <c r="C159" s="90" t="s">
        <v>347</v>
      </c>
      <c r="D159" s="97">
        <f>SUM(D144:D158)</f>
        <v>14661047</v>
      </c>
      <c r="E159" s="2"/>
      <c r="F159" s="79" t="s">
        <v>348</v>
      </c>
      <c r="G159" s="80">
        <f>+D129+D160+G157</f>
        <v>-75126612.049999997</v>
      </c>
    </row>
    <row r="160" spans="2:7" ht="15.75" customHeight="1" x14ac:dyDescent="0.25">
      <c r="C160" s="75" t="s">
        <v>349</v>
      </c>
      <c r="D160" s="103">
        <f>D143-D159</f>
        <v>1317450.6999999993</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-75126612.049999997</v>
      </c>
    </row>
    <row r="168" spans="6:7" x14ac:dyDescent="0.25"/>
    <row r="169" spans="6:7" x14ac:dyDescent="0.25"/>
    <row r="193" spans="1:8" s="53" customFormat="1" hidden="1" x14ac:dyDescent="0.25">
      <c r="A193" s="52"/>
      <c r="B193" s="5"/>
      <c r="C193" s="3"/>
      <c r="D193" s="4"/>
      <c r="E193" s="5"/>
      <c r="F193" s="3"/>
      <c r="G193" s="4"/>
      <c r="H193"/>
    </row>
    <row r="194" spans="1:8" s="53" customFormat="1" hidden="1" x14ac:dyDescent="0.25">
      <c r="A194" s="52"/>
      <c r="B194" s="5"/>
      <c r="C194" s="3"/>
      <c r="D194" s="4"/>
      <c r="E194" s="5"/>
      <c r="F194" s="3"/>
      <c r="G194" s="4"/>
      <c r="H194"/>
    </row>
    <row r="195" spans="1:8" s="53" customFormat="1" hidden="1" x14ac:dyDescent="0.25">
      <c r="A195" s="52"/>
      <c r="B195" s="5"/>
      <c r="C195" s="3"/>
      <c r="D195" s="4"/>
      <c r="E195" s="5"/>
      <c r="F195" s="3"/>
      <c r="G195" s="4"/>
      <c r="H195"/>
    </row>
    <row r="196" spans="1:8" s="53" customFormat="1" hidden="1" x14ac:dyDescent="0.25">
      <c r="A196" s="52"/>
      <c r="B196" s="5"/>
      <c r="C196" s="3"/>
      <c r="D196" s="4"/>
      <c r="E196" s="5"/>
      <c r="F196" s="3"/>
      <c r="G196" s="4"/>
      <c r="H196"/>
    </row>
    <row r="197" spans="1:8" s="53" customFormat="1" hidden="1" x14ac:dyDescent="0.25">
      <c r="A197" s="52"/>
      <c r="B197" s="5"/>
      <c r="C197" s="3"/>
      <c r="D197" s="4"/>
      <c r="E197" s="5"/>
      <c r="F197" s="3"/>
      <c r="G197" s="4"/>
      <c r="H197"/>
    </row>
    <row r="198" spans="1:8" s="53" customFormat="1" hidden="1" x14ac:dyDescent="0.25">
      <c r="A198" s="52"/>
      <c r="B198" s="5"/>
      <c r="C198" s="3"/>
      <c r="D198" s="4"/>
      <c r="E198" s="5"/>
      <c r="F198" s="3"/>
      <c r="G198" s="4"/>
      <c r="H198"/>
    </row>
    <row r="199" spans="1:8" s="53" customFormat="1" hidden="1" x14ac:dyDescent="0.25">
      <c r="A199" s="52"/>
      <c r="B199" s="5"/>
      <c r="C199" s="3"/>
      <c r="D199" s="4"/>
      <c r="E199" s="5"/>
      <c r="F199" s="3"/>
      <c r="G199" s="4"/>
      <c r="H199"/>
    </row>
    <row r="200" spans="1:8" s="53" customFormat="1" hidden="1" x14ac:dyDescent="0.25">
      <c r="A200" s="52"/>
      <c r="B200" s="5"/>
      <c r="C200" s="3"/>
      <c r="D200" s="4"/>
      <c r="E200" s="5"/>
      <c r="F200" s="3"/>
      <c r="G200" s="4"/>
      <c r="H200"/>
    </row>
    <row r="201" spans="1:8" s="53" customFormat="1" hidden="1" x14ac:dyDescent="0.25">
      <c r="B201" s="5"/>
      <c r="C201" s="3"/>
      <c r="D201" s="4"/>
      <c r="E201" s="5"/>
      <c r="F201" s="3"/>
      <c r="G201" s="4"/>
      <c r="H201"/>
    </row>
    <row r="202" spans="1:8" s="53" customFormat="1" hidden="1" x14ac:dyDescent="0.25">
      <c r="B202" s="5"/>
      <c r="C202" s="3"/>
      <c r="D202" s="4"/>
      <c r="E202" s="5"/>
      <c r="F202" s="3"/>
      <c r="G202" s="4"/>
      <c r="H202"/>
    </row>
    <row r="203" spans="1:8" s="53" customFormat="1" hidden="1" x14ac:dyDescent="0.25">
      <c r="B203" s="5"/>
      <c r="C203" s="3"/>
      <c r="D203" s="4"/>
      <c r="E203" s="5"/>
      <c r="F203" s="3"/>
      <c r="G203" s="4"/>
      <c r="H203"/>
    </row>
    <row r="204" spans="1:8" s="53" customFormat="1" hidden="1" x14ac:dyDescent="0.25">
      <c r="B204" s="5"/>
      <c r="C204" s="3"/>
      <c r="D204" s="4"/>
      <c r="E204" s="5"/>
      <c r="F204" s="3"/>
      <c r="G204" s="4"/>
      <c r="H204"/>
    </row>
    <row r="205" spans="1:8" s="53" customFormat="1" hidden="1" x14ac:dyDescent="0.25">
      <c r="B205" s="5"/>
      <c r="C205" s="3"/>
      <c r="D205" s="4"/>
      <c r="E205" s="5"/>
      <c r="F205" s="3"/>
      <c r="G205" s="4"/>
      <c r="H205"/>
    </row>
    <row r="206" spans="1:8" s="53" customFormat="1" hidden="1" x14ac:dyDescent="0.25">
      <c r="B206" s="5"/>
      <c r="C206" s="3"/>
      <c r="D206" s="4"/>
      <c r="E206" s="5"/>
      <c r="F206" s="3"/>
      <c r="G206" s="4"/>
      <c r="H206"/>
    </row>
    <row r="207" spans="1:8" s="53" customFormat="1" hidden="1" x14ac:dyDescent="0.25">
      <c r="B207" s="5"/>
      <c r="C207" s="3"/>
      <c r="D207" s="4"/>
      <c r="E207" s="5"/>
      <c r="F207" s="3"/>
      <c r="G207" s="4"/>
      <c r="H207"/>
    </row>
    <row r="208" spans="1:8" s="53" customFormat="1" hidden="1" x14ac:dyDescent="0.25">
      <c r="B208" s="5"/>
      <c r="C208" s="3"/>
      <c r="D208" s="4"/>
      <c r="E208" s="5"/>
      <c r="F208" s="3"/>
      <c r="G208" s="4"/>
      <c r="H208"/>
    </row>
    <row r="209" spans="2:8" s="53" customFormat="1" hidden="1" x14ac:dyDescent="0.25">
      <c r="B209" s="5"/>
      <c r="C209" s="3"/>
      <c r="D209" s="4"/>
      <c r="E209" s="5"/>
      <c r="F209" s="3"/>
      <c r="G209" s="4"/>
      <c r="H209"/>
    </row>
    <row r="210" spans="2:8" s="53" customFormat="1" hidden="1" x14ac:dyDescent="0.25">
      <c r="B210" s="5"/>
      <c r="C210" s="3"/>
      <c r="D210" s="4"/>
      <c r="E210" s="5"/>
      <c r="F210" s="3"/>
      <c r="G210" s="4"/>
      <c r="H210"/>
    </row>
    <row r="211" spans="2:8" s="53" customFormat="1" hidden="1" x14ac:dyDescent="0.25">
      <c r="B211" s="5"/>
      <c r="C211" s="3"/>
      <c r="D211" s="4"/>
      <c r="E211" s="5"/>
      <c r="F211" s="3"/>
      <c r="G211" s="4"/>
      <c r="H211"/>
    </row>
    <row r="212" spans="2:8" s="53" customFormat="1" hidden="1" x14ac:dyDescent="0.25">
      <c r="B212" s="5"/>
      <c r="C212" s="3"/>
      <c r="D212" s="4"/>
      <c r="E212" s="5"/>
      <c r="F212" s="3"/>
      <c r="G212" s="4"/>
      <c r="H212"/>
    </row>
    <row r="213" spans="2:8" s="53" customFormat="1" hidden="1" x14ac:dyDescent="0.25">
      <c r="B213" s="5"/>
      <c r="C213" s="3"/>
      <c r="D213" s="4"/>
      <c r="E213" s="5"/>
      <c r="F213" s="3"/>
      <c r="G213" s="4"/>
      <c r="H213"/>
    </row>
    <row r="214" spans="2:8" s="53" customFormat="1" hidden="1" x14ac:dyDescent="0.25">
      <c r="B214" s="5"/>
      <c r="C214" s="3"/>
      <c r="D214" s="4"/>
      <c r="E214" s="5"/>
      <c r="F214" s="3"/>
      <c r="G214" s="4"/>
      <c r="H214"/>
    </row>
    <row r="215" spans="2:8" s="53" customFormat="1" hidden="1" x14ac:dyDescent="0.25">
      <c r="B215" s="5"/>
      <c r="C215" s="3"/>
      <c r="D215" s="4"/>
      <c r="E215" s="5"/>
      <c r="F215" s="3"/>
      <c r="G215" s="4"/>
      <c r="H215"/>
    </row>
    <row r="216" spans="2:8" s="53" customFormat="1" hidden="1" x14ac:dyDescent="0.25">
      <c r="B216" s="5"/>
      <c r="C216" s="3"/>
      <c r="D216" s="4"/>
      <c r="E216" s="5"/>
      <c r="F216" s="3"/>
      <c r="G216" s="4"/>
      <c r="H216"/>
    </row>
    <row r="217" spans="2:8" s="53" customFormat="1" hidden="1" x14ac:dyDescent="0.25">
      <c r="B217" s="5"/>
      <c r="C217" s="3"/>
      <c r="D217" s="4"/>
      <c r="E217" s="5"/>
      <c r="F217" s="3"/>
      <c r="G217" s="4"/>
      <c r="H217"/>
    </row>
    <row r="218" spans="2:8" s="53" customFormat="1" hidden="1" x14ac:dyDescent="0.25">
      <c r="B218" s="5"/>
      <c r="C218" s="3"/>
      <c r="D218" s="4"/>
      <c r="E218" s="5"/>
      <c r="F218" s="3"/>
      <c r="G218" s="4"/>
      <c r="H218"/>
    </row>
    <row r="219" spans="2:8" s="53" customFormat="1" hidden="1" x14ac:dyDescent="0.25">
      <c r="B219" s="5"/>
      <c r="C219" s="3"/>
      <c r="D219" s="4"/>
      <c r="E219" s="5"/>
      <c r="F219" s="3"/>
      <c r="G219" s="4"/>
      <c r="H219"/>
    </row>
    <row r="220" spans="2:8" s="53" customFormat="1" hidden="1" x14ac:dyDescent="0.25">
      <c r="B220" s="5"/>
      <c r="C220" s="3"/>
      <c r="D220" s="4"/>
      <c r="E220" s="5"/>
      <c r="F220" s="3"/>
      <c r="G220" s="4"/>
      <c r="H220"/>
    </row>
    <row r="221" spans="2:8" s="53" customFormat="1" hidden="1" x14ac:dyDescent="0.25">
      <c r="B221" s="5"/>
      <c r="C221" s="3"/>
      <c r="D221" s="4"/>
      <c r="E221" s="5"/>
      <c r="F221" s="3"/>
      <c r="G221" s="4"/>
      <c r="H221"/>
    </row>
    <row r="222" spans="2:8" s="53" customFormat="1" hidden="1" x14ac:dyDescent="0.25">
      <c r="B222" s="5"/>
      <c r="C222" s="3"/>
      <c r="D222" s="4"/>
      <c r="E222" s="5"/>
      <c r="F222" s="3"/>
      <c r="G222" s="4"/>
      <c r="H222"/>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87175007-6C98-4A91-A43D-4FFB9389F21A}">
      <formula1>OR(D139=0, D139&gt;50)</formula1>
      <formula2>0</formula2>
    </dataValidation>
    <dataValidation type="custom" operator="greaterThan" showInputMessage="1" showErrorMessage="1" errorTitle="eee" sqref="G117:G126" xr:uid="{3CE03222-9FEA-4B74-8117-FCA87CC81945}">
      <formula1>OR(D131=0, D131&gt;50)</formula1>
      <formula2>0</formula2>
    </dataValidation>
    <dataValidation type="custom" operator="greaterThan" showInputMessage="1" showErrorMessage="1" errorTitle="eee" sqref="G128" xr:uid="{052A10E2-96E2-439A-95FD-0E54048B6C2E}">
      <formula1>OR(D136=0, D136&gt;50)</formula1>
      <formula2>0</formula2>
    </dataValidation>
    <dataValidation type="custom" operator="greaterThan" showInputMessage="1" showErrorMessage="1" errorTitle="eee" sqref="G129" xr:uid="{85318695-D4B3-4B11-8784-0944DBDBFA15}">
      <formula1>OR(D134=0, D134&gt;50)</formula1>
      <formula2>0</formula2>
    </dataValidation>
    <dataValidation type="custom" operator="greaterThan" showInputMessage="1" showErrorMessage="1" errorTitle="eee" sqref="G130" xr:uid="{46F58413-AABD-4F96-9946-5289EE0D9C57}">
      <formula1>OR(D132=0, D132&gt;50)</formula1>
      <formula2>0</formula2>
    </dataValidation>
    <dataValidation type="custom" operator="greaterThan" showInputMessage="1" showErrorMessage="1" errorTitle="eee" sqref="G161 G166" xr:uid="{D0148CEA-11CB-451B-AF32-A58C6BA45AD9}">
      <formula1>OR(D200=0, D200&gt;50)</formula1>
      <formula2>0</formula2>
    </dataValidation>
    <dataValidation type="custom" allowBlank="1" showInputMessage="1" showErrorMessage="1" sqref="D62 G156" xr:uid="{0A0E9C65-EDA3-4432-B84E-4293D61C4180}">
      <formula1>OR(D62=0, D62&gt;50)</formula1>
    </dataValidation>
    <dataValidation type="custom" operator="greaterThan" showInputMessage="1" showErrorMessage="1" errorTitle="eee" sqref="D61" xr:uid="{5F56BD00-043F-4660-A5EE-7568AF252449}">
      <formula1>OR(D61=0, D61&lt;0)</formula1>
    </dataValidation>
    <dataValidation type="custom" operator="greaterThan" showInputMessage="1" showErrorMessage="1" errorTitle="eee" sqref="D14:D29 D30 D50:D54 D31:D48" xr:uid="{6AA4AFA2-EF2B-4B7A-BE81-DCFECADCBC7D}">
      <formula1>OR(D14=0,D14&gt;50)</formula1>
    </dataValidation>
    <dataValidation operator="greaterThan" showInputMessage="1" showErrorMessage="1" errorTitle="eee" sqref="G109 G157 G159 D129 D160" xr:uid="{79F7B7F5-0CD3-4CD7-B2AE-15A64A0ACB1D}"/>
    <dataValidation type="custom" operator="greaterThan" showInputMessage="1" showErrorMessage="1" errorTitle="eee" sqref="G111:G116" xr:uid="{F3D31BB6-87A9-4CD7-B5E3-A49271B3E01F}">
      <formula1>OR(D132=0, D132&gt;50)</formula1>
      <formula2>0</formula2>
    </dataValidation>
    <dataValidation type="custom" operator="greaterThan" showInputMessage="1" showErrorMessage="1" errorTitle="eee" sqref="G197" xr:uid="{6721AC95-431C-4990-B917-E7784D5AA56B}">
      <formula1>OR(D196=0, D196&gt;50)</formula1>
      <formula2>0</formula2>
    </dataValidation>
    <dataValidation type="custom" operator="greaterThan" showInputMessage="1" showErrorMessage="1" errorTitle="eee" sqref="G142" xr:uid="{C9734676-D341-4898-AD43-9EC5955E0037}">
      <formula1>OR(D180=0, D180&gt;50)</formula1>
      <formula2>0</formula2>
    </dataValidation>
    <dataValidation allowBlank="1" sqref="G231" xr:uid="{89C0AD2B-CCA2-4572-9654-0C5D6E3E2684}">
      <formula1>0</formula1>
      <formula2>0</formula2>
    </dataValidation>
    <dataValidation type="custom" operator="greaterThan" showInputMessage="1" showErrorMessage="1" errorTitle="eee" sqref="D57:D60" xr:uid="{103CE7B4-FA63-4B24-AA99-6B3883C77535}">
      <formula1>OR(D57=0, D57&lt;50)</formula1>
    </dataValidation>
    <dataValidation allowBlank="1" errorTitle="Error de datos" error="Debe introducir una fecha válida" sqref="F4" xr:uid="{E97776FE-28E0-4A72-B2B0-F040A4BF52DD}">
      <formula1>0</formula1>
      <formula2>0</formula2>
    </dataValidation>
    <dataValidation type="custom" operator="greaterThan" showInputMessage="1" showErrorMessage="1" errorTitle="eee" error="Valores mayores a $50" sqref="D8:D13" xr:uid="{53F53BF9-F688-43E8-B1A1-1532C4171A40}">
      <formula1>OR(D8=0,D8&gt;50)</formula1>
    </dataValidation>
    <dataValidation type="custom" operator="greaterThan" showInputMessage="1" showErrorMessage="1" errorTitle="eee" sqref="D86:D95 D97:D99 D101:D109 D111 D113 D125 D118:D121 D123 D115 G143:G153 G141 G132:G139 G155" xr:uid="{8729BC7F-31CF-45AC-BBF8-ADEEE1C3A488}">
      <formula1>OR(D86=0,D86&gt; 50)</formula1>
    </dataValidation>
    <dataValidation operator="greaterThanOrEqual" allowBlank="1" errorTitle="Error de datos" error="Debe ingresar un valor entero positivo" sqref="C8:C11 C14:C48 F230 C141:C160 F161:F165 F7:F109 C129 C131:C139 C50:C127 F111:F157" xr:uid="{F3418647-6C3E-406B-A32A-54B0D52AA4DD}">
      <formula1>0</formula1>
      <formula2>0</formula2>
    </dataValidation>
    <dataValidation type="custom" operator="greaterThan" showInputMessage="1" showErrorMessage="1" errorTitle="eee" sqref="D49 D55:D56 G140 G154 G8:G108 D114 D124 D85 D96 D100 D110 D112 D63:D83 D122 D126:D128 D131:D159 D116:D117" xr:uid="{C40D168A-D1F6-478A-8507-147D48F2C9E6}">
      <formula1>OR(D8=0, D8&gt;50)</formula1>
    </dataValidation>
    <dataValidation type="custom" operator="greaterThan" showInputMessage="1" showErrorMessage="1" errorTitle="eee" sqref="D84" xr:uid="{3FB79B7B-EED6-4C57-8EB2-9CAA48E810EC}">
      <formula1>OR(#REF!=0,#REF!&gt; 50)</formula1>
      <formula2>0</formula2>
    </dataValidation>
  </dataValidations>
  <pageMargins left="0.7" right="0.7" top="0.75" bottom="0.75" header="0.3" footer="0.3"/>
  <ignoredErrors>
    <ignoredError sqref="D20 D40 D91:D98 G90:G100 D132 D15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31F9-2AF6-45CC-B8B6-8BEA970FBC9C}">
  <dimension ref="A1:H224"/>
  <sheetViews>
    <sheetView showGridLines="0" topLeftCell="A13"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style="6" customWidth="1"/>
    <col min="9" max="16384" width="0" style="6" hidden="1"/>
  </cols>
  <sheetData>
    <row r="1" spans="2:7" x14ac:dyDescent="0.25"/>
    <row r="2" spans="2:7" x14ac:dyDescent="0.25">
      <c r="B2" s="7"/>
      <c r="C2" s="123" t="s">
        <v>0</v>
      </c>
      <c r="D2" s="123"/>
      <c r="E2" s="54"/>
      <c r="F2" s="8" t="str">
        <f>+[6]Presentación!C4</f>
        <v>COSEM - IAMPP</v>
      </c>
      <c r="G2" s="9"/>
    </row>
    <row r="3" spans="2:7" x14ac:dyDescent="0.25">
      <c r="C3" s="123" t="s">
        <v>1</v>
      </c>
      <c r="D3" s="123"/>
      <c r="E3" s="54"/>
      <c r="F3" s="10" t="str">
        <f>+[6]Presentación!C5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122">
        <f>+[6]ESP!D7</f>
        <v>2025</v>
      </c>
      <c r="F7" s="73" t="s">
        <v>5</v>
      </c>
      <c r="G7" s="116">
        <f>+D7</f>
        <v>2025</v>
      </c>
    </row>
    <row r="8" spans="2:7" ht="15.75" customHeight="1" x14ac:dyDescent="0.25">
      <c r="B8" s="2" t="s">
        <v>6</v>
      </c>
      <c r="C8" s="17" t="s">
        <v>7</v>
      </c>
      <c r="D8" s="19">
        <v>260552587.47999999</v>
      </c>
      <c r="F8" s="17" t="s">
        <v>8</v>
      </c>
      <c r="G8" s="19">
        <f>9170423.61+797826.83+562880.59</f>
        <v>10531131.029999999</v>
      </c>
    </row>
    <row r="9" spans="2:7" ht="15.75" customHeight="1" x14ac:dyDescent="0.25">
      <c r="B9" s="2" t="s">
        <v>9</v>
      </c>
      <c r="C9" s="20" t="s">
        <v>10</v>
      </c>
      <c r="D9" s="22">
        <v>14770903.32</v>
      </c>
      <c r="F9" s="20" t="s">
        <v>362</v>
      </c>
      <c r="G9" s="22">
        <v>0</v>
      </c>
    </row>
    <row r="10" spans="2:7" ht="15.75" customHeight="1" x14ac:dyDescent="0.25">
      <c r="B10" s="2" t="s">
        <v>12</v>
      </c>
      <c r="C10" s="20" t="s">
        <v>363</v>
      </c>
      <c r="D10" s="22">
        <f>3795357627+2702287.27</f>
        <v>3798059914.27</v>
      </c>
      <c r="F10" s="20" t="s">
        <v>364</v>
      </c>
      <c r="G10" s="22">
        <f>63238241.93+5501727.05+4847211.24+3881563.3</f>
        <v>77468743.519999996</v>
      </c>
    </row>
    <row r="11" spans="2:7" ht="15.75" customHeight="1" x14ac:dyDescent="0.25">
      <c r="B11" s="2" t="s">
        <v>15</v>
      </c>
      <c r="C11" s="20" t="s">
        <v>365</v>
      </c>
      <c r="D11" s="22">
        <v>341912591</v>
      </c>
      <c r="F11" s="20" t="s">
        <v>366</v>
      </c>
      <c r="G11" s="22">
        <f>60137116.76+346340.45+5763531.77+4066271.04</f>
        <v>70313260.020000011</v>
      </c>
    </row>
    <row r="12" spans="2:7" ht="15.75" customHeight="1" x14ac:dyDescent="0.25">
      <c r="B12" s="2" t="s">
        <v>18</v>
      </c>
      <c r="C12" s="20" t="s">
        <v>19</v>
      </c>
      <c r="D12" s="22">
        <v>60203600</v>
      </c>
      <c r="F12" s="20" t="s">
        <v>367</v>
      </c>
      <c r="G12" s="22">
        <f>77976.11+490041996.93+44624223.32+24729617.46+29223227.89+33410</f>
        <v>588730451.71000004</v>
      </c>
    </row>
    <row r="13" spans="2:7" ht="15.75" customHeight="1" x14ac:dyDescent="0.25">
      <c r="B13" s="2" t="s">
        <v>21</v>
      </c>
      <c r="C13" s="20" t="s">
        <v>22</v>
      </c>
      <c r="D13" s="22">
        <v>136921131</v>
      </c>
      <c r="F13" s="20" t="s">
        <v>368</v>
      </c>
      <c r="G13" s="22">
        <v>0</v>
      </c>
    </row>
    <row r="14" spans="2:7" ht="15.75" customHeight="1" x14ac:dyDescent="0.25">
      <c r="B14" s="2" t="s">
        <v>24</v>
      </c>
      <c r="C14" s="20" t="s">
        <v>25</v>
      </c>
      <c r="D14" s="22">
        <v>0</v>
      </c>
      <c r="F14" s="20" t="s">
        <v>369</v>
      </c>
      <c r="G14" s="22">
        <f>26962195.62+2095755.03+1846432.44+1478591.31</f>
        <v>32382974.400000002</v>
      </c>
    </row>
    <row r="15" spans="2:7" ht="15.75" customHeight="1" x14ac:dyDescent="0.25">
      <c r="B15" s="2" t="s">
        <v>27</v>
      </c>
      <c r="C15" s="20" t="s">
        <v>28</v>
      </c>
      <c r="D15" s="22">
        <v>0</v>
      </c>
      <c r="F15" s="20" t="s">
        <v>29</v>
      </c>
      <c r="G15" s="22">
        <f>109260418.61+9227052.03+181395.29+6697720.06+58469.15</f>
        <v>125425055.14000002</v>
      </c>
    </row>
    <row r="16" spans="2:7" ht="15.75" customHeight="1" x14ac:dyDescent="0.25">
      <c r="B16" s="2" t="s">
        <v>30</v>
      </c>
      <c r="C16" s="20" t="s">
        <v>31</v>
      </c>
      <c r="D16" s="22">
        <v>0</v>
      </c>
      <c r="F16" s="20" t="s">
        <v>32</v>
      </c>
      <c r="G16" s="22">
        <f>46177626.19+73371662.94+3886401.77+6180431.29+798700.81+96853.35+145565.45+2832849.64+4503552.67+107771.47+126492.09+192406278</f>
        <v>330634185.66999996</v>
      </c>
    </row>
    <row r="17" spans="2:7" ht="15.75" customHeight="1" x14ac:dyDescent="0.25">
      <c r="B17" s="2" t="s">
        <v>33</v>
      </c>
      <c r="C17" s="20" t="s">
        <v>370</v>
      </c>
      <c r="D17" s="22">
        <v>0</v>
      </c>
      <c r="F17" s="20" t="s">
        <v>35</v>
      </c>
      <c r="G17" s="22">
        <f>25204203.8+2031376.74+1547037.1+56199243</f>
        <v>84981860.640000001</v>
      </c>
    </row>
    <row r="18" spans="2:7" ht="15.75" customHeight="1" x14ac:dyDescent="0.25">
      <c r="B18" s="2" t="s">
        <v>36</v>
      </c>
      <c r="C18" s="20" t="s">
        <v>37</v>
      </c>
      <c r="D18" s="22">
        <v>0</v>
      </c>
      <c r="F18" s="20" t="s">
        <v>38</v>
      </c>
      <c r="G18" s="22">
        <v>0</v>
      </c>
    </row>
    <row r="19" spans="2:7" ht="15.75" customHeight="1" x14ac:dyDescent="0.25">
      <c r="B19" s="2" t="s">
        <v>39</v>
      </c>
      <c r="C19" s="20" t="s">
        <v>40</v>
      </c>
      <c r="D19" s="102">
        <f>+'[6]Detalle ER'!D21</f>
        <v>224888314.37</v>
      </c>
      <c r="F19" s="24" t="s">
        <v>41</v>
      </c>
      <c r="G19" s="104">
        <f>14587055.15+4232087</f>
        <v>18819142.149999999</v>
      </c>
    </row>
    <row r="20" spans="2:7" ht="15.75" customHeight="1" x14ac:dyDescent="0.25">
      <c r="B20" s="2" t="s">
        <v>42</v>
      </c>
      <c r="C20" s="20" t="s">
        <v>371</v>
      </c>
      <c r="D20" s="104">
        <v>66748029.840000004</v>
      </c>
      <c r="F20" s="90" t="s">
        <v>44</v>
      </c>
      <c r="G20" s="97">
        <f>SUM(G8:G19)</f>
        <v>1339286804.28</v>
      </c>
    </row>
    <row r="21" spans="2:7" ht="15.75" customHeight="1" x14ac:dyDescent="0.25">
      <c r="C21" s="88" t="s">
        <v>45</v>
      </c>
      <c r="D21" s="118">
        <f>SUM(D8:D20)</f>
        <v>4904057071.2799997</v>
      </c>
      <c r="F21" s="17" t="s">
        <v>46</v>
      </c>
      <c r="G21" s="19">
        <v>0</v>
      </c>
    </row>
    <row r="22" spans="2:7" ht="15.75" customHeight="1" x14ac:dyDescent="0.25">
      <c r="C22" s="90" t="s">
        <v>47</v>
      </c>
      <c r="D22" s="97">
        <f>SUM(D23:D29)</f>
        <v>114689124.40000001</v>
      </c>
      <c r="F22" s="20" t="s">
        <v>48</v>
      </c>
      <c r="G22" s="22">
        <f>3320403.08+35119100.05</f>
        <v>38439503.129999995</v>
      </c>
    </row>
    <row r="23" spans="2:7" ht="15.75" customHeight="1" x14ac:dyDescent="0.25">
      <c r="B23" s="2" t="s">
        <v>49</v>
      </c>
      <c r="C23" s="17" t="s">
        <v>50</v>
      </c>
      <c r="D23" s="19">
        <v>93782511.930000007</v>
      </c>
      <c r="F23" s="20" t="s">
        <v>51</v>
      </c>
      <c r="G23" s="22">
        <v>1207132.6100000001</v>
      </c>
    </row>
    <row r="24" spans="2:7" ht="15.75" customHeight="1" x14ac:dyDescent="0.25">
      <c r="B24" s="2" t="s">
        <v>52</v>
      </c>
      <c r="C24" s="20" t="s">
        <v>53</v>
      </c>
      <c r="D24" s="22">
        <v>3803086.14</v>
      </c>
      <c r="F24" s="20" t="s">
        <v>54</v>
      </c>
      <c r="G24" s="22">
        <f>11113378.01+11075128</f>
        <v>22188506.009999998</v>
      </c>
    </row>
    <row r="25" spans="2:7" ht="15.75" customHeight="1" x14ac:dyDescent="0.25">
      <c r="B25" s="2" t="s">
        <v>55</v>
      </c>
      <c r="C25" s="20" t="s">
        <v>56</v>
      </c>
      <c r="D25" s="22">
        <v>0</v>
      </c>
      <c r="F25" s="20" t="s">
        <v>372</v>
      </c>
      <c r="G25" s="22">
        <v>0</v>
      </c>
    </row>
    <row r="26" spans="2:7" ht="15.75" customHeight="1" x14ac:dyDescent="0.25">
      <c r="B26" s="2" t="s">
        <v>58</v>
      </c>
      <c r="C26" s="20" t="s">
        <v>59</v>
      </c>
      <c r="D26" s="22">
        <v>0</v>
      </c>
      <c r="F26" s="20" t="s">
        <v>373</v>
      </c>
      <c r="G26" s="22">
        <f>5848047.93-542397.95</f>
        <v>5305649.9799999995</v>
      </c>
    </row>
    <row r="27" spans="2:7" ht="15.75" customHeight="1" x14ac:dyDescent="0.25">
      <c r="B27" s="2" t="s">
        <v>61</v>
      </c>
      <c r="C27" s="20" t="s">
        <v>62</v>
      </c>
      <c r="D27" s="22">
        <v>0</v>
      </c>
      <c r="F27" s="24" t="s">
        <v>63</v>
      </c>
      <c r="G27" s="104">
        <v>794304.99</v>
      </c>
    </row>
    <row r="28" spans="2:7" ht="15.75" customHeight="1" x14ac:dyDescent="0.25">
      <c r="B28" s="2" t="s">
        <v>64</v>
      </c>
      <c r="C28" s="20" t="s">
        <v>65</v>
      </c>
      <c r="D28" s="102">
        <f>+'[6]Detalle ER'!D28</f>
        <v>15155962.809999999</v>
      </c>
      <c r="F28" s="90" t="s">
        <v>66</v>
      </c>
      <c r="G28" s="97">
        <f>SUM(G21:G27)</f>
        <v>67935096.719999984</v>
      </c>
    </row>
    <row r="29" spans="2:7" ht="15.75" customHeight="1" x14ac:dyDescent="0.25">
      <c r="B29" s="2" t="s">
        <v>67</v>
      </c>
      <c r="C29" s="24" t="s">
        <v>68</v>
      </c>
      <c r="D29" s="104">
        <v>1947563.52</v>
      </c>
      <c r="F29" s="17" t="s">
        <v>69</v>
      </c>
      <c r="G29" s="19">
        <v>148762979.30000001</v>
      </c>
    </row>
    <row r="30" spans="2:7" ht="15.75" customHeight="1" x14ac:dyDescent="0.25">
      <c r="C30" s="90" t="s">
        <v>70</v>
      </c>
      <c r="D30" s="97">
        <f>SUM(D31:D35)</f>
        <v>650361147.61000001</v>
      </c>
      <c r="F30" s="20" t="s">
        <v>71</v>
      </c>
      <c r="G30" s="22">
        <v>441621273.81</v>
      </c>
    </row>
    <row r="31" spans="2:7" ht="15.75" customHeight="1" x14ac:dyDescent="0.25">
      <c r="B31" s="2" t="s">
        <v>72</v>
      </c>
      <c r="C31" s="17" t="s">
        <v>73</v>
      </c>
      <c r="D31" s="19">
        <v>406911956.38999999</v>
      </c>
      <c r="F31" s="20" t="s">
        <v>74</v>
      </c>
      <c r="G31" s="22">
        <v>13216913.550000001</v>
      </c>
    </row>
    <row r="32" spans="2:7" ht="15.75" customHeight="1" x14ac:dyDescent="0.25">
      <c r="B32" s="2" t="s">
        <v>75</v>
      </c>
      <c r="C32" s="20" t="s">
        <v>76</v>
      </c>
      <c r="D32" s="22">
        <v>90904375.5</v>
      </c>
      <c r="F32" s="24" t="s">
        <v>77</v>
      </c>
      <c r="G32" s="104">
        <v>8624425.5299999993</v>
      </c>
    </row>
    <row r="33" spans="2:7" ht="15.75" customHeight="1" x14ac:dyDescent="0.25">
      <c r="B33" s="2" t="s">
        <v>78</v>
      </c>
      <c r="C33" s="20" t="s">
        <v>79</v>
      </c>
      <c r="D33" s="22">
        <v>82945931.760000005</v>
      </c>
      <c r="F33" s="90" t="s">
        <v>80</v>
      </c>
      <c r="G33" s="97">
        <f>SUM(G29:G32)</f>
        <v>612225592.18999994</v>
      </c>
    </row>
    <row r="34" spans="2:7" ht="15.75" customHeight="1" x14ac:dyDescent="0.25">
      <c r="B34" s="2" t="s">
        <v>81</v>
      </c>
      <c r="C34" s="20" t="s">
        <v>82</v>
      </c>
      <c r="D34" s="102">
        <f>+'[6]Detalle ER'!D35</f>
        <v>61445105.620000005</v>
      </c>
      <c r="F34" s="94" t="s">
        <v>83</v>
      </c>
      <c r="G34" s="101">
        <f>SUM(G35:G40)</f>
        <v>365266432.88</v>
      </c>
    </row>
    <row r="35" spans="2:7" ht="15.75" customHeight="1" x14ac:dyDescent="0.25">
      <c r="B35" s="2" t="s">
        <v>84</v>
      </c>
      <c r="C35" s="24" t="s">
        <v>85</v>
      </c>
      <c r="D35" s="104">
        <v>8153778.3399999999</v>
      </c>
      <c r="F35" s="17" t="s">
        <v>86</v>
      </c>
      <c r="G35" s="19">
        <v>20361511.649999999</v>
      </c>
    </row>
    <row r="36" spans="2:7" ht="15.75" customHeight="1" x14ac:dyDescent="0.25">
      <c r="C36" s="90" t="s">
        <v>87</v>
      </c>
      <c r="D36" s="97">
        <f>+D22+D30</f>
        <v>765050272.00999999</v>
      </c>
      <c r="F36" s="20" t="s">
        <v>88</v>
      </c>
      <c r="G36" s="22">
        <v>26380389.620000001</v>
      </c>
    </row>
    <row r="37" spans="2:7" ht="15.75" customHeight="1" x14ac:dyDescent="0.25">
      <c r="B37" s="2" t="s">
        <v>89</v>
      </c>
      <c r="C37" s="17" t="s">
        <v>374</v>
      </c>
      <c r="D37" s="19">
        <v>0</v>
      </c>
      <c r="F37" s="20" t="s">
        <v>91</v>
      </c>
      <c r="G37" s="22">
        <v>18091103.050000001</v>
      </c>
    </row>
    <row r="38" spans="2:7" ht="15.75" customHeight="1" x14ac:dyDescent="0.25">
      <c r="B38" s="2" t="s">
        <v>92</v>
      </c>
      <c r="C38" s="20" t="s">
        <v>375</v>
      </c>
      <c r="D38" s="22">
        <v>0</v>
      </c>
      <c r="F38" s="20" t="s">
        <v>94</v>
      </c>
      <c r="G38" s="22">
        <v>27892893.559999999</v>
      </c>
    </row>
    <row r="39" spans="2:7" ht="15.75" customHeight="1" x14ac:dyDescent="0.25">
      <c r="B39" s="2" t="s">
        <v>95</v>
      </c>
      <c r="C39" s="20" t="s">
        <v>376</v>
      </c>
      <c r="D39" s="22">
        <v>0</v>
      </c>
      <c r="F39" s="20" t="s">
        <v>97</v>
      </c>
      <c r="G39" s="22">
        <v>42898647</v>
      </c>
    </row>
    <row r="40" spans="2:7" ht="15.75" customHeight="1" x14ac:dyDescent="0.25">
      <c r="B40" s="2" t="s">
        <v>98</v>
      </c>
      <c r="C40" s="20" t="s">
        <v>377</v>
      </c>
      <c r="D40" s="22">
        <v>0</v>
      </c>
      <c r="F40" s="24" t="s">
        <v>100</v>
      </c>
      <c r="G40" s="121">
        <f>+'[6]Detalle ER'!H19</f>
        <v>229641888</v>
      </c>
    </row>
    <row r="41" spans="2:7" ht="15.75" customHeight="1" x14ac:dyDescent="0.25">
      <c r="B41" s="2" t="s">
        <v>101</v>
      </c>
      <c r="C41" s="20" t="s">
        <v>378</v>
      </c>
      <c r="D41" s="22">
        <v>0</v>
      </c>
      <c r="F41" s="94" t="s">
        <v>103</v>
      </c>
      <c r="G41" s="101">
        <f>SUM(G42:G47)</f>
        <v>0</v>
      </c>
    </row>
    <row r="42" spans="2:7" ht="15.75" customHeight="1" x14ac:dyDescent="0.25">
      <c r="B42" s="2" t="s">
        <v>104</v>
      </c>
      <c r="C42" s="20" t="s">
        <v>379</v>
      </c>
      <c r="D42" s="22">
        <v>0</v>
      </c>
      <c r="F42" s="17" t="s">
        <v>106</v>
      </c>
      <c r="G42" s="19">
        <v>0</v>
      </c>
    </row>
    <row r="43" spans="2:7" ht="15.75" customHeight="1" x14ac:dyDescent="0.25">
      <c r="B43" s="2" t="s">
        <v>107</v>
      </c>
      <c r="C43" s="20" t="s">
        <v>380</v>
      </c>
      <c r="D43" s="22">
        <v>185398401.75</v>
      </c>
      <c r="F43" s="20" t="s">
        <v>109</v>
      </c>
      <c r="G43" s="22">
        <v>0</v>
      </c>
    </row>
    <row r="44" spans="2:7" ht="15.75" customHeight="1" x14ac:dyDescent="0.25">
      <c r="B44" s="2" t="s">
        <v>110</v>
      </c>
      <c r="C44" s="20" t="s">
        <v>381</v>
      </c>
      <c r="D44" s="22">
        <v>0</v>
      </c>
      <c r="F44" s="20" t="s">
        <v>112</v>
      </c>
      <c r="G44" s="22">
        <v>0</v>
      </c>
    </row>
    <row r="45" spans="2:7" ht="15.75" customHeight="1" x14ac:dyDescent="0.25">
      <c r="B45" s="2" t="s">
        <v>113</v>
      </c>
      <c r="C45" s="20" t="s">
        <v>114</v>
      </c>
      <c r="D45" s="22">
        <v>0</v>
      </c>
      <c r="F45" s="20" t="s">
        <v>115</v>
      </c>
      <c r="G45" s="22">
        <v>0</v>
      </c>
    </row>
    <row r="46" spans="2:7" ht="15.75" customHeight="1" x14ac:dyDescent="0.25">
      <c r="B46" s="2" t="s">
        <v>116</v>
      </c>
      <c r="C46" s="20" t="s">
        <v>117</v>
      </c>
      <c r="D46" s="102">
        <f>+'[6]Detalle ER'!D49</f>
        <v>0</v>
      </c>
      <c r="F46" s="20" t="s">
        <v>118</v>
      </c>
      <c r="G46" s="22">
        <v>0</v>
      </c>
    </row>
    <row r="47" spans="2:7" ht="15.75" customHeight="1" x14ac:dyDescent="0.25">
      <c r="B47" s="2" t="s">
        <v>119</v>
      </c>
      <c r="C47" s="24" t="s">
        <v>382</v>
      </c>
      <c r="D47" s="104">
        <v>2570140.16</v>
      </c>
      <c r="F47" s="20" t="s">
        <v>121</v>
      </c>
      <c r="G47" s="112">
        <f>+'[6]Detalle ER'!H29</f>
        <v>0</v>
      </c>
    </row>
    <row r="48" spans="2:7" ht="15.75" customHeight="1" x14ac:dyDescent="0.25">
      <c r="C48" s="90" t="s">
        <v>122</v>
      </c>
      <c r="D48" s="97">
        <f>SUM(D37:D47)</f>
        <v>187968541.91</v>
      </c>
      <c r="F48" s="24" t="s">
        <v>123</v>
      </c>
      <c r="G48" s="104">
        <v>6977551.4100000001</v>
      </c>
    </row>
    <row r="49" spans="2:7" ht="15.75" customHeight="1" x14ac:dyDescent="0.25">
      <c r="C49" s="94" t="s">
        <v>124</v>
      </c>
      <c r="D49" s="98"/>
      <c r="F49" s="90" t="s">
        <v>125</v>
      </c>
      <c r="G49" s="97">
        <f>+G34+G41+G48</f>
        <v>372243984.29000002</v>
      </c>
    </row>
    <row r="50" spans="2:7" ht="15.75" customHeight="1" x14ac:dyDescent="0.25">
      <c r="B50" s="2" t="s">
        <v>126</v>
      </c>
      <c r="C50" s="28" t="s">
        <v>127</v>
      </c>
      <c r="D50" s="19">
        <v>0</v>
      </c>
      <c r="F50" s="28" t="s">
        <v>128</v>
      </c>
      <c r="G50" s="19">
        <v>0</v>
      </c>
    </row>
    <row r="51" spans="2:7" ht="15.75" customHeight="1" x14ac:dyDescent="0.25">
      <c r="B51" s="2" t="s">
        <v>129</v>
      </c>
      <c r="C51" s="20" t="s">
        <v>124</v>
      </c>
      <c r="D51" s="102">
        <f>+'[6]Detalle ER'!D58</f>
        <v>647915.13</v>
      </c>
      <c r="F51" s="20" t="s">
        <v>130</v>
      </c>
      <c r="G51" s="22">
        <f>15796328.06+32219920.2</f>
        <v>48016248.259999998</v>
      </c>
    </row>
    <row r="52" spans="2:7" ht="15.75" customHeight="1" x14ac:dyDescent="0.25">
      <c r="B52" s="2" t="s">
        <v>131</v>
      </c>
      <c r="C52" s="24" t="s">
        <v>383</v>
      </c>
      <c r="D52" s="104">
        <v>5867.58</v>
      </c>
      <c r="F52" s="20" t="s">
        <v>133</v>
      </c>
      <c r="G52" s="22">
        <v>0</v>
      </c>
    </row>
    <row r="53" spans="2:7" ht="15.75" customHeight="1" x14ac:dyDescent="0.25">
      <c r="C53" s="90" t="s">
        <v>134</v>
      </c>
      <c r="D53" s="97">
        <f>SUM(D50:D52)</f>
        <v>653782.71</v>
      </c>
      <c r="F53" s="20" t="s">
        <v>135</v>
      </c>
      <c r="G53" s="22">
        <v>0</v>
      </c>
    </row>
    <row r="54" spans="2:7" ht="15.75" customHeight="1" x14ac:dyDescent="0.25">
      <c r="C54" s="75" t="s">
        <v>136</v>
      </c>
      <c r="D54" s="103">
        <f>D21+D36+D48+D53</f>
        <v>5857729667.9099998</v>
      </c>
      <c r="F54" s="20" t="s">
        <v>137</v>
      </c>
      <c r="G54" s="22">
        <v>0</v>
      </c>
    </row>
    <row r="55" spans="2:7" ht="15.75" customHeight="1" x14ac:dyDescent="0.25">
      <c r="C55" s="29"/>
      <c r="F55" s="20" t="s">
        <v>138</v>
      </c>
      <c r="G55" s="22">
        <v>2425400.0099999998</v>
      </c>
    </row>
    <row r="56" spans="2:7" ht="15.75" customHeight="1" x14ac:dyDescent="0.25">
      <c r="C56" s="94" t="s">
        <v>139</v>
      </c>
      <c r="D56" s="98"/>
      <c r="F56" s="20" t="s">
        <v>140</v>
      </c>
      <c r="G56" s="112">
        <f>+'[6]Detalle ER'!H40</f>
        <v>0</v>
      </c>
    </row>
    <row r="57" spans="2:7" ht="15.75" customHeight="1" x14ac:dyDescent="0.25">
      <c r="B57" s="2" t="s">
        <v>141</v>
      </c>
      <c r="C57" s="28" t="s">
        <v>142</v>
      </c>
      <c r="D57" s="19">
        <v>0</v>
      </c>
      <c r="F57" s="24" t="s">
        <v>143</v>
      </c>
      <c r="G57" s="104">
        <v>722516</v>
      </c>
    </row>
    <row r="58" spans="2:7" ht="15.75" customHeight="1" x14ac:dyDescent="0.25">
      <c r="B58" s="2" t="s">
        <v>144</v>
      </c>
      <c r="C58" s="20" t="s">
        <v>145</v>
      </c>
      <c r="D58" s="22">
        <v>0</v>
      </c>
      <c r="F58" s="90" t="s">
        <v>146</v>
      </c>
      <c r="G58" s="97">
        <f>SUM(G50:G57)</f>
        <v>51164164.269999996</v>
      </c>
    </row>
    <row r="59" spans="2:7" ht="15.75" customHeight="1" x14ac:dyDescent="0.25">
      <c r="B59" s="2" t="s">
        <v>147</v>
      </c>
      <c r="C59" s="20" t="s">
        <v>148</v>
      </c>
      <c r="D59" s="22">
        <v>0</v>
      </c>
      <c r="F59" s="28" t="s">
        <v>149</v>
      </c>
      <c r="G59" s="19">
        <v>727191533.45000005</v>
      </c>
    </row>
    <row r="60" spans="2:7" ht="15.75" customHeight="1" x14ac:dyDescent="0.25">
      <c r="B60" s="2" t="s">
        <v>150</v>
      </c>
      <c r="C60" s="24" t="s">
        <v>384</v>
      </c>
      <c r="D60" s="104">
        <v>0</v>
      </c>
      <c r="F60" s="20" t="s">
        <v>152</v>
      </c>
      <c r="G60" s="22">
        <f>126825980.12+186676505.56+91360573.24+210116108.72+30678216.8+106749112.49+71200303.73+180360968.46</f>
        <v>1003967769.12</v>
      </c>
    </row>
    <row r="61" spans="2:7" ht="15.75" customHeight="1" x14ac:dyDescent="0.25">
      <c r="C61" s="90" t="s">
        <v>385</v>
      </c>
      <c r="D61" s="97">
        <f>SUM(D57:D60)</f>
        <v>0</v>
      </c>
      <c r="F61" s="20" t="s">
        <v>154</v>
      </c>
      <c r="G61" s="22">
        <f>16413017.66+9920175.31+68105179.33+57260318.84</f>
        <v>151698691.13999999</v>
      </c>
    </row>
    <row r="62" spans="2:7" ht="15.75" customHeight="1" x14ac:dyDescent="0.25">
      <c r="C62" s="119" t="s">
        <v>155</v>
      </c>
      <c r="D62" s="120">
        <f>D54+D61</f>
        <v>5857729667.9099998</v>
      </c>
      <c r="F62" s="20" t="s">
        <v>156</v>
      </c>
      <c r="G62" s="22">
        <f>5144658.67+2746130.35+39522483.31+8012103.09</f>
        <v>55425375.420000002</v>
      </c>
    </row>
    <row r="63" spans="2:7" ht="15.75" customHeight="1" x14ac:dyDescent="0.25">
      <c r="B63" s="33"/>
      <c r="C63" s="34"/>
      <c r="D63" s="35"/>
      <c r="F63" s="20" t="s">
        <v>157</v>
      </c>
      <c r="G63" s="22">
        <v>0</v>
      </c>
    </row>
    <row r="64" spans="2:7" ht="15.75" customHeight="1" x14ac:dyDescent="0.25">
      <c r="B64" s="5"/>
      <c r="C64" s="34"/>
      <c r="D64" s="35"/>
      <c r="F64" s="20" t="s">
        <v>158</v>
      </c>
      <c r="G64" s="22">
        <v>208677647.00999999</v>
      </c>
    </row>
    <row r="65" spans="1:7" ht="15.75" customHeight="1" x14ac:dyDescent="0.25">
      <c r="B65" s="36" t="s">
        <v>159</v>
      </c>
      <c r="C65" s="34"/>
      <c r="D65" s="35"/>
      <c r="F65" s="20" t="s">
        <v>160</v>
      </c>
      <c r="G65" s="22">
        <v>67937223.359999999</v>
      </c>
    </row>
    <row r="66" spans="1:7" ht="15.75" customHeight="1" x14ac:dyDescent="0.25">
      <c r="B66" s="36" t="s">
        <v>161</v>
      </c>
      <c r="C66" s="34"/>
      <c r="D66" s="35"/>
      <c r="F66" s="20" t="s">
        <v>162</v>
      </c>
      <c r="G66" s="22">
        <v>32483215.140000001</v>
      </c>
    </row>
    <row r="67" spans="1:7" ht="15.75" customHeight="1" x14ac:dyDescent="0.25">
      <c r="B67" s="36" t="s">
        <v>163</v>
      </c>
      <c r="C67" s="34"/>
      <c r="D67" s="35"/>
      <c r="F67" s="20" t="s">
        <v>164</v>
      </c>
      <c r="G67" s="22">
        <v>89676925.329999998</v>
      </c>
    </row>
    <row r="68" spans="1:7" ht="15.75" customHeight="1" x14ac:dyDescent="0.25">
      <c r="B68" s="36" t="s">
        <v>165</v>
      </c>
      <c r="C68" s="34"/>
      <c r="D68" s="35"/>
      <c r="F68" s="20" t="s">
        <v>166</v>
      </c>
      <c r="G68" s="22">
        <v>29447308.420000002</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45418274.799999997</v>
      </c>
    </row>
    <row r="71" spans="1:7" ht="15.75" customHeight="1" x14ac:dyDescent="0.25">
      <c r="B71" s="36" t="s">
        <v>171</v>
      </c>
      <c r="C71" s="34"/>
      <c r="D71" s="35"/>
      <c r="F71" s="20" t="s">
        <v>172</v>
      </c>
      <c r="G71" s="22">
        <v>46276962.890000001</v>
      </c>
    </row>
    <row r="72" spans="1:7" ht="15.75" customHeight="1" x14ac:dyDescent="0.25">
      <c r="B72" s="36" t="s">
        <v>173</v>
      </c>
      <c r="C72" s="34"/>
      <c r="D72" s="35"/>
      <c r="F72" s="20" t="s">
        <v>174</v>
      </c>
      <c r="G72" s="22">
        <v>0</v>
      </c>
    </row>
    <row r="73" spans="1:7" ht="15.75" customHeight="1" x14ac:dyDescent="0.25">
      <c r="B73" s="36" t="s">
        <v>175</v>
      </c>
      <c r="C73" s="34"/>
      <c r="D73" s="35"/>
      <c r="F73" s="20" t="s">
        <v>176</v>
      </c>
      <c r="G73" s="22">
        <v>0</v>
      </c>
    </row>
    <row r="74" spans="1:7" ht="15.75" customHeight="1" x14ac:dyDescent="0.25">
      <c r="B74" s="36" t="s">
        <v>177</v>
      </c>
      <c r="C74" s="34"/>
      <c r="D74" s="35"/>
      <c r="F74" s="20" t="s">
        <v>178</v>
      </c>
      <c r="G74" s="22">
        <v>79643897.079999998</v>
      </c>
    </row>
    <row r="75" spans="1:7" ht="15.75" customHeight="1" x14ac:dyDescent="0.25">
      <c r="B75" s="36" t="s">
        <v>179</v>
      </c>
      <c r="C75" s="34"/>
      <c r="D75" s="35"/>
      <c r="F75" s="20" t="s">
        <v>180</v>
      </c>
      <c r="G75" s="22">
        <v>8786599.1300000008</v>
      </c>
    </row>
    <row r="76" spans="1:7" ht="15.75" customHeight="1" x14ac:dyDescent="0.25">
      <c r="B76" s="36" t="s">
        <v>181</v>
      </c>
      <c r="C76" s="34"/>
      <c r="D76" s="35"/>
      <c r="F76" s="20" t="s">
        <v>182</v>
      </c>
      <c r="G76" s="22">
        <v>22417652.620000001</v>
      </c>
    </row>
    <row r="77" spans="1:7" ht="15.75" customHeight="1" x14ac:dyDescent="0.25">
      <c r="B77" s="36" t="s">
        <v>183</v>
      </c>
      <c r="C77" s="34"/>
      <c r="D77" s="35"/>
      <c r="F77" s="20" t="s">
        <v>184</v>
      </c>
      <c r="G77" s="22">
        <f>27928838.21+40948162.36</f>
        <v>68877000.569999993</v>
      </c>
    </row>
    <row r="78" spans="1:7" ht="15.75" customHeight="1" x14ac:dyDescent="0.25">
      <c r="B78" s="36" t="s">
        <v>185</v>
      </c>
      <c r="C78" s="34"/>
      <c r="D78" s="35"/>
      <c r="F78" s="20" t="s">
        <v>186</v>
      </c>
      <c r="G78" s="112">
        <f>+'[6]Detalle ER'!H60</f>
        <v>292493084.49000001</v>
      </c>
    </row>
    <row r="79" spans="1:7" ht="15.75" customHeight="1" x14ac:dyDescent="0.25">
      <c r="B79" s="36"/>
      <c r="C79" s="34"/>
      <c r="D79" s="35"/>
      <c r="F79" s="24" t="s">
        <v>187</v>
      </c>
      <c r="G79" s="104">
        <f>34037874.13+4163973.87</f>
        <v>38201848</v>
      </c>
    </row>
    <row r="80" spans="1:7" ht="15.75" customHeight="1" x14ac:dyDescent="0.25">
      <c r="A80" s="37"/>
      <c r="B80" s="38"/>
      <c r="C80" s="34"/>
      <c r="D80" s="35"/>
      <c r="E80" s="39"/>
      <c r="F80" s="90" t="s">
        <v>188</v>
      </c>
      <c r="G80" s="97">
        <f>SUM(G59:G79)</f>
        <v>2968621007.9700003</v>
      </c>
    </row>
    <row r="81" spans="2:7" ht="15.75" customHeight="1" x14ac:dyDescent="0.25">
      <c r="B81" s="36" t="s">
        <v>189</v>
      </c>
      <c r="C81" s="34"/>
      <c r="D81" s="35"/>
      <c r="F81" s="28" t="s">
        <v>190</v>
      </c>
      <c r="G81" s="19">
        <v>0</v>
      </c>
    </row>
    <row r="82" spans="2:7" ht="15.75" customHeight="1" x14ac:dyDescent="0.25">
      <c r="B82" s="36" t="s">
        <v>191</v>
      </c>
      <c r="C82" s="34"/>
      <c r="D82" s="35"/>
      <c r="F82" s="20" t="s">
        <v>192</v>
      </c>
      <c r="G82" s="22">
        <v>2285103.16</v>
      </c>
    </row>
    <row r="83" spans="2:7" ht="15.75" customHeight="1" x14ac:dyDescent="0.25">
      <c r="B83" s="36" t="s">
        <v>193</v>
      </c>
      <c r="C83" s="34"/>
      <c r="D83" s="35"/>
      <c r="F83" s="20" t="s">
        <v>194</v>
      </c>
      <c r="G83" s="22">
        <v>767393.18</v>
      </c>
    </row>
    <row r="84" spans="2:7" ht="15.75" customHeight="1" x14ac:dyDescent="0.25">
      <c r="B84" s="36" t="s">
        <v>195</v>
      </c>
      <c r="C84" s="40"/>
      <c r="D84" s="41"/>
      <c r="F84" s="20" t="s">
        <v>196</v>
      </c>
      <c r="G84" s="22">
        <v>1470921.38</v>
      </c>
    </row>
    <row r="85" spans="2:7" ht="15.75" customHeight="1" x14ac:dyDescent="0.25">
      <c r="B85" s="36" t="s">
        <v>197</v>
      </c>
      <c r="C85" s="73" t="s">
        <v>198</v>
      </c>
      <c r="D85" s="116">
        <f>+D7</f>
        <v>2025</v>
      </c>
      <c r="F85" s="20" t="s">
        <v>199</v>
      </c>
      <c r="G85" s="22">
        <v>5553322.3399999999</v>
      </c>
    </row>
    <row r="86" spans="2:7" ht="15.75" customHeight="1" x14ac:dyDescent="0.25">
      <c r="B86" s="36" t="s">
        <v>200</v>
      </c>
      <c r="C86" s="17" t="s">
        <v>201</v>
      </c>
      <c r="D86" s="19">
        <f>3661223.84+22524064.48+1458530.98+1029018.77</f>
        <v>28672838.07</v>
      </c>
      <c r="F86" s="20" t="s">
        <v>202</v>
      </c>
      <c r="G86" s="22">
        <v>249380.16</v>
      </c>
    </row>
    <row r="87" spans="2:7" ht="15.75" customHeight="1" x14ac:dyDescent="0.25">
      <c r="B87" s="36" t="s">
        <v>203</v>
      </c>
      <c r="C87" s="20" t="s">
        <v>204</v>
      </c>
      <c r="D87" s="22">
        <f>1542247.76+223527824.13+85101574.05+25755815.06+18996967.16-192406278-56199243</f>
        <v>106318907.16000003</v>
      </c>
      <c r="F87" s="20" t="s">
        <v>205</v>
      </c>
      <c r="G87" s="22">
        <v>299341.90000000002</v>
      </c>
    </row>
    <row r="88" spans="2:7" ht="15.75" customHeight="1" x14ac:dyDescent="0.25">
      <c r="B88" s="36" t="s">
        <v>206</v>
      </c>
      <c r="C88" s="20" t="s">
        <v>35</v>
      </c>
      <c r="D88" s="22">
        <v>0</v>
      </c>
      <c r="F88" s="20" t="s">
        <v>207</v>
      </c>
      <c r="G88" s="22">
        <v>0</v>
      </c>
    </row>
    <row r="89" spans="2:7" ht="15.75" customHeight="1" x14ac:dyDescent="0.25">
      <c r="B89" s="36" t="s">
        <v>208</v>
      </c>
      <c r="C89" s="20" t="s">
        <v>386</v>
      </c>
      <c r="D89" s="22">
        <v>1342698</v>
      </c>
      <c r="F89" s="20" t="s">
        <v>210</v>
      </c>
      <c r="G89" s="22">
        <v>78513.429999999993</v>
      </c>
    </row>
    <row r="90" spans="2:7" ht="15.75" customHeight="1" x14ac:dyDescent="0.25">
      <c r="B90" s="36" t="s">
        <v>211</v>
      </c>
      <c r="C90" s="20" t="s">
        <v>212</v>
      </c>
      <c r="D90" s="22">
        <f>17396549.54-11075128-1342698</f>
        <v>4978723.5399999991</v>
      </c>
      <c r="F90" s="20" t="s">
        <v>213</v>
      </c>
      <c r="G90" s="22">
        <f>1729148.95+54268202.31+6450565.21</f>
        <v>62447916.470000006</v>
      </c>
    </row>
    <row r="91" spans="2:7" ht="15.75" customHeight="1" x14ac:dyDescent="0.25">
      <c r="B91" s="36" t="s">
        <v>214</v>
      </c>
      <c r="C91" s="20" t="s">
        <v>215</v>
      </c>
      <c r="D91" s="22">
        <v>0</v>
      </c>
      <c r="F91" s="20" t="s">
        <v>216</v>
      </c>
      <c r="G91" s="22">
        <v>34797338.090000004</v>
      </c>
    </row>
    <row r="92" spans="2:7" ht="15.75" customHeight="1" x14ac:dyDescent="0.25">
      <c r="B92" s="36" t="s">
        <v>217</v>
      </c>
      <c r="C92" s="20" t="s">
        <v>218</v>
      </c>
      <c r="D92" s="22">
        <v>0</v>
      </c>
      <c r="F92" s="20" t="s">
        <v>219</v>
      </c>
      <c r="G92" s="22">
        <v>5830441.1500000004</v>
      </c>
    </row>
    <row r="93" spans="2:7" ht="15.75" customHeight="1" x14ac:dyDescent="0.25">
      <c r="B93" s="36"/>
      <c r="C93" s="20" t="s">
        <v>387</v>
      </c>
      <c r="D93" s="22">
        <v>542397.94999999995</v>
      </c>
      <c r="F93" s="20" t="s">
        <v>221</v>
      </c>
      <c r="G93" s="22">
        <v>0</v>
      </c>
    </row>
    <row r="94" spans="2:7" ht="15.75" customHeight="1" x14ac:dyDescent="0.25">
      <c r="C94" s="20" t="s">
        <v>222</v>
      </c>
      <c r="D94" s="22">
        <v>0</v>
      </c>
      <c r="F94" s="20" t="s">
        <v>223</v>
      </c>
      <c r="G94" s="102">
        <f>+'[6]Detalle ER'!H72</f>
        <v>33344808.010000002</v>
      </c>
    </row>
    <row r="95" spans="2:7" ht="15.75" customHeight="1" x14ac:dyDescent="0.25">
      <c r="C95" s="24" t="s">
        <v>388</v>
      </c>
      <c r="D95" s="104">
        <f>5911965.16+244007.7-4232087</f>
        <v>1923885.8600000003</v>
      </c>
      <c r="F95" s="24" t="s">
        <v>225</v>
      </c>
      <c r="G95" s="104">
        <v>1166894.81</v>
      </c>
    </row>
    <row r="96" spans="2:7" ht="15.75" customHeight="1" x14ac:dyDescent="0.25">
      <c r="C96" s="90" t="s">
        <v>226</v>
      </c>
      <c r="D96" s="97">
        <f>SUM(D86:D95)</f>
        <v>143779450.58000001</v>
      </c>
      <c r="F96" s="90" t="s">
        <v>227</v>
      </c>
      <c r="G96" s="97">
        <f>SUM(G81:G95)</f>
        <v>148291374.08000001</v>
      </c>
    </row>
    <row r="97" spans="2:7" ht="15.75" customHeight="1" x14ac:dyDescent="0.25">
      <c r="C97" s="17" t="s">
        <v>216</v>
      </c>
      <c r="D97" s="19">
        <v>9263892.4000000004</v>
      </c>
      <c r="F97" s="28" t="s">
        <v>228</v>
      </c>
      <c r="G97" s="19">
        <v>13098578.859999999</v>
      </c>
    </row>
    <row r="98" spans="2:7" ht="15.75" customHeight="1" x14ac:dyDescent="0.25">
      <c r="C98" s="20" t="s">
        <v>219</v>
      </c>
      <c r="D98" s="22">
        <v>4440029.7</v>
      </c>
      <c r="F98" s="20" t="s">
        <v>229</v>
      </c>
      <c r="G98" s="22">
        <v>1819239.61</v>
      </c>
    </row>
    <row r="99" spans="2:7" ht="15.75" customHeight="1" x14ac:dyDescent="0.25">
      <c r="C99" s="24" t="s">
        <v>230</v>
      </c>
      <c r="D99" s="104">
        <v>164082.76</v>
      </c>
      <c r="F99" s="20" t="s">
        <v>231</v>
      </c>
      <c r="G99" s="22">
        <v>0</v>
      </c>
    </row>
    <row r="100" spans="2:7" ht="15.75" customHeight="1" x14ac:dyDescent="0.25">
      <c r="C100" s="90" t="s">
        <v>232</v>
      </c>
      <c r="D100" s="97">
        <f>SUM(D97:D99)</f>
        <v>13868004.860000001</v>
      </c>
      <c r="F100" s="20" t="s">
        <v>233</v>
      </c>
      <c r="G100" s="114">
        <f>+'[6]Detalle ER'!H84</f>
        <v>0</v>
      </c>
    </row>
    <row r="101" spans="2:7" ht="15.75" customHeight="1" x14ac:dyDescent="0.25">
      <c r="C101" s="17" t="s">
        <v>190</v>
      </c>
      <c r="D101" s="19">
        <v>15963761.199999999</v>
      </c>
      <c r="F101" s="24" t="s">
        <v>234</v>
      </c>
      <c r="G101" s="104">
        <v>247118.61</v>
      </c>
    </row>
    <row r="102" spans="2:7" ht="15.75" customHeight="1" x14ac:dyDescent="0.25">
      <c r="C102" s="20" t="s">
        <v>235</v>
      </c>
      <c r="D102" s="22">
        <v>679054.36</v>
      </c>
      <c r="F102" s="90" t="s">
        <v>236</v>
      </c>
      <c r="G102" s="97">
        <f>SUM(G97:G101)</f>
        <v>15164937.079999998</v>
      </c>
    </row>
    <row r="103" spans="2:7" ht="15.75" customHeight="1" x14ac:dyDescent="0.25">
      <c r="C103" s="20" t="s">
        <v>192</v>
      </c>
      <c r="D103" s="22">
        <v>5544292.5199999996</v>
      </c>
      <c r="F103" s="90" t="s">
        <v>237</v>
      </c>
      <c r="G103" s="97">
        <f>+'[6]Detalle ER'!H98</f>
        <v>38630667.530000001</v>
      </c>
    </row>
    <row r="104" spans="2:7" ht="15.75" customHeight="1" x14ac:dyDescent="0.25">
      <c r="C104" s="20" t="s">
        <v>196</v>
      </c>
      <c r="D104" s="22">
        <v>366994.84</v>
      </c>
      <c r="F104" s="28" t="s">
        <v>238</v>
      </c>
      <c r="G104" s="19">
        <v>0</v>
      </c>
    </row>
    <row r="105" spans="2:7" ht="15.75" customHeight="1" x14ac:dyDescent="0.25">
      <c r="C105" s="20" t="s">
        <v>199</v>
      </c>
      <c r="D105" s="22">
        <v>678229.9</v>
      </c>
      <c r="F105" s="24" t="s">
        <v>239</v>
      </c>
      <c r="G105" s="104">
        <v>0</v>
      </c>
    </row>
    <row r="106" spans="2:7" ht="15.75" customHeight="1" x14ac:dyDescent="0.25">
      <c r="C106" s="20" t="s">
        <v>202</v>
      </c>
      <c r="D106" s="22">
        <v>2726081.81</v>
      </c>
      <c r="F106" s="90" t="s">
        <v>240</v>
      </c>
      <c r="G106" s="97">
        <f>SUM(G104:G105)</f>
        <v>0</v>
      </c>
    </row>
    <row r="107" spans="2:7" ht="15.75" customHeight="1" x14ac:dyDescent="0.25">
      <c r="C107" s="20" t="s">
        <v>205</v>
      </c>
      <c r="D107" s="22">
        <v>0</v>
      </c>
      <c r="F107" s="79" t="s">
        <v>241</v>
      </c>
      <c r="G107" s="115">
        <f>G20+G28+G33+G49+G58+G80+G96+G102+G103+G106</f>
        <v>5613563628.4099998</v>
      </c>
    </row>
    <row r="108" spans="2:7" ht="15.75" customHeight="1" x14ac:dyDescent="0.25">
      <c r="C108" s="20" t="s">
        <v>242</v>
      </c>
      <c r="D108" s="22">
        <v>2182578.2200000002</v>
      </c>
      <c r="F108" s="14"/>
      <c r="G108" s="46"/>
    </row>
    <row r="109" spans="2:7" ht="15.75" customHeight="1" x14ac:dyDescent="0.25">
      <c r="C109" s="20" t="s">
        <v>243</v>
      </c>
      <c r="D109" s="22">
        <f>7373788.23+191377.59+8666</f>
        <v>7573831.8200000003</v>
      </c>
      <c r="F109" s="79" t="s">
        <v>244</v>
      </c>
      <c r="G109" s="80">
        <f>D62-G107</f>
        <v>244166039.5</v>
      </c>
    </row>
    <row r="110" spans="2:7" ht="15.75" customHeight="1" x14ac:dyDescent="0.25">
      <c r="C110" s="20" t="s">
        <v>223</v>
      </c>
      <c r="D110" s="102">
        <f>+'[6]Detalle ER'!D72</f>
        <v>7636557.1500000004</v>
      </c>
      <c r="F110" s="40"/>
      <c r="G110" s="47"/>
    </row>
    <row r="111" spans="2:7" ht="15.75" customHeight="1" x14ac:dyDescent="0.25">
      <c r="C111" s="24" t="s">
        <v>389</v>
      </c>
      <c r="D111" s="104">
        <f>2166274.25-41769</f>
        <v>2124505.25</v>
      </c>
      <c r="F111" s="40"/>
      <c r="G111" s="41"/>
    </row>
    <row r="112" spans="2:7" ht="15.75" customHeight="1" x14ac:dyDescent="0.25">
      <c r="B112" s="2" t="s">
        <v>246</v>
      </c>
      <c r="C112" s="90" t="s">
        <v>227</v>
      </c>
      <c r="D112" s="97">
        <f>SUM(D101:D111)</f>
        <v>45475887.069999993</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+'[6]Detalle ER'!D84</f>
        <v>2197142.96</v>
      </c>
      <c r="F114" s="40"/>
      <c r="G114" s="41"/>
    </row>
    <row r="115" spans="2:7" ht="15.75" customHeight="1" x14ac:dyDescent="0.25">
      <c r="B115" s="2" t="s">
        <v>249</v>
      </c>
      <c r="C115" s="24" t="s">
        <v>250</v>
      </c>
      <c r="D115" s="104">
        <v>33822.78</v>
      </c>
      <c r="F115" s="40"/>
      <c r="G115" s="41"/>
    </row>
    <row r="116" spans="2:7" ht="15.75" customHeight="1" x14ac:dyDescent="0.25">
      <c r="B116" s="2" t="s">
        <v>251</v>
      </c>
      <c r="C116" s="90" t="s">
        <v>236</v>
      </c>
      <c r="D116" s="97">
        <f>SUM(D113:D115)</f>
        <v>2230965.7399999998</v>
      </c>
      <c r="F116" s="40"/>
      <c r="G116" s="41"/>
    </row>
    <row r="117" spans="2:7" ht="15.75" customHeight="1" x14ac:dyDescent="0.25">
      <c r="B117" s="2" t="s">
        <v>252</v>
      </c>
      <c r="C117" s="90" t="s">
        <v>253</v>
      </c>
      <c r="D117" s="97">
        <f>+'[6]Detalle ER'!D96</f>
        <v>7942772.3800000008</v>
      </c>
      <c r="F117" s="40"/>
      <c r="G117" s="41"/>
    </row>
    <row r="118" spans="2:7" ht="15.75" customHeight="1" x14ac:dyDescent="0.25">
      <c r="B118" s="2" t="s">
        <v>254</v>
      </c>
      <c r="C118" s="17" t="s">
        <v>255</v>
      </c>
      <c r="D118" s="19">
        <v>852314</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41769</v>
      </c>
      <c r="F121" s="40"/>
      <c r="G121" s="41"/>
    </row>
    <row r="122" spans="2:7" ht="15.75" customHeight="1" x14ac:dyDescent="0.25">
      <c r="C122" s="90" t="s">
        <v>262</v>
      </c>
      <c r="D122" s="97">
        <f>SUM(D118:D121)</f>
        <v>894083</v>
      </c>
      <c r="F122" s="40"/>
      <c r="G122" s="41"/>
    </row>
    <row r="123" spans="2:7" ht="15.75" customHeight="1" x14ac:dyDescent="0.25">
      <c r="B123" s="2" t="s">
        <v>263</v>
      </c>
      <c r="C123" s="17" t="s">
        <v>264</v>
      </c>
      <c r="D123" s="19">
        <v>0</v>
      </c>
      <c r="F123" s="40"/>
      <c r="G123" s="41"/>
    </row>
    <row r="124" spans="2:7" ht="15.75" customHeight="1" x14ac:dyDescent="0.25">
      <c r="B124" s="2" t="s">
        <v>265</v>
      </c>
      <c r="C124" s="20" t="s">
        <v>266</v>
      </c>
      <c r="D124" s="102">
        <f>+'[6]Detalle ER'!D106</f>
        <v>0</v>
      </c>
      <c r="F124" s="40"/>
      <c r="G124" s="41"/>
    </row>
    <row r="125" spans="2:7" ht="15.75" customHeight="1" x14ac:dyDescent="0.25">
      <c r="B125" s="2" t="s">
        <v>267</v>
      </c>
      <c r="C125" s="24" t="s">
        <v>268</v>
      </c>
      <c r="D125" s="104">
        <v>0</v>
      </c>
      <c r="F125" s="40"/>
      <c r="G125" s="41"/>
    </row>
    <row r="126" spans="2:7" ht="15.75" customHeight="1" x14ac:dyDescent="0.25">
      <c r="C126" s="90" t="s">
        <v>391</v>
      </c>
      <c r="D126" s="97">
        <f>SUM(D123:D125)</f>
        <v>0</v>
      </c>
      <c r="F126" s="40"/>
      <c r="G126" s="41"/>
    </row>
    <row r="127" spans="2:7" ht="15.75" customHeight="1" x14ac:dyDescent="0.25">
      <c r="C127" s="79" t="s">
        <v>270</v>
      </c>
      <c r="D127" s="115">
        <f>D96+D100+D112+D116+D117+D122+D126</f>
        <v>214191163.63000003</v>
      </c>
      <c r="F127" s="40"/>
      <c r="G127" s="41"/>
    </row>
    <row r="128" spans="2:7" ht="15.75" customHeight="1" x14ac:dyDescent="0.25">
      <c r="F128" s="40"/>
      <c r="G128" s="41"/>
    </row>
    <row r="129" spans="2:7" ht="15.75" customHeight="1" x14ac:dyDescent="0.25">
      <c r="B129" s="2" t="s">
        <v>271</v>
      </c>
      <c r="C129" s="79" t="s">
        <v>272</v>
      </c>
      <c r="D129" s="80">
        <f>G109-D127</f>
        <v>29974875.869999975</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0</v>
      </c>
      <c r="F132" s="17" t="s">
        <v>278</v>
      </c>
      <c r="G132" s="19">
        <v>40018185.859999999</v>
      </c>
    </row>
    <row r="133" spans="2:7" ht="15.75" customHeight="1" x14ac:dyDescent="0.25">
      <c r="B133" s="2" t="s">
        <v>279</v>
      </c>
      <c r="C133" s="20" t="s">
        <v>280</v>
      </c>
      <c r="D133" s="22">
        <v>0</v>
      </c>
      <c r="F133" s="20" t="s">
        <v>281</v>
      </c>
      <c r="G133" s="22">
        <v>90822747.129999995</v>
      </c>
    </row>
    <row r="134" spans="2:7" ht="15.75" customHeight="1" x14ac:dyDescent="0.25">
      <c r="B134" s="2" t="s">
        <v>282</v>
      </c>
      <c r="C134" s="20" t="s">
        <v>283</v>
      </c>
      <c r="D134" s="22">
        <v>17023466.68</v>
      </c>
      <c r="F134" s="20" t="s">
        <v>284</v>
      </c>
      <c r="G134" s="22">
        <v>6132234.75</v>
      </c>
    </row>
    <row r="135" spans="2:7" ht="15.75" customHeight="1" x14ac:dyDescent="0.25">
      <c r="B135" s="2" t="s">
        <v>285</v>
      </c>
      <c r="C135" s="20" t="s">
        <v>286</v>
      </c>
      <c r="D135" s="22">
        <v>0</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f>42160268.3-39112830.17-3028727</f>
        <v>18711.129999995232</v>
      </c>
    </row>
    <row r="140" spans="2:7" ht="15.75" customHeight="1" x14ac:dyDescent="0.25">
      <c r="C140" s="20" t="s">
        <v>393</v>
      </c>
      <c r="D140" s="22">
        <v>18030812</v>
      </c>
      <c r="F140" s="20" t="s">
        <v>301</v>
      </c>
      <c r="G140" s="112">
        <f>+'[6]Detalle ER'!H123</f>
        <v>0</v>
      </c>
    </row>
    <row r="141" spans="2:7" ht="15.75" customHeight="1" x14ac:dyDescent="0.25">
      <c r="B141" s="2" t="s">
        <v>302</v>
      </c>
      <c r="C141" s="20" t="s">
        <v>303</v>
      </c>
      <c r="D141" s="102">
        <f>+'[6]Detalle ER'!D123</f>
        <v>343041.68</v>
      </c>
      <c r="F141" s="24" t="s">
        <v>304</v>
      </c>
      <c r="G141" s="104">
        <v>614839.43000000005</v>
      </c>
    </row>
    <row r="142" spans="2:7" ht="15.75" customHeight="1" x14ac:dyDescent="0.25">
      <c r="B142" s="2" t="s">
        <v>305</v>
      </c>
      <c r="C142" s="24" t="s">
        <v>306</v>
      </c>
      <c r="D142" s="104">
        <v>197203.86</v>
      </c>
      <c r="F142" s="90" t="s">
        <v>307</v>
      </c>
      <c r="G142" s="97">
        <f>SUM(G132:G141)</f>
        <v>137606718.30000001</v>
      </c>
    </row>
    <row r="143" spans="2:7" ht="15.75" customHeight="1" x14ac:dyDescent="0.25">
      <c r="B143" s="2" t="s">
        <v>308</v>
      </c>
      <c r="C143" s="90" t="s">
        <v>309</v>
      </c>
      <c r="D143" s="97">
        <f>SUM(D132:D142)</f>
        <v>35594524.219999999</v>
      </c>
      <c r="F143" s="17" t="s">
        <v>310</v>
      </c>
      <c r="G143" s="19">
        <v>497467.4</v>
      </c>
    </row>
    <row r="144" spans="2:7" ht="15.75" customHeight="1" x14ac:dyDescent="0.25">
      <c r="C144" s="17" t="s">
        <v>311</v>
      </c>
      <c r="D144" s="19">
        <v>981758.16</v>
      </c>
      <c r="F144" s="20" t="s">
        <v>312</v>
      </c>
      <c r="G144" s="22">
        <v>91219241.450000003</v>
      </c>
    </row>
    <row r="145" spans="2:7" ht="15.75" customHeight="1" x14ac:dyDescent="0.25">
      <c r="C145" s="20" t="s">
        <v>313</v>
      </c>
      <c r="D145" s="22">
        <v>719945.38</v>
      </c>
      <c r="F145" s="20" t="s">
        <v>314</v>
      </c>
      <c r="G145" s="22">
        <v>0</v>
      </c>
    </row>
    <row r="146" spans="2:7" ht="15.75" customHeight="1" x14ac:dyDescent="0.25">
      <c r="B146" s="2" t="s">
        <v>315</v>
      </c>
      <c r="C146" s="20" t="s">
        <v>316</v>
      </c>
      <c r="D146" s="22">
        <v>6877488.8300000001</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302811.26</v>
      </c>
    </row>
    <row r="149" spans="2:7" ht="15.75" customHeight="1" x14ac:dyDescent="0.25">
      <c r="B149" s="2" t="s">
        <v>324</v>
      </c>
      <c r="C149" s="20" t="s">
        <v>325</v>
      </c>
      <c r="D149" s="22">
        <v>28483422.280000001</v>
      </c>
      <c r="F149" s="20" t="s">
        <v>326</v>
      </c>
      <c r="G149" s="22">
        <v>0</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21389514.609999999</v>
      </c>
      <c r="F152" s="20" t="s">
        <v>334</v>
      </c>
      <c r="G152" s="22">
        <v>0</v>
      </c>
    </row>
    <row r="153" spans="2:7" ht="15.75" customHeight="1" x14ac:dyDescent="0.25">
      <c r="B153" s="2" t="s">
        <v>335</v>
      </c>
      <c r="C153" s="20" t="s">
        <v>336</v>
      </c>
      <c r="D153" s="22">
        <v>0</v>
      </c>
      <c r="F153" s="20" t="s">
        <v>337</v>
      </c>
      <c r="G153" s="22">
        <v>0</v>
      </c>
    </row>
    <row r="154" spans="2:7" ht="15.75" customHeight="1" x14ac:dyDescent="0.25">
      <c r="C154" s="20" t="s">
        <v>338</v>
      </c>
      <c r="D154" s="22">
        <v>163139</v>
      </c>
      <c r="F154" s="20" t="s">
        <v>339</v>
      </c>
      <c r="G154" s="112">
        <f>+'[6]Detalle ER'!H141</f>
        <v>2282195.0699999998</v>
      </c>
    </row>
    <row r="155" spans="2:7" ht="15.75" customHeight="1" x14ac:dyDescent="0.25">
      <c r="C155" s="20" t="s">
        <v>340</v>
      </c>
      <c r="D155" s="22">
        <v>0</v>
      </c>
      <c r="F155" s="24" t="s">
        <v>341</v>
      </c>
      <c r="G155" s="104">
        <v>47225.35</v>
      </c>
    </row>
    <row r="156" spans="2:7" ht="15.75" customHeight="1" x14ac:dyDescent="0.25">
      <c r="C156" s="20" t="s">
        <v>342</v>
      </c>
      <c r="D156" s="22">
        <v>0</v>
      </c>
      <c r="F156" s="90" t="s">
        <v>343</v>
      </c>
      <c r="G156" s="97">
        <f>SUM(G143:G155)</f>
        <v>94348940.530000001</v>
      </c>
    </row>
    <row r="157" spans="2:7" ht="15.75" customHeight="1" x14ac:dyDescent="0.25">
      <c r="C157" s="20" t="s">
        <v>344</v>
      </c>
      <c r="D157" s="102">
        <f>+'[6]Detalle ER'!D141</f>
        <v>1659216.6</v>
      </c>
      <c r="E157" s="2"/>
      <c r="F157" s="79" t="s">
        <v>345</v>
      </c>
      <c r="G157" s="115">
        <f>G142-G156</f>
        <v>43257777.770000011</v>
      </c>
    </row>
    <row r="158" spans="2:7" ht="15.75" customHeight="1" x14ac:dyDescent="0.25">
      <c r="C158" s="48" t="s">
        <v>346</v>
      </c>
      <c r="D158" s="110">
        <v>575231.11</v>
      </c>
      <c r="E158" s="2"/>
    </row>
    <row r="159" spans="2:7" ht="15.75" customHeight="1" x14ac:dyDescent="0.25">
      <c r="C159" s="90" t="s">
        <v>347</v>
      </c>
      <c r="D159" s="97">
        <f>SUM(D144:D158)</f>
        <v>60849715.970000006</v>
      </c>
      <c r="E159" s="2"/>
      <c r="F159" s="79" t="s">
        <v>348</v>
      </c>
      <c r="G159" s="80">
        <f>+D129+D160+G157</f>
        <v>47977461.889999978</v>
      </c>
    </row>
    <row r="160" spans="2:7" ht="15.75" customHeight="1" x14ac:dyDescent="0.25">
      <c r="C160" s="75" t="s">
        <v>349</v>
      </c>
      <c r="D160" s="103">
        <f>D143-D159</f>
        <v>-25255191.750000007</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47977461.889999978</v>
      </c>
    </row>
    <row r="168" spans="6:7" x14ac:dyDescent="0.25"/>
    <row r="169" spans="6:7" x14ac:dyDescent="0.25"/>
    <row r="193" spans="1:8" s="53" customFormat="1" hidden="1" x14ac:dyDescent="0.25">
      <c r="A193" s="52"/>
      <c r="B193" s="5"/>
      <c r="C193" s="3"/>
      <c r="D193" s="4"/>
      <c r="E193" s="5"/>
      <c r="F193" s="3"/>
      <c r="G193" s="4"/>
      <c r="H193" s="6"/>
    </row>
    <row r="194" spans="1:8" s="53" customFormat="1" hidden="1" x14ac:dyDescent="0.25">
      <c r="A194" s="52"/>
      <c r="B194" s="5"/>
      <c r="C194" s="3"/>
      <c r="D194" s="4"/>
      <c r="E194" s="5"/>
      <c r="F194" s="3"/>
      <c r="G194" s="4"/>
      <c r="H194" s="6"/>
    </row>
    <row r="195" spans="1:8" s="53" customFormat="1" hidden="1" x14ac:dyDescent="0.25">
      <c r="A195" s="52"/>
      <c r="B195" s="5"/>
      <c r="C195" s="3"/>
      <c r="D195" s="4"/>
      <c r="E195" s="5"/>
      <c r="F195" s="3"/>
      <c r="G195" s="4"/>
    </row>
    <row r="196" spans="1:8" s="53" customFormat="1" hidden="1" x14ac:dyDescent="0.25">
      <c r="A196" s="52"/>
      <c r="B196" s="5"/>
      <c r="C196" s="3"/>
      <c r="D196" s="4"/>
      <c r="E196" s="5"/>
      <c r="F196" s="3"/>
      <c r="G196" s="4"/>
    </row>
    <row r="197" spans="1:8" s="53" customFormat="1" hidden="1" x14ac:dyDescent="0.25">
      <c r="A197" s="52"/>
      <c r="B197" s="5"/>
      <c r="C197" s="3"/>
      <c r="D197" s="4"/>
      <c r="E197" s="5"/>
      <c r="F197" s="3"/>
      <c r="G197" s="4"/>
    </row>
    <row r="198" spans="1:8" s="53" customFormat="1" hidden="1" x14ac:dyDescent="0.25">
      <c r="A198" s="52"/>
      <c r="B198" s="5"/>
      <c r="C198" s="3"/>
      <c r="D198" s="4"/>
      <c r="E198" s="5"/>
      <c r="F198" s="3"/>
      <c r="G198" s="4"/>
    </row>
    <row r="199" spans="1:8" s="53" customFormat="1" hidden="1" x14ac:dyDescent="0.25">
      <c r="A199" s="52"/>
      <c r="B199" s="5"/>
      <c r="C199" s="3"/>
      <c r="D199" s="4"/>
      <c r="E199" s="5"/>
      <c r="F199" s="3"/>
      <c r="G199" s="4"/>
    </row>
    <row r="200" spans="1:8" s="53" customFormat="1" hidden="1" x14ac:dyDescent="0.25">
      <c r="A200" s="52"/>
      <c r="B200" s="5"/>
      <c r="C200" s="3"/>
      <c r="D200" s="4"/>
      <c r="E200" s="5"/>
      <c r="F200" s="3"/>
      <c r="G200" s="4"/>
    </row>
    <row r="201" spans="1:8" s="53" customFormat="1" hidden="1" x14ac:dyDescent="0.25">
      <c r="B201" s="5"/>
      <c r="C201" s="3"/>
      <c r="D201" s="4"/>
      <c r="E201" s="5"/>
      <c r="F201" s="3"/>
      <c r="G201" s="4"/>
    </row>
    <row r="202" spans="1:8" s="53" customFormat="1" hidden="1" x14ac:dyDescent="0.25">
      <c r="B202" s="5"/>
      <c r="C202" s="3"/>
      <c r="D202" s="4"/>
      <c r="E202" s="5"/>
      <c r="F202" s="3"/>
      <c r="G202" s="4"/>
    </row>
    <row r="203" spans="1:8" s="53" customFormat="1" hidden="1" x14ac:dyDescent="0.25">
      <c r="B203" s="5"/>
      <c r="C203" s="3"/>
      <c r="D203" s="4"/>
      <c r="E203" s="5"/>
      <c r="F203" s="3"/>
      <c r="G203" s="4"/>
    </row>
    <row r="204" spans="1:8" s="53" customFormat="1" hidden="1" x14ac:dyDescent="0.25">
      <c r="B204" s="5"/>
      <c r="C204" s="3"/>
      <c r="D204" s="4"/>
      <c r="E204" s="5"/>
      <c r="F204" s="3"/>
      <c r="G204" s="4"/>
    </row>
    <row r="205" spans="1:8" s="53" customFormat="1" hidden="1" x14ac:dyDescent="0.25">
      <c r="B205" s="5"/>
      <c r="C205" s="3"/>
      <c r="D205" s="4"/>
      <c r="E205" s="5"/>
      <c r="F205" s="3"/>
      <c r="G205" s="4"/>
    </row>
    <row r="206" spans="1:8" s="53" customFormat="1" hidden="1" x14ac:dyDescent="0.25">
      <c r="B206" s="5"/>
      <c r="C206" s="3"/>
      <c r="D206" s="4"/>
      <c r="E206" s="5"/>
      <c r="F206" s="3"/>
      <c r="G206" s="4"/>
    </row>
    <row r="207" spans="1:8" s="53" customFormat="1" hidden="1" x14ac:dyDescent="0.25">
      <c r="B207" s="5"/>
      <c r="C207" s="3"/>
      <c r="D207" s="4"/>
      <c r="E207" s="5"/>
      <c r="F207" s="3"/>
      <c r="G207" s="4"/>
    </row>
    <row r="208" spans="1:8" s="53" customFormat="1" hidden="1" x14ac:dyDescent="0.25">
      <c r="B208" s="5"/>
      <c r="C208" s="3"/>
      <c r="D208" s="4"/>
      <c r="E208" s="5"/>
      <c r="F208" s="3"/>
      <c r="G208" s="4"/>
    </row>
    <row r="209" spans="2:8" s="53" customFormat="1" hidden="1" x14ac:dyDescent="0.25">
      <c r="B209" s="5"/>
      <c r="C209" s="3"/>
      <c r="D209" s="4"/>
      <c r="E209" s="5"/>
      <c r="F209" s="3"/>
      <c r="G209" s="4"/>
    </row>
    <row r="210" spans="2:8" s="53" customFormat="1" hidden="1" x14ac:dyDescent="0.25">
      <c r="B210" s="5"/>
      <c r="C210" s="3"/>
      <c r="D210" s="4"/>
      <c r="E210" s="5"/>
      <c r="F210" s="3"/>
      <c r="G210" s="4"/>
    </row>
    <row r="211" spans="2:8" s="53" customFormat="1" hidden="1" x14ac:dyDescent="0.25">
      <c r="B211" s="5"/>
      <c r="C211" s="3"/>
      <c r="D211" s="4"/>
      <c r="E211" s="5"/>
      <c r="F211" s="3"/>
      <c r="G211" s="4"/>
    </row>
    <row r="212" spans="2:8" s="53" customFormat="1" hidden="1" x14ac:dyDescent="0.25">
      <c r="B212" s="5"/>
      <c r="C212" s="3"/>
      <c r="D212" s="4"/>
      <c r="E212" s="5"/>
      <c r="F212" s="3"/>
      <c r="G212" s="4"/>
    </row>
    <row r="213" spans="2:8" s="53" customFormat="1" hidden="1" x14ac:dyDescent="0.25">
      <c r="B213" s="5"/>
      <c r="C213" s="3"/>
      <c r="D213" s="4"/>
      <c r="E213" s="5"/>
      <c r="F213" s="3"/>
      <c r="G213" s="4"/>
    </row>
    <row r="214" spans="2:8" s="53" customFormat="1" hidden="1" x14ac:dyDescent="0.25">
      <c r="B214" s="5"/>
      <c r="C214" s="3"/>
      <c r="D214" s="4"/>
      <c r="E214" s="5"/>
      <c r="F214" s="3"/>
      <c r="G214" s="4"/>
    </row>
    <row r="215" spans="2:8" s="53" customFormat="1" hidden="1" x14ac:dyDescent="0.25">
      <c r="B215" s="5"/>
      <c r="C215" s="3"/>
      <c r="D215" s="4"/>
      <c r="E215" s="5"/>
      <c r="F215" s="3"/>
      <c r="G215" s="4"/>
    </row>
    <row r="216" spans="2:8" s="53" customFormat="1" hidden="1" x14ac:dyDescent="0.25">
      <c r="B216" s="5"/>
      <c r="C216" s="3"/>
      <c r="D216" s="4"/>
      <c r="E216" s="5"/>
      <c r="F216" s="3"/>
      <c r="G216" s="4"/>
    </row>
    <row r="217" spans="2:8" s="53" customFormat="1" hidden="1" x14ac:dyDescent="0.25">
      <c r="B217" s="5"/>
      <c r="C217" s="3"/>
      <c r="D217" s="4"/>
      <c r="E217" s="5"/>
      <c r="F217" s="3"/>
      <c r="G217" s="4"/>
    </row>
    <row r="218" spans="2:8" s="53" customFormat="1" hidden="1" x14ac:dyDescent="0.25">
      <c r="B218" s="5"/>
      <c r="C218" s="3"/>
      <c r="D218" s="4"/>
      <c r="E218" s="5"/>
      <c r="F218" s="3"/>
      <c r="G218" s="4"/>
    </row>
    <row r="219" spans="2:8" s="53" customFormat="1" hidden="1" x14ac:dyDescent="0.25">
      <c r="B219" s="5"/>
      <c r="C219" s="3"/>
      <c r="D219" s="4"/>
      <c r="E219" s="5"/>
      <c r="F219" s="3"/>
      <c r="G219" s="4"/>
    </row>
    <row r="220" spans="2:8" s="53" customFormat="1" hidden="1" x14ac:dyDescent="0.25">
      <c r="B220" s="5"/>
      <c r="C220" s="3"/>
      <c r="D220" s="4"/>
      <c r="E220" s="5"/>
      <c r="F220" s="3"/>
      <c r="G220" s="4"/>
    </row>
    <row r="221" spans="2:8" s="53" customFormat="1" hidden="1" x14ac:dyDescent="0.25">
      <c r="B221" s="5"/>
      <c r="C221" s="3"/>
      <c r="D221" s="4"/>
      <c r="E221" s="5"/>
      <c r="F221" s="3"/>
      <c r="G221" s="4"/>
    </row>
    <row r="222" spans="2:8" s="53" customFormat="1" hidden="1" x14ac:dyDescent="0.25">
      <c r="B222" s="5"/>
      <c r="C222" s="3"/>
      <c r="D222" s="4"/>
      <c r="E222" s="5"/>
      <c r="F222" s="3"/>
      <c r="G222" s="4"/>
    </row>
    <row r="223" spans="2:8" hidden="1" x14ac:dyDescent="0.25">
      <c r="H223" s="53"/>
    </row>
    <row r="224" spans="2:8" hidden="1" x14ac:dyDescent="0.25">
      <c r="H224" s="53"/>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A651B32A-3AA0-4EC3-8F30-0541B7B0775D}">
      <formula1>OR(D139=0, D139&gt;50)</formula1>
      <formula2>0</formula2>
    </dataValidation>
    <dataValidation type="custom" operator="greaterThan" showInputMessage="1" showErrorMessage="1" errorTitle="eee" sqref="G117:G126" xr:uid="{5EFC24D4-EBE5-470D-9C9F-B740E0E14E1E}">
      <formula1>OR(D131=0, D131&gt;50)</formula1>
      <formula2>0</formula2>
    </dataValidation>
    <dataValidation type="custom" operator="greaterThan" showInputMessage="1" showErrorMessage="1" errorTitle="eee" sqref="G128" xr:uid="{70442A7C-86A7-456A-A254-E030C3B54893}">
      <formula1>OR(D136=0, D136&gt;50)</formula1>
      <formula2>0</formula2>
    </dataValidation>
    <dataValidation type="custom" operator="greaterThan" showInputMessage="1" showErrorMessage="1" errorTitle="eee" sqref="G129" xr:uid="{D0605940-7C37-435C-B6F6-199A6A952273}">
      <formula1>OR(D134=0, D134&gt;50)</formula1>
      <formula2>0</formula2>
    </dataValidation>
    <dataValidation type="custom" operator="greaterThan" showInputMessage="1" showErrorMessage="1" errorTitle="eee" sqref="G130" xr:uid="{5529BB99-9FE0-4371-B3BD-16FF33993A12}">
      <formula1>OR(D132=0, D132&gt;50)</formula1>
      <formula2>0</formula2>
    </dataValidation>
    <dataValidation type="custom" operator="greaterThan" showInputMessage="1" showErrorMessage="1" errorTitle="eee" sqref="G161 G166" xr:uid="{F7FE45A9-0033-4B7A-9F52-260BEC14E3F8}">
      <formula1>OR(D200=0, D200&gt;50)</formula1>
      <formula2>0</formula2>
    </dataValidation>
    <dataValidation type="custom" allowBlank="1" showInputMessage="1" showErrorMessage="1" sqref="D62 G156" xr:uid="{FE576A99-6EBD-4647-A7E5-8F7F47F9EF3F}">
      <formula1>OR(D62=0, D62&gt;50)</formula1>
    </dataValidation>
    <dataValidation type="custom" operator="greaterThan" showInputMessage="1" showErrorMessage="1" errorTitle="eee" sqref="D61" xr:uid="{64F5F429-E06E-4214-9643-036A8637CD2D}">
      <formula1>OR(D61=0, D61&lt;0)</formula1>
    </dataValidation>
    <dataValidation type="custom" operator="greaterThan" showInputMessage="1" showErrorMessage="1" errorTitle="eee" sqref="D14:D29 D30 D50:D54 D31:D48" xr:uid="{0D0AEAFA-FD66-4727-8AE2-9F56EE0F0C19}">
      <formula1>OR(D14=0,D14&gt;50)</formula1>
    </dataValidation>
    <dataValidation operator="greaterThan" showInputMessage="1" showErrorMessage="1" errorTitle="eee" sqref="G109 G157 G159 D129 D160" xr:uid="{D0928B5D-4A9B-41EA-BEC2-045155590A31}"/>
    <dataValidation type="custom" operator="greaterThan" showInputMessage="1" showErrorMessage="1" errorTitle="eee" sqref="G111:G116" xr:uid="{5F76AF5A-A35D-418B-A7DB-7B1CDA5863D9}">
      <formula1>OR(D132=0, D132&gt;50)</formula1>
      <formula2>0</formula2>
    </dataValidation>
    <dataValidation type="custom" operator="greaterThan" showInputMessage="1" showErrorMessage="1" errorTitle="eee" sqref="G197" xr:uid="{02053D62-D289-4589-8593-79A02C3AAFDA}">
      <formula1>OR(D196=0, D196&gt;50)</formula1>
      <formula2>0</formula2>
    </dataValidation>
    <dataValidation type="custom" operator="greaterThan" showInputMessage="1" showErrorMessage="1" errorTitle="eee" sqref="G142" xr:uid="{EEC578E2-A52F-4C43-AEE2-886B20EB27FA}">
      <formula1>OR(D180=0, D180&gt;50)</formula1>
      <formula2>0</formula2>
    </dataValidation>
    <dataValidation allowBlank="1" sqref="G231" xr:uid="{D32870F2-BA3D-4457-BCF1-9948B2CBCFE5}">
      <formula1>0</formula1>
      <formula2>0</formula2>
    </dataValidation>
    <dataValidation type="custom" operator="greaterThan" showInputMessage="1" showErrorMessage="1" errorTitle="eee" sqref="D57:D60" xr:uid="{9AA779A9-CD80-4C85-BC69-67A7D60E48B5}">
      <formula1>OR(D57=0, D57&lt;50)</formula1>
    </dataValidation>
    <dataValidation allowBlank="1" errorTitle="Error de datos" error="Debe introducir una fecha válida" sqref="F4" xr:uid="{8015900B-7600-45B9-B301-87F95125D2DE}">
      <formula1>0</formula1>
      <formula2>0</formula2>
    </dataValidation>
    <dataValidation type="custom" operator="greaterThan" showInputMessage="1" showErrorMessage="1" errorTitle="eee" error="Valores mayores a $50" sqref="D8:D13" xr:uid="{6DC58A3A-09C4-46CD-83FE-289A73D9C552}">
      <formula1>OR(D8=0,D8&gt;50)</formula1>
    </dataValidation>
    <dataValidation type="custom" operator="greaterThan" showInputMessage="1" showErrorMessage="1" errorTitle="eee" sqref="D86:D95 D97:D99 D101:D109 D111 D113 D125 D118:D121 D123 D115 G143:G153 G141 G132:G139 G155" xr:uid="{CBD7D408-0453-4658-97D9-02AC646C52D0}">
      <formula1>OR(D86=0,D86&gt; 50)</formula1>
    </dataValidation>
    <dataValidation operator="greaterThanOrEqual" allowBlank="1" errorTitle="Error de datos" error="Debe ingresar un valor entero positivo" sqref="C8:C11 C14:C48 F230 C141:C160 F161:F165 F7:F109 C129 C131:C139 C50:C127 F111:F157" xr:uid="{8BE24D38-A84F-415E-A8F3-84E4C5CC1697}">
      <formula1>0</formula1>
      <formula2>0</formula2>
    </dataValidation>
    <dataValidation type="custom" operator="greaterThan" showInputMessage="1" showErrorMessage="1" errorTitle="eee" sqref="D49 D55:D56 G140 G154 G8:G108 D114 D124 D85 D96 D100 D110 D112 D63:D83 D122 D126:D128 D131:D159 D116:D117" xr:uid="{FDE397FA-B022-45A0-A73F-D82C4F386DB1}">
      <formula1>OR(D8=0, D8&gt;50)</formula1>
    </dataValidation>
    <dataValidation type="custom" operator="greaterThan" showInputMessage="1" showErrorMessage="1" errorTitle="eee" sqref="D84" xr:uid="{E24DE1F3-DC72-43DF-8E16-537BD789130A}">
      <formula1>OR(#REF!=0,#REF!&gt; 50)</formula1>
      <formula2>0</formula2>
    </dataValidation>
  </dataValidations>
  <pageMargins left="0.7" right="0.7" top="0.75" bottom="0.75" header="0.3" footer="0.3"/>
  <ignoredErrors>
    <ignoredError sqref="D10 G8:G26 G51 G60:G62 G77:G79 D86:D95 G90 G100 D109:D111 G13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989-B28C-478F-ABF2-75EC83265B64}">
  <dimension ref="A1:H224"/>
  <sheetViews>
    <sheetView showGridLines="0" topLeftCell="A13" zoomScaleNormal="100" workbookViewId="0">
      <selection activeCell="G34" sqref="G34"/>
    </sheetView>
  </sheetViews>
  <sheetFormatPr baseColWidth="10" defaultColWidth="0" defaultRowHeight="15.75"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style="6" customWidth="1"/>
    <col min="9" max="16384" width="0" style="6" hidden="1"/>
  </cols>
  <sheetData>
    <row r="1" spans="2:7" x14ac:dyDescent="0.25"/>
    <row r="2" spans="2:7" x14ac:dyDescent="0.25">
      <c r="B2" s="7"/>
      <c r="C2" s="123" t="s">
        <v>0</v>
      </c>
      <c r="D2" s="123"/>
      <c r="E2" s="54"/>
      <c r="F2" s="8" t="str">
        <f>+[7]Presentación!C4</f>
        <v>GREMCA</v>
      </c>
      <c r="G2" s="9"/>
    </row>
    <row r="3" spans="2:7" x14ac:dyDescent="0.25">
      <c r="C3" s="123" t="s">
        <v>1</v>
      </c>
      <c r="D3" s="123"/>
      <c r="E3" s="54"/>
      <c r="F3" s="10" t="str">
        <f>+[7]Presentación!C5</f>
        <v>Montevideo</v>
      </c>
      <c r="G3" s="11"/>
    </row>
    <row r="4" spans="2:7" x14ac:dyDescent="0.25">
      <c r="C4" s="123" t="s">
        <v>2</v>
      </c>
      <c r="D4" s="123"/>
      <c r="E4" s="54"/>
      <c r="F4" s="12" t="s">
        <v>361</v>
      </c>
      <c r="G4" s="11"/>
    </row>
    <row r="5" spans="2:7" x14ac:dyDescent="0.25">
      <c r="C5" s="123" t="s">
        <v>3</v>
      </c>
      <c r="D5" s="123"/>
      <c r="E5" s="54"/>
      <c r="F5" s="13"/>
      <c r="G5" s="11"/>
    </row>
    <row r="6" spans="2:7" x14ac:dyDescent="0.25">
      <c r="C6" s="14"/>
      <c r="D6" s="15"/>
      <c r="E6" s="7"/>
      <c r="F6" s="7"/>
      <c r="G6" s="16"/>
    </row>
    <row r="7" spans="2:7" ht="15.75" customHeight="1" x14ac:dyDescent="0.25">
      <c r="C7" s="71" t="s">
        <v>4</v>
      </c>
      <c r="D7" s="122">
        <f>+[7]ESP!D7</f>
        <v>2025</v>
      </c>
      <c r="F7" s="73" t="s">
        <v>5</v>
      </c>
      <c r="G7" s="116">
        <f>+D7</f>
        <v>2025</v>
      </c>
    </row>
    <row r="8" spans="2:7" ht="15.75" customHeight="1" x14ac:dyDescent="0.25">
      <c r="B8" s="2" t="s">
        <v>6</v>
      </c>
      <c r="C8" s="17" t="s">
        <v>7</v>
      </c>
      <c r="D8" s="19">
        <v>20160744.68</v>
      </c>
      <c r="F8" s="17" t="s">
        <v>8</v>
      </c>
      <c r="G8" s="19">
        <v>2294030.06</v>
      </c>
    </row>
    <row r="9" spans="2:7" ht="15.75" customHeight="1" x14ac:dyDescent="0.25">
      <c r="B9" s="2" t="s">
        <v>9</v>
      </c>
      <c r="C9" s="20" t="s">
        <v>10</v>
      </c>
      <c r="D9" s="22">
        <v>5016680.24</v>
      </c>
      <c r="F9" s="20" t="s">
        <v>362</v>
      </c>
      <c r="G9" s="22">
        <v>14768510.849999998</v>
      </c>
    </row>
    <row r="10" spans="2:7" ht="15.75" customHeight="1" x14ac:dyDescent="0.25">
      <c r="B10" s="2" t="s">
        <v>12</v>
      </c>
      <c r="C10" s="20" t="s">
        <v>363</v>
      </c>
      <c r="D10" s="22">
        <v>1115177688</v>
      </c>
      <c r="F10" s="20" t="s">
        <v>364</v>
      </c>
      <c r="G10" s="22">
        <v>30850664.929999996</v>
      </c>
    </row>
    <row r="11" spans="2:7" ht="15.75" customHeight="1" x14ac:dyDescent="0.25">
      <c r="B11" s="2" t="s">
        <v>15</v>
      </c>
      <c r="C11" s="20" t="s">
        <v>365</v>
      </c>
      <c r="D11" s="22">
        <v>99959225.540000007</v>
      </c>
      <c r="F11" s="20" t="s">
        <v>366</v>
      </c>
      <c r="G11" s="22">
        <v>12262091.159999998</v>
      </c>
    </row>
    <row r="12" spans="2:7" ht="15.75" customHeight="1" x14ac:dyDescent="0.25">
      <c r="B12" s="2" t="s">
        <v>18</v>
      </c>
      <c r="C12" s="20" t="s">
        <v>19</v>
      </c>
      <c r="D12" s="22">
        <v>21935906</v>
      </c>
      <c r="F12" s="20" t="s">
        <v>367</v>
      </c>
      <c r="G12" s="22">
        <v>152793617.13999999</v>
      </c>
    </row>
    <row r="13" spans="2:7" ht="15.75" customHeight="1" x14ac:dyDescent="0.25">
      <c r="B13" s="2" t="s">
        <v>21</v>
      </c>
      <c r="C13" s="20" t="s">
        <v>22</v>
      </c>
      <c r="D13" s="22">
        <v>10545365.43</v>
      </c>
      <c r="F13" s="20" t="s">
        <v>368</v>
      </c>
      <c r="G13" s="22">
        <v>33529316.120000005</v>
      </c>
    </row>
    <row r="14" spans="2:7" ht="15.75" customHeight="1" x14ac:dyDescent="0.25">
      <c r="B14" s="2" t="s">
        <v>24</v>
      </c>
      <c r="C14" s="20" t="s">
        <v>25</v>
      </c>
      <c r="D14" s="22">
        <v>0</v>
      </c>
      <c r="F14" s="20" t="s">
        <v>369</v>
      </c>
      <c r="G14" s="22">
        <v>290.49</v>
      </c>
    </row>
    <row r="15" spans="2:7" ht="15.75" customHeight="1" x14ac:dyDescent="0.25">
      <c r="B15" s="2" t="s">
        <v>27</v>
      </c>
      <c r="C15" s="20" t="s">
        <v>28</v>
      </c>
      <c r="D15" s="22">
        <v>0</v>
      </c>
      <c r="F15" s="20" t="s">
        <v>29</v>
      </c>
      <c r="G15" s="22">
        <v>27714277.770000003</v>
      </c>
    </row>
    <row r="16" spans="2:7" ht="15.75" customHeight="1" x14ac:dyDescent="0.25">
      <c r="B16" s="2" t="s">
        <v>30</v>
      </c>
      <c r="C16" s="20" t="s">
        <v>31</v>
      </c>
      <c r="D16" s="22">
        <v>0</v>
      </c>
      <c r="F16" s="20" t="s">
        <v>32</v>
      </c>
      <c r="G16" s="22">
        <v>24246877.07</v>
      </c>
    </row>
    <row r="17" spans="2:7" ht="15.75" customHeight="1" x14ac:dyDescent="0.25">
      <c r="B17" s="2" t="s">
        <v>33</v>
      </c>
      <c r="C17" s="20" t="s">
        <v>370</v>
      </c>
      <c r="D17" s="22">
        <v>0</v>
      </c>
      <c r="F17" s="20" t="s">
        <v>35</v>
      </c>
      <c r="G17" s="22">
        <v>24192105.840000004</v>
      </c>
    </row>
    <row r="18" spans="2:7" ht="15.75" customHeight="1" x14ac:dyDescent="0.25">
      <c r="B18" s="2" t="s">
        <v>36</v>
      </c>
      <c r="C18" s="20" t="s">
        <v>37</v>
      </c>
      <c r="D18" s="22">
        <v>0</v>
      </c>
      <c r="F18" s="20" t="s">
        <v>38</v>
      </c>
      <c r="G18" s="22">
        <v>3409711.6999999997</v>
      </c>
    </row>
    <row r="19" spans="2:7" ht="15.75" customHeight="1" x14ac:dyDescent="0.25">
      <c r="B19" s="2" t="s">
        <v>39</v>
      </c>
      <c r="C19" s="20" t="s">
        <v>40</v>
      </c>
      <c r="D19" s="102">
        <f>+'[7]Detalle ER'!D21</f>
        <v>0</v>
      </c>
      <c r="F19" s="24" t="s">
        <v>41</v>
      </c>
      <c r="G19" s="104">
        <v>4632334</v>
      </c>
    </row>
    <row r="20" spans="2:7" ht="15.75" customHeight="1" x14ac:dyDescent="0.25">
      <c r="B20" s="2" t="s">
        <v>42</v>
      </c>
      <c r="C20" s="20" t="s">
        <v>371</v>
      </c>
      <c r="D20" s="104">
        <v>17749260</v>
      </c>
      <c r="F20" s="90" t="s">
        <v>44</v>
      </c>
      <c r="G20" s="97">
        <f>SUM(G8:G19)</f>
        <v>330693827.12999994</v>
      </c>
    </row>
    <row r="21" spans="2:7" ht="15.75" customHeight="1" x14ac:dyDescent="0.25">
      <c r="C21" s="88" t="s">
        <v>45</v>
      </c>
      <c r="D21" s="118">
        <f>SUM(D8:D20)</f>
        <v>1290544869.8900001</v>
      </c>
      <c r="F21" s="17" t="s">
        <v>46</v>
      </c>
      <c r="G21" s="19">
        <v>807497.9</v>
      </c>
    </row>
    <row r="22" spans="2:7" ht="15.75" customHeight="1" x14ac:dyDescent="0.25">
      <c r="C22" s="90" t="s">
        <v>47</v>
      </c>
      <c r="D22" s="97">
        <f>SUM(D23:D29)</f>
        <v>2960288.09</v>
      </c>
      <c r="F22" s="20" t="s">
        <v>48</v>
      </c>
      <c r="G22" s="22">
        <v>8678206.4900000002</v>
      </c>
    </row>
    <row r="23" spans="2:7" ht="15.75" customHeight="1" x14ac:dyDescent="0.25">
      <c r="B23" s="2" t="s">
        <v>49</v>
      </c>
      <c r="C23" s="17" t="s">
        <v>50</v>
      </c>
      <c r="D23" s="22">
        <v>890665.56</v>
      </c>
      <c r="F23" s="20" t="s">
        <v>51</v>
      </c>
      <c r="G23" s="22">
        <v>1435474.09</v>
      </c>
    </row>
    <row r="24" spans="2:7" ht="15.75" customHeight="1" x14ac:dyDescent="0.25">
      <c r="B24" s="2" t="s">
        <v>52</v>
      </c>
      <c r="C24" s="20" t="s">
        <v>53</v>
      </c>
      <c r="D24" s="22">
        <v>237530.23999999999</v>
      </c>
      <c r="F24" s="20" t="s">
        <v>54</v>
      </c>
      <c r="G24" s="22">
        <v>3125708.0200000005</v>
      </c>
    </row>
    <row r="25" spans="2:7" ht="15.75" customHeight="1" x14ac:dyDescent="0.25">
      <c r="B25" s="2" t="s">
        <v>55</v>
      </c>
      <c r="C25" s="20" t="s">
        <v>56</v>
      </c>
      <c r="D25" s="22">
        <v>0</v>
      </c>
      <c r="F25" s="20" t="s">
        <v>372</v>
      </c>
      <c r="G25" s="22">
        <v>0</v>
      </c>
    </row>
    <row r="26" spans="2:7" ht="15.75" customHeight="1" x14ac:dyDescent="0.25">
      <c r="B26" s="2" t="s">
        <v>58</v>
      </c>
      <c r="C26" s="20" t="s">
        <v>59</v>
      </c>
      <c r="D26" s="22">
        <v>1794035.29</v>
      </c>
      <c r="F26" s="20" t="s">
        <v>373</v>
      </c>
      <c r="G26" s="22">
        <v>1768611.7300000002</v>
      </c>
    </row>
    <row r="27" spans="2:7" ht="15.75" customHeight="1" x14ac:dyDescent="0.25">
      <c r="B27" s="2" t="s">
        <v>61</v>
      </c>
      <c r="C27" s="20" t="s">
        <v>62</v>
      </c>
      <c r="D27" s="22">
        <v>0</v>
      </c>
      <c r="F27" s="24" t="s">
        <v>63</v>
      </c>
      <c r="G27" s="104">
        <v>226770</v>
      </c>
    </row>
    <row r="28" spans="2:7" ht="15.75" customHeight="1" x14ac:dyDescent="0.25">
      <c r="B28" s="2" t="s">
        <v>64</v>
      </c>
      <c r="C28" s="20" t="s">
        <v>65</v>
      </c>
      <c r="D28" s="102">
        <f>+'[7]Detalle ER'!D28</f>
        <v>0</v>
      </c>
      <c r="F28" s="90" t="s">
        <v>66</v>
      </c>
      <c r="G28" s="97">
        <f>SUM(G21:G27)</f>
        <v>16042268.23</v>
      </c>
    </row>
    <row r="29" spans="2:7" ht="15.75" customHeight="1" x14ac:dyDescent="0.25">
      <c r="B29" s="2" t="s">
        <v>67</v>
      </c>
      <c r="C29" s="24" t="s">
        <v>68</v>
      </c>
      <c r="D29" s="104">
        <v>38057</v>
      </c>
      <c r="F29" s="17" t="s">
        <v>69</v>
      </c>
      <c r="G29" s="19">
        <v>241445305.95200005</v>
      </c>
    </row>
    <row r="30" spans="2:7" ht="15.75" customHeight="1" x14ac:dyDescent="0.25">
      <c r="C30" s="90" t="s">
        <v>70</v>
      </c>
      <c r="D30" s="97">
        <f>SUM(D31:D35)</f>
        <v>68421238.900000006</v>
      </c>
      <c r="F30" s="20" t="s">
        <v>71</v>
      </c>
      <c r="G30" s="22">
        <v>60361326.488000013</v>
      </c>
    </row>
    <row r="31" spans="2:7" ht="15.75" customHeight="1" x14ac:dyDescent="0.25">
      <c r="B31" s="2" t="s">
        <v>72</v>
      </c>
      <c r="C31" s="17" t="s">
        <v>73</v>
      </c>
      <c r="D31" s="19">
        <v>37489825.920000002</v>
      </c>
      <c r="F31" s="20" t="s">
        <v>74</v>
      </c>
      <c r="G31" s="22">
        <v>0</v>
      </c>
    </row>
    <row r="32" spans="2:7" ht="15.75" customHeight="1" x14ac:dyDescent="0.25">
      <c r="B32" s="2" t="s">
        <v>75</v>
      </c>
      <c r="C32" s="20" t="s">
        <v>76</v>
      </c>
      <c r="D32" s="22">
        <v>11129262.74</v>
      </c>
      <c r="F32" s="24" t="s">
        <v>77</v>
      </c>
      <c r="G32" s="104">
        <v>2356395</v>
      </c>
    </row>
    <row r="33" spans="2:7" ht="15.75" customHeight="1" x14ac:dyDescent="0.25">
      <c r="B33" s="2" t="s">
        <v>78</v>
      </c>
      <c r="C33" s="20" t="s">
        <v>79</v>
      </c>
      <c r="D33" s="22">
        <v>6171661.6299999999</v>
      </c>
      <c r="F33" s="90" t="s">
        <v>80</v>
      </c>
      <c r="G33" s="97">
        <f>SUM(G29:G32)</f>
        <v>304163027.44000006</v>
      </c>
    </row>
    <row r="34" spans="2:7" ht="15.75" customHeight="1" x14ac:dyDescent="0.25">
      <c r="B34" s="2" t="s">
        <v>81</v>
      </c>
      <c r="C34" s="20" t="s">
        <v>82</v>
      </c>
      <c r="D34" s="102">
        <f>+'[7]Detalle ER'!D35</f>
        <v>12697329.609999999</v>
      </c>
      <c r="F34" s="94" t="s">
        <v>83</v>
      </c>
      <c r="G34" s="101">
        <f>SUM(G35:G40)</f>
        <v>107209340.34999999</v>
      </c>
    </row>
    <row r="35" spans="2:7" ht="15.75" customHeight="1" x14ac:dyDescent="0.25">
      <c r="B35" s="2" t="s">
        <v>84</v>
      </c>
      <c r="C35" s="24" t="s">
        <v>85</v>
      </c>
      <c r="D35" s="104">
        <v>933159</v>
      </c>
      <c r="F35" s="17" t="s">
        <v>86</v>
      </c>
      <c r="G35" s="19">
        <v>2264799.06</v>
      </c>
    </row>
    <row r="36" spans="2:7" ht="15.75" customHeight="1" x14ac:dyDescent="0.25">
      <c r="C36" s="90" t="s">
        <v>87</v>
      </c>
      <c r="D36" s="97">
        <f>+D22+D30</f>
        <v>71381526.99000001</v>
      </c>
      <c r="F36" s="20" t="s">
        <v>88</v>
      </c>
      <c r="G36" s="22">
        <v>9087324.5999999996</v>
      </c>
    </row>
    <row r="37" spans="2:7" ht="15.75" customHeight="1" x14ac:dyDescent="0.25">
      <c r="B37" s="2" t="s">
        <v>89</v>
      </c>
      <c r="C37" s="17" t="s">
        <v>374</v>
      </c>
      <c r="D37" s="19">
        <v>0</v>
      </c>
      <c r="F37" s="20" t="s">
        <v>91</v>
      </c>
      <c r="G37" s="22">
        <v>3316614.52</v>
      </c>
    </row>
    <row r="38" spans="2:7" ht="15.75" customHeight="1" x14ac:dyDescent="0.25">
      <c r="B38" s="2" t="s">
        <v>92</v>
      </c>
      <c r="C38" s="20" t="s">
        <v>375</v>
      </c>
      <c r="D38" s="22">
        <v>0</v>
      </c>
      <c r="F38" s="20" t="s">
        <v>94</v>
      </c>
      <c r="G38" s="22">
        <v>8517878.8300000001</v>
      </c>
    </row>
    <row r="39" spans="2:7" ht="15.75" customHeight="1" x14ac:dyDescent="0.25">
      <c r="B39" s="2" t="s">
        <v>95</v>
      </c>
      <c r="C39" s="20" t="s">
        <v>376</v>
      </c>
      <c r="D39" s="22">
        <v>0</v>
      </c>
      <c r="F39" s="20" t="s">
        <v>97</v>
      </c>
      <c r="G39" s="22">
        <v>11680837.299999999</v>
      </c>
    </row>
    <row r="40" spans="2:7" ht="15.75" customHeight="1" x14ac:dyDescent="0.25">
      <c r="B40" s="2" t="s">
        <v>98</v>
      </c>
      <c r="C40" s="20" t="s">
        <v>377</v>
      </c>
      <c r="D40" s="22">
        <v>0</v>
      </c>
      <c r="F40" s="24" t="s">
        <v>100</v>
      </c>
      <c r="G40" s="121">
        <f>+'[7]Detalle ER'!H19</f>
        <v>72341886.039999992</v>
      </c>
    </row>
    <row r="41" spans="2:7" ht="15.75" customHeight="1" x14ac:dyDescent="0.25">
      <c r="B41" s="2" t="s">
        <v>101</v>
      </c>
      <c r="C41" s="20" t="s">
        <v>378</v>
      </c>
      <c r="D41" s="22">
        <v>0</v>
      </c>
      <c r="F41" s="94" t="s">
        <v>103</v>
      </c>
      <c r="G41" s="101">
        <f>SUM(G42:G47)</f>
        <v>0</v>
      </c>
    </row>
    <row r="42" spans="2:7" ht="15.75" customHeight="1" x14ac:dyDescent="0.25">
      <c r="B42" s="2" t="s">
        <v>104</v>
      </c>
      <c r="C42" s="20" t="s">
        <v>379</v>
      </c>
      <c r="D42" s="22">
        <v>0</v>
      </c>
      <c r="F42" s="17" t="s">
        <v>106</v>
      </c>
      <c r="G42" s="19">
        <v>0</v>
      </c>
    </row>
    <row r="43" spans="2:7" ht="15.75" customHeight="1" x14ac:dyDescent="0.25">
      <c r="B43" s="2" t="s">
        <v>107</v>
      </c>
      <c r="C43" s="20" t="s">
        <v>380</v>
      </c>
      <c r="D43" s="22">
        <v>0</v>
      </c>
      <c r="F43" s="20" t="s">
        <v>109</v>
      </c>
      <c r="G43" s="22">
        <v>0</v>
      </c>
    </row>
    <row r="44" spans="2:7" ht="15.75" customHeight="1" x14ac:dyDescent="0.25">
      <c r="B44" s="2" t="s">
        <v>110</v>
      </c>
      <c r="C44" s="20" t="s">
        <v>381</v>
      </c>
      <c r="D44" s="22">
        <v>0</v>
      </c>
      <c r="F44" s="20" t="s">
        <v>112</v>
      </c>
      <c r="G44" s="22">
        <v>0</v>
      </c>
    </row>
    <row r="45" spans="2:7" ht="15.75" customHeight="1" x14ac:dyDescent="0.25">
      <c r="B45" s="2" t="s">
        <v>113</v>
      </c>
      <c r="C45" s="20" t="s">
        <v>114</v>
      </c>
      <c r="D45" s="22">
        <v>0</v>
      </c>
      <c r="F45" s="20" t="s">
        <v>115</v>
      </c>
      <c r="G45" s="22">
        <v>0</v>
      </c>
    </row>
    <row r="46" spans="2:7" ht="15.75" customHeight="1" x14ac:dyDescent="0.25">
      <c r="B46" s="2" t="s">
        <v>116</v>
      </c>
      <c r="C46" s="20" t="s">
        <v>117</v>
      </c>
      <c r="D46" s="102">
        <f>+'[7]Detalle ER'!D49</f>
        <v>56149502.329999998</v>
      </c>
      <c r="F46" s="20" t="s">
        <v>118</v>
      </c>
      <c r="G46" s="22">
        <v>0</v>
      </c>
    </row>
    <row r="47" spans="2:7" ht="15.75" customHeight="1" x14ac:dyDescent="0.25">
      <c r="B47" s="2" t="s">
        <v>119</v>
      </c>
      <c r="C47" s="24" t="s">
        <v>382</v>
      </c>
      <c r="D47" s="104">
        <v>751750</v>
      </c>
      <c r="F47" s="20" t="s">
        <v>121</v>
      </c>
      <c r="G47" s="112">
        <f>+'[7]Detalle ER'!H29</f>
        <v>0</v>
      </c>
    </row>
    <row r="48" spans="2:7" ht="15.75" customHeight="1" x14ac:dyDescent="0.25">
      <c r="C48" s="90" t="s">
        <v>122</v>
      </c>
      <c r="D48" s="97">
        <f>SUM(D37:D47)</f>
        <v>56901252.329999998</v>
      </c>
      <c r="F48" s="24" t="s">
        <v>123</v>
      </c>
      <c r="G48" s="104">
        <v>1500588</v>
      </c>
    </row>
    <row r="49" spans="2:7" ht="15.75" customHeight="1" x14ac:dyDescent="0.25">
      <c r="C49" s="94" t="s">
        <v>124</v>
      </c>
      <c r="D49" s="98"/>
      <c r="F49" s="90" t="s">
        <v>125</v>
      </c>
      <c r="G49" s="97">
        <f>+G34+G41+G48</f>
        <v>108709928.34999999</v>
      </c>
    </row>
    <row r="50" spans="2:7" ht="15.75" customHeight="1" x14ac:dyDescent="0.25">
      <c r="B50" s="2" t="s">
        <v>126</v>
      </c>
      <c r="C50" s="28" t="s">
        <v>127</v>
      </c>
      <c r="D50" s="19">
        <v>0</v>
      </c>
      <c r="F50" s="28" t="s">
        <v>128</v>
      </c>
      <c r="G50" s="19">
        <v>4070.16</v>
      </c>
    </row>
    <row r="51" spans="2:7" ht="15.75" customHeight="1" x14ac:dyDescent="0.25">
      <c r="B51" s="2" t="s">
        <v>129</v>
      </c>
      <c r="C51" s="20" t="s">
        <v>124</v>
      </c>
      <c r="D51" s="102">
        <f>+'[7]Detalle ER'!D58</f>
        <v>0</v>
      </c>
      <c r="F51" s="20" t="s">
        <v>130</v>
      </c>
      <c r="G51" s="22">
        <v>3431376.0599999996</v>
      </c>
    </row>
    <row r="52" spans="2:7" ht="15.75" customHeight="1" x14ac:dyDescent="0.25">
      <c r="B52" s="2" t="s">
        <v>131</v>
      </c>
      <c r="C52" s="24" t="s">
        <v>383</v>
      </c>
      <c r="D52" s="104">
        <v>0</v>
      </c>
      <c r="F52" s="20" t="s">
        <v>133</v>
      </c>
      <c r="G52" s="22">
        <v>0</v>
      </c>
    </row>
    <row r="53" spans="2:7" ht="15.75" customHeight="1" x14ac:dyDescent="0.25">
      <c r="C53" s="90" t="s">
        <v>134</v>
      </c>
      <c r="D53" s="97">
        <f>SUM(D50:D52)</f>
        <v>0</v>
      </c>
      <c r="F53" s="20" t="s">
        <v>135</v>
      </c>
      <c r="G53" s="22">
        <v>0</v>
      </c>
    </row>
    <row r="54" spans="2:7" ht="15.75" customHeight="1" x14ac:dyDescent="0.25">
      <c r="C54" s="75" t="s">
        <v>136</v>
      </c>
      <c r="D54" s="103">
        <f>D21+D36+D48+D53</f>
        <v>1418827649.21</v>
      </c>
      <c r="F54" s="20" t="s">
        <v>137</v>
      </c>
      <c r="G54" s="22">
        <v>56399.610000000008</v>
      </c>
    </row>
    <row r="55" spans="2:7" ht="15.75" customHeight="1" x14ac:dyDescent="0.25">
      <c r="C55" s="29"/>
      <c r="F55" s="20" t="s">
        <v>138</v>
      </c>
      <c r="G55" s="22">
        <v>0</v>
      </c>
    </row>
    <row r="56" spans="2:7" ht="15.75" customHeight="1" x14ac:dyDescent="0.25">
      <c r="C56" s="94" t="s">
        <v>139</v>
      </c>
      <c r="D56" s="98"/>
      <c r="F56" s="20" t="s">
        <v>140</v>
      </c>
      <c r="G56" s="112">
        <f>+'[7]Detalle ER'!H40</f>
        <v>0</v>
      </c>
    </row>
    <row r="57" spans="2:7" ht="15.75" customHeight="1" x14ac:dyDescent="0.25">
      <c r="B57" s="2" t="s">
        <v>141</v>
      </c>
      <c r="C57" s="28" t="s">
        <v>142</v>
      </c>
      <c r="D57" s="19">
        <v>0</v>
      </c>
      <c r="F57" s="24" t="s">
        <v>143</v>
      </c>
      <c r="G57" s="104">
        <v>51114</v>
      </c>
    </row>
    <row r="58" spans="2:7" ht="15.75" customHeight="1" x14ac:dyDescent="0.25">
      <c r="B58" s="2" t="s">
        <v>144</v>
      </c>
      <c r="C58" s="20" t="s">
        <v>145</v>
      </c>
      <c r="D58" s="22">
        <v>0</v>
      </c>
      <c r="F58" s="90" t="s">
        <v>146</v>
      </c>
      <c r="G58" s="97">
        <f>SUM(G50:G57)</f>
        <v>3542959.8299999996</v>
      </c>
    </row>
    <row r="59" spans="2:7" ht="15.75" customHeight="1" x14ac:dyDescent="0.25">
      <c r="B59" s="2" t="s">
        <v>147</v>
      </c>
      <c r="C59" s="20" t="s">
        <v>148</v>
      </c>
      <c r="D59" s="22">
        <v>0</v>
      </c>
      <c r="F59" s="28" t="s">
        <v>149</v>
      </c>
      <c r="G59" s="19">
        <v>0</v>
      </c>
    </row>
    <row r="60" spans="2:7" ht="15.75" customHeight="1" x14ac:dyDescent="0.25">
      <c r="B60" s="2" t="s">
        <v>150</v>
      </c>
      <c r="C60" s="24" t="s">
        <v>384</v>
      </c>
      <c r="D60" s="104">
        <v>0</v>
      </c>
      <c r="F60" s="20" t="s">
        <v>152</v>
      </c>
      <c r="G60" s="22">
        <v>151047812.18999997</v>
      </c>
    </row>
    <row r="61" spans="2:7" ht="15.75" customHeight="1" x14ac:dyDescent="0.25">
      <c r="C61" s="90" t="s">
        <v>385</v>
      </c>
      <c r="D61" s="97">
        <f>SUM(D57:D60)</f>
        <v>0</v>
      </c>
      <c r="F61" s="20" t="s">
        <v>154</v>
      </c>
      <c r="G61" s="22">
        <v>101962587.95999999</v>
      </c>
    </row>
    <row r="62" spans="2:7" ht="15.75" customHeight="1" x14ac:dyDescent="0.25">
      <c r="C62" s="119" t="s">
        <v>155</v>
      </c>
      <c r="D62" s="120">
        <f>D54+D61</f>
        <v>1418827649.21</v>
      </c>
      <c r="F62" s="20" t="s">
        <v>156</v>
      </c>
      <c r="G62" s="22">
        <v>33275840.619999997</v>
      </c>
    </row>
    <row r="63" spans="2:7" ht="15.75" customHeight="1" x14ac:dyDescent="0.25">
      <c r="B63" s="33"/>
      <c r="C63" s="34"/>
      <c r="D63" s="35"/>
      <c r="F63" s="20" t="s">
        <v>157</v>
      </c>
      <c r="G63" s="22">
        <v>0</v>
      </c>
    </row>
    <row r="64" spans="2:7" ht="15.75" customHeight="1" x14ac:dyDescent="0.25">
      <c r="B64" s="5"/>
      <c r="C64" s="34"/>
      <c r="D64" s="35"/>
      <c r="F64" s="20" t="s">
        <v>158</v>
      </c>
      <c r="G64" s="22">
        <v>37994112.310000002</v>
      </c>
    </row>
    <row r="65" spans="1:7" ht="15.75" customHeight="1" x14ac:dyDescent="0.25">
      <c r="B65" s="36" t="s">
        <v>159</v>
      </c>
      <c r="C65" s="34"/>
      <c r="D65" s="35"/>
      <c r="F65" s="20" t="s">
        <v>160</v>
      </c>
      <c r="G65" s="22">
        <v>6323646.9500000002</v>
      </c>
    </row>
    <row r="66" spans="1:7" ht="15.75" customHeight="1" x14ac:dyDescent="0.25">
      <c r="B66" s="36" t="s">
        <v>161</v>
      </c>
      <c r="C66" s="34"/>
      <c r="D66" s="35"/>
      <c r="F66" s="20" t="s">
        <v>162</v>
      </c>
      <c r="G66" s="22">
        <v>1102391.7</v>
      </c>
    </row>
    <row r="67" spans="1:7" ht="15.75" customHeight="1" x14ac:dyDescent="0.25">
      <c r="B67" s="36" t="s">
        <v>163</v>
      </c>
      <c r="C67" s="34"/>
      <c r="D67" s="35"/>
      <c r="F67" s="20" t="s">
        <v>164</v>
      </c>
      <c r="G67" s="22">
        <v>7234587.9099999992</v>
      </c>
    </row>
    <row r="68" spans="1:7" ht="15.75" customHeight="1" x14ac:dyDescent="0.25">
      <c r="B68" s="36" t="s">
        <v>165</v>
      </c>
      <c r="C68" s="34"/>
      <c r="D68" s="35"/>
      <c r="F68" s="20" t="s">
        <v>166</v>
      </c>
      <c r="G68" s="22">
        <v>12152060.809999999</v>
      </c>
    </row>
    <row r="69" spans="1:7" ht="15.75" customHeight="1" x14ac:dyDescent="0.25">
      <c r="B69" s="36" t="s">
        <v>167</v>
      </c>
      <c r="C69" s="34"/>
      <c r="D69" s="35"/>
      <c r="F69" s="20" t="s">
        <v>168</v>
      </c>
      <c r="G69" s="22">
        <v>0</v>
      </c>
    </row>
    <row r="70" spans="1:7" ht="15.75" customHeight="1" x14ac:dyDescent="0.25">
      <c r="B70" s="36" t="s">
        <v>169</v>
      </c>
      <c r="C70" s="34"/>
      <c r="D70" s="35"/>
      <c r="F70" s="20" t="s">
        <v>170</v>
      </c>
      <c r="G70" s="22">
        <v>12032269.799999999</v>
      </c>
    </row>
    <row r="71" spans="1:7" ht="15.75" customHeight="1" x14ac:dyDescent="0.25">
      <c r="B71" s="36" t="s">
        <v>171</v>
      </c>
      <c r="C71" s="34"/>
      <c r="D71" s="35"/>
      <c r="F71" s="20" t="s">
        <v>172</v>
      </c>
      <c r="G71" s="22">
        <v>5316964.290000001</v>
      </c>
    </row>
    <row r="72" spans="1:7" ht="15.75" customHeight="1" x14ac:dyDescent="0.25">
      <c r="B72" s="36" t="s">
        <v>173</v>
      </c>
      <c r="C72" s="34"/>
      <c r="D72" s="35"/>
      <c r="F72" s="20" t="s">
        <v>174</v>
      </c>
      <c r="G72" s="22">
        <v>0</v>
      </c>
    </row>
    <row r="73" spans="1:7" ht="15.75" customHeight="1" x14ac:dyDescent="0.25">
      <c r="B73" s="36" t="s">
        <v>175</v>
      </c>
      <c r="C73" s="34"/>
      <c r="D73" s="35"/>
      <c r="F73" s="20" t="s">
        <v>176</v>
      </c>
      <c r="G73" s="22">
        <v>0</v>
      </c>
    </row>
    <row r="74" spans="1:7" ht="15.75" customHeight="1" x14ac:dyDescent="0.25">
      <c r="B74" s="36" t="s">
        <v>177</v>
      </c>
      <c r="C74" s="34"/>
      <c r="D74" s="35"/>
      <c r="F74" s="20" t="s">
        <v>178</v>
      </c>
      <c r="G74" s="22">
        <v>0</v>
      </c>
    </row>
    <row r="75" spans="1:7" ht="15.75" customHeight="1" x14ac:dyDescent="0.25">
      <c r="B75" s="36" t="s">
        <v>179</v>
      </c>
      <c r="C75" s="34"/>
      <c r="D75" s="35"/>
      <c r="F75" s="20" t="s">
        <v>180</v>
      </c>
      <c r="G75" s="22">
        <v>636683.93000000005</v>
      </c>
    </row>
    <row r="76" spans="1:7" ht="15.75" customHeight="1" x14ac:dyDescent="0.25">
      <c r="B76" s="36" t="s">
        <v>181</v>
      </c>
      <c r="C76" s="34"/>
      <c r="D76" s="35"/>
      <c r="F76" s="20" t="s">
        <v>182</v>
      </c>
      <c r="G76" s="22">
        <v>7280858.4600000009</v>
      </c>
    </row>
    <row r="77" spans="1:7" ht="15.75" customHeight="1" x14ac:dyDescent="0.25">
      <c r="B77" s="36" t="s">
        <v>183</v>
      </c>
      <c r="C77" s="34"/>
      <c r="D77" s="35"/>
      <c r="F77" s="20" t="s">
        <v>184</v>
      </c>
      <c r="G77" s="22">
        <v>58994115.050000004</v>
      </c>
    </row>
    <row r="78" spans="1:7" ht="15.75" customHeight="1" x14ac:dyDescent="0.25">
      <c r="B78" s="36" t="s">
        <v>185</v>
      </c>
      <c r="C78" s="34"/>
      <c r="D78" s="35"/>
      <c r="F78" s="20" t="s">
        <v>186</v>
      </c>
      <c r="G78" s="112">
        <f>+'[7]Detalle ER'!H60</f>
        <v>19420521.940000001</v>
      </c>
    </row>
    <row r="79" spans="1:7" ht="15.75" customHeight="1" x14ac:dyDescent="0.25">
      <c r="B79" s="36"/>
      <c r="C79" s="34"/>
      <c r="D79" s="35"/>
      <c r="F79" s="24" t="s">
        <v>187</v>
      </c>
      <c r="G79" s="104">
        <v>8199220</v>
      </c>
    </row>
    <row r="80" spans="1:7" ht="15.75" customHeight="1" x14ac:dyDescent="0.25">
      <c r="A80" s="37"/>
      <c r="B80" s="38"/>
      <c r="C80" s="34"/>
      <c r="D80" s="35"/>
      <c r="E80" s="39"/>
      <c r="F80" s="90" t="s">
        <v>188</v>
      </c>
      <c r="G80" s="97">
        <f>SUM(G59:G79)</f>
        <v>462973673.92000002</v>
      </c>
    </row>
    <row r="81" spans="2:7" ht="15.75" customHeight="1" x14ac:dyDescent="0.25">
      <c r="B81" s="36" t="s">
        <v>189</v>
      </c>
      <c r="C81" s="34"/>
      <c r="D81" s="35"/>
      <c r="F81" s="28" t="s">
        <v>190</v>
      </c>
      <c r="G81" s="19">
        <v>0</v>
      </c>
    </row>
    <row r="82" spans="2:7" ht="15.75" customHeight="1" x14ac:dyDescent="0.25">
      <c r="B82" s="36" t="s">
        <v>191</v>
      </c>
      <c r="C82" s="34"/>
      <c r="D82" s="35"/>
      <c r="F82" s="20" t="s">
        <v>192</v>
      </c>
      <c r="G82" s="22">
        <v>3164436.6100000003</v>
      </c>
    </row>
    <row r="83" spans="2:7" ht="15.75" customHeight="1" x14ac:dyDescent="0.25">
      <c r="B83" s="36" t="s">
        <v>193</v>
      </c>
      <c r="C83" s="34"/>
      <c r="D83" s="35"/>
      <c r="F83" s="20" t="s">
        <v>194</v>
      </c>
      <c r="G83" s="22">
        <v>57</v>
      </c>
    </row>
    <row r="84" spans="2:7" ht="15.75" customHeight="1" x14ac:dyDescent="0.25">
      <c r="B84" s="36" t="s">
        <v>195</v>
      </c>
      <c r="C84" s="40"/>
      <c r="D84" s="41"/>
      <c r="F84" s="20" t="s">
        <v>196</v>
      </c>
      <c r="G84" s="22">
        <v>1038654.5900000001</v>
      </c>
    </row>
    <row r="85" spans="2:7" ht="15.75" customHeight="1" x14ac:dyDescent="0.25">
      <c r="B85" s="36" t="s">
        <v>197</v>
      </c>
      <c r="C85" s="73" t="s">
        <v>198</v>
      </c>
      <c r="D85" s="116">
        <f>+D7</f>
        <v>2025</v>
      </c>
      <c r="F85" s="20" t="s">
        <v>199</v>
      </c>
      <c r="G85" s="22">
        <v>2578140.77</v>
      </c>
    </row>
    <row r="86" spans="2:7" ht="15.75" customHeight="1" x14ac:dyDescent="0.25">
      <c r="B86" s="36" t="s">
        <v>200</v>
      </c>
      <c r="C86" s="17" t="s">
        <v>201</v>
      </c>
      <c r="D86" s="19">
        <v>18124984.039999999</v>
      </c>
      <c r="F86" s="20" t="s">
        <v>202</v>
      </c>
      <c r="G86" s="22">
        <v>4008451.36</v>
      </c>
    </row>
    <row r="87" spans="2:7" ht="15.75" customHeight="1" x14ac:dyDescent="0.25">
      <c r="B87" s="36" t="s">
        <v>203</v>
      </c>
      <c r="C87" s="20" t="s">
        <v>204</v>
      </c>
      <c r="D87" s="22">
        <v>40344288.760000005</v>
      </c>
      <c r="F87" s="20" t="s">
        <v>205</v>
      </c>
      <c r="G87" s="22">
        <v>157094.43</v>
      </c>
    </row>
    <row r="88" spans="2:7" ht="15.75" customHeight="1" x14ac:dyDescent="0.25">
      <c r="B88" s="36" t="s">
        <v>206</v>
      </c>
      <c r="C88" s="20" t="s">
        <v>35</v>
      </c>
      <c r="D88" s="22">
        <v>0</v>
      </c>
      <c r="F88" s="20" t="s">
        <v>207</v>
      </c>
      <c r="G88" s="22">
        <v>0</v>
      </c>
    </row>
    <row r="89" spans="2:7" ht="15.75" customHeight="1" x14ac:dyDescent="0.25">
      <c r="B89" s="36" t="s">
        <v>208</v>
      </c>
      <c r="C89" s="20" t="s">
        <v>386</v>
      </c>
      <c r="D89" s="22">
        <v>0</v>
      </c>
      <c r="F89" s="20" t="s">
        <v>210</v>
      </c>
      <c r="G89" s="22">
        <v>0</v>
      </c>
    </row>
    <row r="90" spans="2:7" ht="15.75" customHeight="1" x14ac:dyDescent="0.25">
      <c r="B90" s="36" t="s">
        <v>211</v>
      </c>
      <c r="C90" s="20" t="s">
        <v>212</v>
      </c>
      <c r="D90" s="22">
        <v>1720990.8499999999</v>
      </c>
      <c r="F90" s="20" t="s">
        <v>213</v>
      </c>
      <c r="G90" s="22">
        <f>47033922.1575-400</f>
        <v>47033522.157499999</v>
      </c>
    </row>
    <row r="91" spans="2:7" ht="15.75" customHeight="1" x14ac:dyDescent="0.25">
      <c r="B91" s="36" t="s">
        <v>214</v>
      </c>
      <c r="C91" s="20" t="s">
        <v>215</v>
      </c>
      <c r="D91" s="22">
        <v>0</v>
      </c>
      <c r="F91" s="20" t="s">
        <v>216</v>
      </c>
      <c r="G91" s="22">
        <f>6307100.1505+28.86</f>
        <v>6307129.0105000008</v>
      </c>
    </row>
    <row r="92" spans="2:7" ht="15.75" customHeight="1" x14ac:dyDescent="0.25">
      <c r="B92" s="36" t="s">
        <v>217</v>
      </c>
      <c r="C92" s="20" t="s">
        <v>218</v>
      </c>
      <c r="D92" s="22">
        <v>0</v>
      </c>
      <c r="F92" s="20" t="s">
        <v>219</v>
      </c>
      <c r="G92" s="22">
        <v>0</v>
      </c>
    </row>
    <row r="93" spans="2:7" ht="15.75" customHeight="1" x14ac:dyDescent="0.25">
      <c r="B93" s="36"/>
      <c r="C93" s="20" t="s">
        <v>387</v>
      </c>
      <c r="D93" s="22">
        <v>479160.60000000003</v>
      </c>
      <c r="F93" s="20" t="s">
        <v>221</v>
      </c>
      <c r="G93" s="22">
        <v>0</v>
      </c>
    </row>
    <row r="94" spans="2:7" ht="15.75" customHeight="1" x14ac:dyDescent="0.25">
      <c r="C94" s="20" t="s">
        <v>222</v>
      </c>
      <c r="D94" s="22">
        <v>0</v>
      </c>
      <c r="F94" s="20" t="s">
        <v>223</v>
      </c>
      <c r="G94" s="102">
        <f>+'[7]Detalle ER'!H72</f>
        <v>0</v>
      </c>
    </row>
    <row r="95" spans="2:7" ht="15.75" customHeight="1" x14ac:dyDescent="0.25">
      <c r="C95" s="24" t="s">
        <v>388</v>
      </c>
      <c r="D95" s="104">
        <v>871269</v>
      </c>
      <c r="F95" s="24" t="s">
        <v>225</v>
      </c>
      <c r="G95" s="104">
        <v>389178.85</v>
      </c>
    </row>
    <row r="96" spans="2:7" ht="15.75" customHeight="1" x14ac:dyDescent="0.25">
      <c r="C96" s="90" t="s">
        <v>226</v>
      </c>
      <c r="D96" s="97">
        <f>SUM(D86:D95)</f>
        <v>61540693.250000007</v>
      </c>
      <c r="F96" s="90" t="s">
        <v>227</v>
      </c>
      <c r="G96" s="97">
        <f>SUM(G81:G95)</f>
        <v>64676664.777999997</v>
      </c>
    </row>
    <row r="97" spans="2:7" ht="15.75" customHeight="1" x14ac:dyDescent="0.25">
      <c r="C97" s="17" t="s">
        <v>216</v>
      </c>
      <c r="D97" s="19">
        <v>331952.63950000005</v>
      </c>
      <c r="F97" s="28" t="s">
        <v>228</v>
      </c>
      <c r="G97" s="19">
        <v>1167252.3</v>
      </c>
    </row>
    <row r="98" spans="2:7" ht="15.75" customHeight="1" x14ac:dyDescent="0.25">
      <c r="C98" s="20" t="s">
        <v>219</v>
      </c>
      <c r="D98" s="22">
        <v>0</v>
      </c>
      <c r="F98" s="20" t="s">
        <v>229</v>
      </c>
      <c r="G98" s="22">
        <v>69118.480290000007</v>
      </c>
    </row>
    <row r="99" spans="2:7" ht="15.75" customHeight="1" x14ac:dyDescent="0.25">
      <c r="C99" s="24" t="s">
        <v>230</v>
      </c>
      <c r="D99" s="104">
        <v>12349.150000000001</v>
      </c>
      <c r="F99" s="20" t="s">
        <v>231</v>
      </c>
      <c r="G99" s="22">
        <v>0</v>
      </c>
    </row>
    <row r="100" spans="2:7" ht="15.75" customHeight="1" x14ac:dyDescent="0.25">
      <c r="C100" s="90" t="s">
        <v>232</v>
      </c>
      <c r="D100" s="97">
        <f>SUM(D97:D99)</f>
        <v>344301.78950000007</v>
      </c>
      <c r="F100" s="20" t="s">
        <v>233</v>
      </c>
      <c r="G100" s="114">
        <f>+'[7]Detalle ER'!H84</f>
        <v>9435699.1117800009</v>
      </c>
    </row>
    <row r="101" spans="2:7" ht="15.75" customHeight="1" x14ac:dyDescent="0.25">
      <c r="C101" s="17" t="s">
        <v>190</v>
      </c>
      <c r="D101" s="19">
        <v>0</v>
      </c>
      <c r="F101" s="24" t="s">
        <v>234</v>
      </c>
      <c r="G101" s="104">
        <v>108806.76299999999</v>
      </c>
    </row>
    <row r="102" spans="2:7" ht="15.75" customHeight="1" x14ac:dyDescent="0.25">
      <c r="C102" s="20" t="s">
        <v>235</v>
      </c>
      <c r="D102" s="22">
        <v>145173.92000000001</v>
      </c>
      <c r="F102" s="90" t="s">
        <v>236</v>
      </c>
      <c r="G102" s="97">
        <f>SUM(G97:G101)</f>
        <v>10780876.655070001</v>
      </c>
    </row>
    <row r="103" spans="2:7" ht="15.75" customHeight="1" x14ac:dyDescent="0.25">
      <c r="C103" s="20" t="s">
        <v>192</v>
      </c>
      <c r="D103" s="22">
        <v>0</v>
      </c>
      <c r="F103" s="90" t="s">
        <v>237</v>
      </c>
      <c r="G103" s="97">
        <f>+'[7]Detalle ER'!H98</f>
        <v>5148791.1230000006</v>
      </c>
    </row>
    <row r="104" spans="2:7" ht="15.75" customHeight="1" x14ac:dyDescent="0.25">
      <c r="C104" s="20" t="s">
        <v>196</v>
      </c>
      <c r="D104" s="22">
        <v>0</v>
      </c>
      <c r="F104" s="28" t="s">
        <v>238</v>
      </c>
      <c r="G104" s="19">
        <v>0</v>
      </c>
    </row>
    <row r="105" spans="2:7" ht="15.75" customHeight="1" x14ac:dyDescent="0.25">
      <c r="C105" s="20" t="s">
        <v>199</v>
      </c>
      <c r="D105" s="22">
        <v>0</v>
      </c>
      <c r="F105" s="24" t="s">
        <v>239</v>
      </c>
      <c r="G105" s="104">
        <v>0</v>
      </c>
    </row>
    <row r="106" spans="2:7" ht="15.75" customHeight="1" x14ac:dyDescent="0.25">
      <c r="C106" s="20" t="s">
        <v>202</v>
      </c>
      <c r="D106" s="22">
        <v>0</v>
      </c>
      <c r="F106" s="90" t="s">
        <v>240</v>
      </c>
      <c r="G106" s="97">
        <f>SUM(G104:G105)</f>
        <v>0</v>
      </c>
    </row>
    <row r="107" spans="2:7" ht="15.75" customHeight="1" x14ac:dyDescent="0.25">
      <c r="C107" s="20" t="s">
        <v>205</v>
      </c>
      <c r="D107" s="22">
        <v>0</v>
      </c>
      <c r="F107" s="79" t="s">
        <v>241</v>
      </c>
      <c r="G107" s="115">
        <f>G20+G28+G33+G49+G58+G80+G96+G102+G103+G106</f>
        <v>1306732017.4560699</v>
      </c>
    </row>
    <row r="108" spans="2:7" ht="15.75" customHeight="1" x14ac:dyDescent="0.25">
      <c r="C108" s="20" t="s">
        <v>242</v>
      </c>
      <c r="D108" s="22">
        <v>1930538.02</v>
      </c>
      <c r="F108" s="14"/>
      <c r="G108" s="46"/>
    </row>
    <row r="109" spans="2:7" ht="15.75" customHeight="1" x14ac:dyDescent="0.25">
      <c r="C109" s="20" t="s">
        <v>243</v>
      </c>
      <c r="D109" s="22">
        <v>517140.40250000008</v>
      </c>
      <c r="F109" s="79" t="s">
        <v>244</v>
      </c>
      <c r="G109" s="80">
        <f>D62-G107</f>
        <v>112095631.75393009</v>
      </c>
    </row>
    <row r="110" spans="2:7" ht="15.75" customHeight="1" x14ac:dyDescent="0.25">
      <c r="C110" s="20" t="s">
        <v>223</v>
      </c>
      <c r="D110" s="102">
        <f>+'[7]Detalle ER'!D72</f>
        <v>500</v>
      </c>
      <c r="F110" s="40"/>
      <c r="G110" s="47"/>
    </row>
    <row r="111" spans="2:7" ht="15.75" customHeight="1" x14ac:dyDescent="0.25">
      <c r="C111" s="24" t="s">
        <v>389</v>
      </c>
      <c r="D111" s="104">
        <v>570379.23699999996</v>
      </c>
      <c r="F111" s="40"/>
      <c r="G111" s="41"/>
    </row>
    <row r="112" spans="2:7" ht="15.75" customHeight="1" x14ac:dyDescent="0.25">
      <c r="B112" s="2" t="s">
        <v>246</v>
      </c>
      <c r="C112" s="90" t="s">
        <v>227</v>
      </c>
      <c r="D112" s="97">
        <f>SUM(D101:D111)</f>
        <v>3163731.5795</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+'[7]Detalle ER'!D84</f>
        <v>541752.31528999994</v>
      </c>
      <c r="F114" s="40"/>
      <c r="G114" s="41"/>
    </row>
    <row r="115" spans="2:7" ht="15.75" customHeight="1" x14ac:dyDescent="0.25">
      <c r="B115" s="2" t="s">
        <v>249</v>
      </c>
      <c r="C115" s="24" t="s">
        <v>250</v>
      </c>
      <c r="D115" s="104">
        <v>8123</v>
      </c>
      <c r="F115" s="40"/>
      <c r="G115" s="41"/>
    </row>
    <row r="116" spans="2:7" ht="15.75" customHeight="1" x14ac:dyDescent="0.25">
      <c r="B116" s="2" t="s">
        <v>251</v>
      </c>
      <c r="C116" s="90" t="s">
        <v>236</v>
      </c>
      <c r="D116" s="97">
        <f>SUM(D113:D115)</f>
        <v>549875.31528999994</v>
      </c>
      <c r="F116" s="40"/>
      <c r="G116" s="41"/>
    </row>
    <row r="117" spans="2:7" ht="15.75" customHeight="1" x14ac:dyDescent="0.25">
      <c r="B117" s="2" t="s">
        <v>252</v>
      </c>
      <c r="C117" s="90" t="s">
        <v>253</v>
      </c>
      <c r="D117" s="97">
        <f>+'[7]Detalle ER'!D96</f>
        <v>33060.807000000001</v>
      </c>
      <c r="F117" s="40"/>
      <c r="G117" s="41"/>
    </row>
    <row r="118" spans="2:7" ht="15.75" customHeight="1" x14ac:dyDescent="0.25">
      <c r="B118" s="2" t="s">
        <v>254</v>
      </c>
      <c r="C118" s="17" t="s">
        <v>255</v>
      </c>
      <c r="D118" s="19">
        <v>1638783</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20946</v>
      </c>
      <c r="F121" s="40"/>
      <c r="G121" s="41"/>
    </row>
    <row r="122" spans="2:7" ht="15.75" customHeight="1" x14ac:dyDescent="0.25">
      <c r="C122" s="90" t="s">
        <v>262</v>
      </c>
      <c r="D122" s="97">
        <f>SUM(D118:D121)</f>
        <v>1659729</v>
      </c>
      <c r="F122" s="40"/>
      <c r="G122" s="41"/>
    </row>
    <row r="123" spans="2:7" ht="15.75" customHeight="1" x14ac:dyDescent="0.25">
      <c r="B123" s="2" t="s">
        <v>263</v>
      </c>
      <c r="C123" s="17" t="s">
        <v>264</v>
      </c>
      <c r="D123" s="19">
        <f>6913618.63+401.1</f>
        <v>6914019.7299999995</v>
      </c>
      <c r="F123" s="40"/>
      <c r="G123" s="41"/>
    </row>
    <row r="124" spans="2:7" ht="15.75" customHeight="1" x14ac:dyDescent="0.25">
      <c r="B124" s="2" t="s">
        <v>265</v>
      </c>
      <c r="C124" s="20" t="s">
        <v>266</v>
      </c>
      <c r="D124" s="102">
        <f>+'[7]Detalle ER'!D106</f>
        <v>0</v>
      </c>
      <c r="F124" s="40"/>
      <c r="G124" s="41"/>
    </row>
    <row r="125" spans="2:7" ht="15.75" customHeight="1" x14ac:dyDescent="0.25">
      <c r="B125" s="2" t="s">
        <v>267</v>
      </c>
      <c r="C125" s="24" t="s">
        <v>268</v>
      </c>
      <c r="D125" s="104">
        <v>27667</v>
      </c>
      <c r="F125" s="40"/>
      <c r="G125" s="41"/>
    </row>
    <row r="126" spans="2:7" ht="15.75" customHeight="1" x14ac:dyDescent="0.25">
      <c r="C126" s="90" t="s">
        <v>391</v>
      </c>
      <c r="D126" s="97">
        <f>SUM(D123:D125)</f>
        <v>6941686.7299999995</v>
      </c>
      <c r="F126" s="40"/>
      <c r="G126" s="41"/>
    </row>
    <row r="127" spans="2:7" ht="15.75" customHeight="1" x14ac:dyDescent="0.25">
      <c r="C127" s="79" t="s">
        <v>270</v>
      </c>
      <c r="D127" s="115">
        <f>D96+D100+D112+D116+D117+D122+D126</f>
        <v>74233078.471290007</v>
      </c>
      <c r="F127" s="40"/>
      <c r="G127" s="41"/>
    </row>
    <row r="128" spans="2:7" ht="15.75" customHeight="1" x14ac:dyDescent="0.25">
      <c r="F128" s="40"/>
      <c r="G128" s="41"/>
    </row>
    <row r="129" spans="2:7" ht="15.75" customHeight="1" x14ac:dyDescent="0.25">
      <c r="B129" s="2" t="s">
        <v>271</v>
      </c>
      <c r="C129" s="79" t="s">
        <v>272</v>
      </c>
      <c r="D129" s="80">
        <f>G109-D127</f>
        <v>37862553.282640085</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0</v>
      </c>
      <c r="F132" s="17" t="s">
        <v>278</v>
      </c>
      <c r="G132" s="19">
        <v>843.58</v>
      </c>
    </row>
    <row r="133" spans="2:7" ht="15.75" customHeight="1" x14ac:dyDescent="0.25">
      <c r="B133" s="2" t="s">
        <v>279</v>
      </c>
      <c r="C133" s="20" t="s">
        <v>280</v>
      </c>
      <c r="D133" s="22">
        <v>0</v>
      </c>
      <c r="F133" s="20" t="s">
        <v>281</v>
      </c>
      <c r="G133" s="22">
        <v>0</v>
      </c>
    </row>
    <row r="134" spans="2:7" ht="15.75" customHeight="1" x14ac:dyDescent="0.25">
      <c r="B134" s="2" t="s">
        <v>282</v>
      </c>
      <c r="C134" s="20" t="s">
        <v>283</v>
      </c>
      <c r="D134" s="22">
        <v>279668.52</v>
      </c>
      <c r="F134" s="20" t="s">
        <v>284</v>
      </c>
      <c r="G134" s="22">
        <v>0</v>
      </c>
    </row>
    <row r="135" spans="2:7" ht="15.75" customHeight="1" x14ac:dyDescent="0.25">
      <c r="B135" s="2" t="s">
        <v>285</v>
      </c>
      <c r="C135" s="20" t="s">
        <v>286</v>
      </c>
      <c r="D135" s="22">
        <v>0</v>
      </c>
      <c r="F135" s="20" t="s">
        <v>287</v>
      </c>
      <c r="G135" s="22">
        <v>0</v>
      </c>
    </row>
    <row r="136" spans="2:7" ht="15.75" customHeight="1" x14ac:dyDescent="0.25">
      <c r="B136" s="2" t="s">
        <v>288</v>
      </c>
      <c r="C136" s="20" t="s">
        <v>392</v>
      </c>
      <c r="D136" s="22">
        <v>0</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v>28402170</v>
      </c>
    </row>
    <row r="140" spans="2:7" ht="15.75" customHeight="1" x14ac:dyDescent="0.25">
      <c r="C140" s="20" t="s">
        <v>393</v>
      </c>
      <c r="D140" s="22">
        <v>17775032.100000001</v>
      </c>
      <c r="F140" s="20" t="s">
        <v>301</v>
      </c>
      <c r="G140" s="112">
        <f>+'[7]Detalle ER'!H123</f>
        <v>0</v>
      </c>
    </row>
    <row r="141" spans="2:7" ht="15.75" customHeight="1" x14ac:dyDescent="0.25">
      <c r="B141" s="2" t="s">
        <v>302</v>
      </c>
      <c r="C141" s="20" t="s">
        <v>303</v>
      </c>
      <c r="D141" s="102">
        <f>+'[7]Detalle ER'!D123</f>
        <v>699069.92999999993</v>
      </c>
      <c r="F141" s="24" t="s">
        <v>304</v>
      </c>
      <c r="G141" s="104">
        <v>4588</v>
      </c>
    </row>
    <row r="142" spans="2:7" ht="15.75" customHeight="1" x14ac:dyDescent="0.25">
      <c r="B142" s="2" t="s">
        <v>305</v>
      </c>
      <c r="C142" s="24" t="s">
        <v>306</v>
      </c>
      <c r="D142" s="22">
        <v>275201</v>
      </c>
      <c r="F142" s="90" t="s">
        <v>307</v>
      </c>
      <c r="G142" s="97">
        <f>SUM(G132:G141)</f>
        <v>28407601.579999998</v>
      </c>
    </row>
    <row r="143" spans="2:7" ht="15.75" customHeight="1" x14ac:dyDescent="0.25">
      <c r="B143" s="2" t="s">
        <v>308</v>
      </c>
      <c r="C143" s="90" t="s">
        <v>309</v>
      </c>
      <c r="D143" s="97">
        <f>SUM(D132:D142)</f>
        <v>19028971.550000001</v>
      </c>
      <c r="F143" s="17" t="s">
        <v>310</v>
      </c>
      <c r="G143" s="19">
        <v>1568912.09</v>
      </c>
    </row>
    <row r="144" spans="2:7" ht="15.75" customHeight="1" x14ac:dyDescent="0.25">
      <c r="C144" s="17" t="s">
        <v>311</v>
      </c>
      <c r="D144" s="19">
        <v>19163641.519999996</v>
      </c>
      <c r="F144" s="20" t="s">
        <v>312</v>
      </c>
      <c r="G144" s="22">
        <f>888895.84+543479.38</f>
        <v>1432375.22</v>
      </c>
    </row>
    <row r="145" spans="2:7" ht="15.75" customHeight="1" x14ac:dyDescent="0.25">
      <c r="C145" s="20" t="s">
        <v>313</v>
      </c>
      <c r="D145" s="22">
        <v>0</v>
      </c>
      <c r="F145" s="20" t="s">
        <v>314</v>
      </c>
      <c r="G145" s="22">
        <v>0</v>
      </c>
    </row>
    <row r="146" spans="2:7" ht="15.75" customHeight="1" x14ac:dyDescent="0.25">
      <c r="B146" s="2" t="s">
        <v>315</v>
      </c>
      <c r="C146" s="20" t="s">
        <v>316</v>
      </c>
      <c r="D146" s="22">
        <v>0</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0</v>
      </c>
    </row>
    <row r="149" spans="2:7" ht="15.75" customHeight="1" x14ac:dyDescent="0.25">
      <c r="B149" s="2" t="s">
        <v>324</v>
      </c>
      <c r="C149" s="20" t="s">
        <v>325</v>
      </c>
      <c r="D149" s="22">
        <v>0</v>
      </c>
      <c r="F149" s="20" t="s">
        <v>326</v>
      </c>
      <c r="G149" s="22">
        <v>2956491.5</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f>560344.76+1.9</f>
        <v>560346.66</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f>4881568.34-1.7</f>
        <v>4881566.6399999997</v>
      </c>
      <c r="F153" s="20" t="s">
        <v>337</v>
      </c>
      <c r="G153" s="22">
        <v>0</v>
      </c>
    </row>
    <row r="154" spans="2:7" ht="15.75" customHeight="1" x14ac:dyDescent="0.25">
      <c r="C154" s="20" t="s">
        <v>338</v>
      </c>
      <c r="D154" s="22">
        <v>0</v>
      </c>
      <c r="F154" s="20" t="s">
        <v>339</v>
      </c>
      <c r="G154" s="112">
        <f>+'[7]Detalle ER'!H141</f>
        <v>1315627.4500000002</v>
      </c>
    </row>
    <row r="155" spans="2:7" ht="15.75" customHeight="1" x14ac:dyDescent="0.25">
      <c r="C155" s="20" t="s">
        <v>340</v>
      </c>
      <c r="D155" s="22">
        <v>0</v>
      </c>
      <c r="F155" s="24" t="s">
        <v>341</v>
      </c>
      <c r="G155" s="104">
        <f>96337-2</f>
        <v>96335</v>
      </c>
    </row>
    <row r="156" spans="2:7" ht="15.75" customHeight="1" x14ac:dyDescent="0.25">
      <c r="C156" s="20" t="s">
        <v>342</v>
      </c>
      <c r="D156" s="22">
        <v>0</v>
      </c>
      <c r="F156" s="90" t="s">
        <v>343</v>
      </c>
      <c r="G156" s="97">
        <f>SUM(G143:G155)</f>
        <v>7930087.9200000009</v>
      </c>
    </row>
    <row r="157" spans="2:7" ht="15.75" customHeight="1" x14ac:dyDescent="0.25">
      <c r="C157" s="20" t="s">
        <v>344</v>
      </c>
      <c r="D157" s="102">
        <f>+'[7]Detalle ER'!D141</f>
        <v>932642.41000000015</v>
      </c>
      <c r="E157" s="2"/>
      <c r="F157" s="79" t="s">
        <v>345</v>
      </c>
      <c r="G157" s="115">
        <f>G142-G156</f>
        <v>20477513.659999996</v>
      </c>
    </row>
    <row r="158" spans="2:7" ht="15.75" customHeight="1" x14ac:dyDescent="0.25">
      <c r="C158" s="48" t="s">
        <v>346</v>
      </c>
      <c r="D158" s="110">
        <v>526120</v>
      </c>
      <c r="E158" s="2"/>
    </row>
    <row r="159" spans="2:7" ht="15.75" customHeight="1" x14ac:dyDescent="0.25">
      <c r="C159" s="90" t="s">
        <v>347</v>
      </c>
      <c r="D159" s="97">
        <f>SUM(D144:D158)</f>
        <v>25503970.569999997</v>
      </c>
      <c r="E159" s="2"/>
      <c r="F159" s="79" t="s">
        <v>348</v>
      </c>
      <c r="G159" s="80">
        <f>+D129+D160+G157</f>
        <v>51865067.922640085</v>
      </c>
    </row>
    <row r="160" spans="2:7" ht="15.75" customHeight="1" x14ac:dyDescent="0.25">
      <c r="C160" s="75" t="s">
        <v>349</v>
      </c>
      <c r="D160" s="103">
        <f>D143-D159</f>
        <v>-6474999.0199999958</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51865067.922640085</v>
      </c>
    </row>
    <row r="168" spans="6:7" x14ac:dyDescent="0.25"/>
    <row r="169" spans="6:7" x14ac:dyDescent="0.25"/>
    <row r="193" spans="1:8" s="53" customFormat="1" hidden="1" x14ac:dyDescent="0.25">
      <c r="A193" s="52"/>
      <c r="B193" s="5"/>
      <c r="C193" s="3"/>
      <c r="D193" s="4"/>
      <c r="E193" s="5"/>
      <c r="F193" s="3"/>
      <c r="G193" s="4"/>
      <c r="H193" s="6"/>
    </row>
    <row r="194" spans="1:8" s="53" customFormat="1" hidden="1" x14ac:dyDescent="0.25">
      <c r="A194" s="52"/>
      <c r="B194" s="5"/>
      <c r="C194" s="3"/>
      <c r="D194" s="4"/>
      <c r="E194" s="5"/>
      <c r="F194" s="3"/>
      <c r="G194" s="4"/>
      <c r="H194" s="6"/>
    </row>
    <row r="195" spans="1:8" s="53" customFormat="1" hidden="1" x14ac:dyDescent="0.25">
      <c r="A195" s="52"/>
      <c r="B195" s="5"/>
      <c r="C195" s="3"/>
      <c r="D195" s="4"/>
      <c r="E195" s="5"/>
      <c r="F195" s="3"/>
      <c r="G195" s="4"/>
    </row>
    <row r="196" spans="1:8" s="53" customFormat="1" hidden="1" x14ac:dyDescent="0.25">
      <c r="A196" s="52"/>
      <c r="B196" s="5"/>
      <c r="C196" s="3"/>
      <c r="D196" s="4"/>
      <c r="E196" s="5"/>
      <c r="F196" s="3"/>
      <c r="G196" s="4"/>
    </row>
    <row r="197" spans="1:8" s="53" customFormat="1" hidden="1" x14ac:dyDescent="0.25">
      <c r="A197" s="52"/>
      <c r="B197" s="5"/>
      <c r="C197" s="3"/>
      <c r="D197" s="4"/>
      <c r="E197" s="5"/>
      <c r="F197" s="3"/>
      <c r="G197" s="4"/>
    </row>
    <row r="198" spans="1:8" s="53" customFormat="1" hidden="1" x14ac:dyDescent="0.25">
      <c r="A198" s="52"/>
      <c r="B198" s="5"/>
      <c r="C198" s="3"/>
      <c r="D198" s="4"/>
      <c r="E198" s="5"/>
      <c r="F198" s="3"/>
      <c r="G198" s="4"/>
    </row>
    <row r="199" spans="1:8" s="53" customFormat="1" hidden="1" x14ac:dyDescent="0.25">
      <c r="A199" s="52"/>
      <c r="B199" s="5"/>
      <c r="C199" s="3"/>
      <c r="D199" s="4"/>
      <c r="E199" s="5"/>
      <c r="F199" s="3"/>
      <c r="G199" s="4"/>
    </row>
    <row r="200" spans="1:8" s="53" customFormat="1" hidden="1" x14ac:dyDescent="0.25">
      <c r="A200" s="52"/>
      <c r="B200" s="5"/>
      <c r="C200" s="3"/>
      <c r="D200" s="4"/>
      <c r="E200" s="5"/>
      <c r="F200" s="3"/>
      <c r="G200" s="4"/>
    </row>
    <row r="201" spans="1:8" s="53" customFormat="1" hidden="1" x14ac:dyDescent="0.25">
      <c r="B201" s="5"/>
      <c r="C201" s="3"/>
      <c r="D201" s="4"/>
      <c r="E201" s="5"/>
      <c r="F201" s="3"/>
      <c r="G201" s="4"/>
    </row>
    <row r="202" spans="1:8" s="53" customFormat="1" hidden="1" x14ac:dyDescent="0.25">
      <c r="B202" s="5"/>
      <c r="C202" s="3"/>
      <c r="D202" s="4"/>
      <c r="E202" s="5"/>
      <c r="F202" s="3"/>
      <c r="G202" s="4"/>
    </row>
    <row r="203" spans="1:8" s="53" customFormat="1" hidden="1" x14ac:dyDescent="0.25">
      <c r="B203" s="5"/>
      <c r="C203" s="3"/>
      <c r="D203" s="4"/>
      <c r="E203" s="5"/>
      <c r="F203" s="3"/>
      <c r="G203" s="4"/>
    </row>
    <row r="204" spans="1:8" s="53" customFormat="1" hidden="1" x14ac:dyDescent="0.25">
      <c r="B204" s="5"/>
      <c r="C204" s="3"/>
      <c r="D204" s="4"/>
      <c r="E204" s="5"/>
      <c r="F204" s="3"/>
      <c r="G204" s="4"/>
    </row>
    <row r="205" spans="1:8" s="53" customFormat="1" hidden="1" x14ac:dyDescent="0.25">
      <c r="B205" s="5"/>
      <c r="C205" s="3"/>
      <c r="D205" s="4"/>
      <c r="E205" s="5"/>
      <c r="F205" s="3"/>
      <c r="G205" s="4"/>
    </row>
    <row r="206" spans="1:8" s="53" customFormat="1" hidden="1" x14ac:dyDescent="0.25">
      <c r="B206" s="5"/>
      <c r="C206" s="3"/>
      <c r="D206" s="4"/>
      <c r="E206" s="5"/>
      <c r="F206" s="3"/>
      <c r="G206" s="4"/>
    </row>
    <row r="207" spans="1:8" s="53" customFormat="1" hidden="1" x14ac:dyDescent="0.25">
      <c r="B207" s="5"/>
      <c r="C207" s="3"/>
      <c r="D207" s="4"/>
      <c r="E207" s="5"/>
      <c r="F207" s="3"/>
      <c r="G207" s="4"/>
    </row>
    <row r="208" spans="1:8" s="53" customFormat="1" hidden="1" x14ac:dyDescent="0.25">
      <c r="B208" s="5"/>
      <c r="C208" s="3"/>
      <c r="D208" s="4"/>
      <c r="E208" s="5"/>
      <c r="F208" s="3"/>
      <c r="G208" s="4"/>
    </row>
    <row r="209" spans="2:8" s="53" customFormat="1" hidden="1" x14ac:dyDescent="0.25">
      <c r="B209" s="5"/>
      <c r="C209" s="3"/>
      <c r="D209" s="4"/>
      <c r="E209" s="5"/>
      <c r="F209" s="3"/>
      <c r="G209" s="4"/>
    </row>
    <row r="210" spans="2:8" s="53" customFormat="1" hidden="1" x14ac:dyDescent="0.25">
      <c r="B210" s="5"/>
      <c r="C210" s="3"/>
      <c r="D210" s="4"/>
      <c r="E210" s="5"/>
      <c r="F210" s="3"/>
      <c r="G210" s="4"/>
    </row>
    <row r="211" spans="2:8" s="53" customFormat="1" hidden="1" x14ac:dyDescent="0.25">
      <c r="B211" s="5"/>
      <c r="C211" s="3"/>
      <c r="D211" s="4"/>
      <c r="E211" s="5"/>
      <c r="F211" s="3"/>
      <c r="G211" s="4"/>
    </row>
    <row r="212" spans="2:8" s="53" customFormat="1" hidden="1" x14ac:dyDescent="0.25">
      <c r="B212" s="5"/>
      <c r="C212" s="3"/>
      <c r="D212" s="4"/>
      <c r="E212" s="5"/>
      <c r="F212" s="3"/>
      <c r="G212" s="4"/>
    </row>
    <row r="213" spans="2:8" s="53" customFormat="1" hidden="1" x14ac:dyDescent="0.25">
      <c r="B213" s="5"/>
      <c r="C213" s="3"/>
      <c r="D213" s="4"/>
      <c r="E213" s="5"/>
      <c r="F213" s="3"/>
      <c r="G213" s="4"/>
    </row>
    <row r="214" spans="2:8" s="53" customFormat="1" hidden="1" x14ac:dyDescent="0.25">
      <c r="B214" s="5"/>
      <c r="C214" s="3"/>
      <c r="D214" s="4"/>
      <c r="E214" s="5"/>
      <c r="F214" s="3"/>
      <c r="G214" s="4"/>
    </row>
    <row r="215" spans="2:8" s="53" customFormat="1" hidden="1" x14ac:dyDescent="0.25">
      <c r="B215" s="5"/>
      <c r="C215" s="3"/>
      <c r="D215" s="4"/>
      <c r="E215" s="5"/>
      <c r="F215" s="3"/>
      <c r="G215" s="4"/>
    </row>
    <row r="216" spans="2:8" s="53" customFormat="1" hidden="1" x14ac:dyDescent="0.25">
      <c r="B216" s="5"/>
      <c r="C216" s="3"/>
      <c r="D216" s="4"/>
      <c r="E216" s="5"/>
      <c r="F216" s="3"/>
      <c r="G216" s="4"/>
    </row>
    <row r="217" spans="2:8" s="53" customFormat="1" hidden="1" x14ac:dyDescent="0.25">
      <c r="B217" s="5"/>
      <c r="C217" s="3"/>
      <c r="D217" s="4"/>
      <c r="E217" s="5"/>
      <c r="F217" s="3"/>
      <c r="G217" s="4"/>
    </row>
    <row r="218" spans="2:8" s="53" customFormat="1" hidden="1" x14ac:dyDescent="0.25">
      <c r="B218" s="5"/>
      <c r="C218" s="3"/>
      <c r="D218" s="4"/>
      <c r="E218" s="5"/>
      <c r="F218" s="3"/>
      <c r="G218" s="4"/>
    </row>
    <row r="219" spans="2:8" s="53" customFormat="1" hidden="1" x14ac:dyDescent="0.25">
      <c r="B219" s="5"/>
      <c r="C219" s="3"/>
      <c r="D219" s="4"/>
      <c r="E219" s="5"/>
      <c r="F219" s="3"/>
      <c r="G219" s="4"/>
    </row>
    <row r="220" spans="2:8" s="53" customFormat="1" hidden="1" x14ac:dyDescent="0.25">
      <c r="B220" s="5"/>
      <c r="C220" s="3"/>
      <c r="D220" s="4"/>
      <c r="E220" s="5"/>
      <c r="F220" s="3"/>
      <c r="G220" s="4"/>
    </row>
    <row r="221" spans="2:8" s="53" customFormat="1" hidden="1" x14ac:dyDescent="0.25">
      <c r="B221" s="5"/>
      <c r="C221" s="3"/>
      <c r="D221" s="4"/>
      <c r="E221" s="5"/>
      <c r="F221" s="3"/>
      <c r="G221" s="4"/>
    </row>
    <row r="222" spans="2:8" s="53" customFormat="1" hidden="1" x14ac:dyDescent="0.25">
      <c r="B222" s="5"/>
      <c r="C222" s="3"/>
      <c r="D222" s="4"/>
      <c r="E222" s="5"/>
      <c r="F222" s="3"/>
      <c r="G222" s="4"/>
    </row>
    <row r="223" spans="2:8" hidden="1" x14ac:dyDescent="0.25">
      <c r="H223" s="53"/>
    </row>
    <row r="224" spans="2:8" hidden="1" x14ac:dyDescent="0.25">
      <c r="H224" s="53"/>
    </row>
  </sheetData>
  <mergeCells count="4">
    <mergeCell ref="C5:D5"/>
    <mergeCell ref="C2:D2"/>
    <mergeCell ref="C3:D3"/>
    <mergeCell ref="C4:D4"/>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B11F2B70-CDC0-4337-9848-D1859136631B}">
      <formula1>OR(D139=0, D139&gt;50)</formula1>
      <formula2>0</formula2>
    </dataValidation>
    <dataValidation type="custom" operator="greaterThan" showInputMessage="1" showErrorMessage="1" errorTitle="eee" sqref="G117:G126" xr:uid="{819E21C4-AA5E-4C79-ABBA-4B05D324C513}">
      <formula1>OR(D131=0, D131&gt;50)</formula1>
      <formula2>0</formula2>
    </dataValidation>
    <dataValidation type="custom" operator="greaterThan" showInputMessage="1" showErrorMessage="1" errorTitle="eee" sqref="G128" xr:uid="{8C2B690A-E4FD-4243-9776-803F527AD1B3}">
      <formula1>OR(D136=0, D136&gt;50)</formula1>
      <formula2>0</formula2>
    </dataValidation>
    <dataValidation type="custom" operator="greaterThan" showInputMessage="1" showErrorMessage="1" errorTitle="eee" sqref="G129" xr:uid="{4064BB5C-BC52-4AAC-872E-FDCCBF20FD64}">
      <formula1>OR(D134=0, D134&gt;50)</formula1>
      <formula2>0</formula2>
    </dataValidation>
    <dataValidation type="custom" operator="greaterThan" showInputMessage="1" showErrorMessage="1" errorTitle="eee" sqref="G130" xr:uid="{E61B640C-5A37-4E6D-BEE1-D3D965E950E3}">
      <formula1>OR(D132=0, D132&gt;50)</formula1>
      <formula2>0</formula2>
    </dataValidation>
    <dataValidation type="custom" operator="greaterThan" showInputMessage="1" showErrorMessage="1" errorTitle="eee" sqref="G161 G166" xr:uid="{D82E38CC-5B83-49C9-BAC7-1EBE9F7B710A}">
      <formula1>OR(D200=0, D200&gt;50)</formula1>
      <formula2>0</formula2>
    </dataValidation>
    <dataValidation type="custom" allowBlank="1" showInputMessage="1" showErrorMessage="1" sqref="D62 G156" xr:uid="{0CBB7DA4-7AFE-4E37-B865-5971A1F7FCB4}">
      <formula1>OR(D62=0, D62&gt;50)</formula1>
    </dataValidation>
    <dataValidation type="custom" operator="greaterThan" showInputMessage="1" showErrorMessage="1" errorTitle="eee" sqref="D61" xr:uid="{3A6F64A7-9EB1-44B2-86F1-22C00B161016}">
      <formula1>OR(D61=0, D61&lt;0)</formula1>
    </dataValidation>
    <dataValidation type="custom" operator="greaterThan" showInputMessage="1" showErrorMessage="1" errorTitle="eee" sqref="D14:D29 D30 D50:D54 D31:D48" xr:uid="{EC89C399-848D-4588-8BA3-435C52F18703}">
      <formula1>OR(D14=0,D14&gt;50)</formula1>
    </dataValidation>
    <dataValidation operator="greaterThan" showInputMessage="1" showErrorMessage="1" errorTitle="eee" sqref="G109 G157 G159 D129 D160" xr:uid="{F580A382-4F3F-4F3F-AEA0-0DE1923D6D28}"/>
    <dataValidation type="custom" operator="greaterThan" showInputMessage="1" showErrorMessage="1" errorTitle="eee" sqref="G111:G116" xr:uid="{56168247-722A-4116-8E03-77C79D113687}">
      <formula1>OR(D132=0, D132&gt;50)</formula1>
      <formula2>0</formula2>
    </dataValidation>
    <dataValidation type="custom" operator="greaterThan" showInputMessage="1" showErrorMessage="1" errorTitle="eee" sqref="G197" xr:uid="{23497F74-F555-463F-A9AE-63D281590E86}">
      <formula1>OR(D196=0, D196&gt;50)</formula1>
      <formula2>0</formula2>
    </dataValidation>
    <dataValidation type="custom" operator="greaterThan" showInputMessage="1" showErrorMessage="1" errorTitle="eee" sqref="G142" xr:uid="{80A41D87-C82E-4D17-A390-65D06DCE8D99}">
      <formula1>OR(D180=0, D180&gt;50)</formula1>
      <formula2>0</formula2>
    </dataValidation>
    <dataValidation allowBlank="1" sqref="G231" xr:uid="{D41B040F-3BD4-4E3D-824D-C4D85DCE7CA0}">
      <formula1>0</formula1>
      <formula2>0</formula2>
    </dataValidation>
    <dataValidation type="custom" operator="greaterThan" showInputMessage="1" showErrorMessage="1" errorTitle="eee" sqref="D57:D60" xr:uid="{BE8311A0-82CF-4103-8389-C19DA487B4A1}">
      <formula1>OR(D57=0, D57&lt;50)</formula1>
    </dataValidation>
    <dataValidation allowBlank="1" errorTitle="Error de datos" error="Debe introducir una fecha válida" sqref="F4" xr:uid="{1F8372D5-D91C-4FA8-AB46-EEE9B81519AB}">
      <formula1>0</formula1>
      <formula2>0</formula2>
    </dataValidation>
    <dataValidation type="custom" operator="greaterThan" showInputMessage="1" showErrorMessage="1" errorTitle="eee" error="Valores mayores a $50" sqref="D8:D13" xr:uid="{BF3A4440-6E58-4C7D-9724-2D1354F52281}">
      <formula1>OR(D8=0,D8&gt;50)</formula1>
    </dataValidation>
    <dataValidation type="custom" operator="greaterThan" showInputMessage="1" showErrorMessage="1" errorTitle="eee" sqref="D86:D95 D97:D99 D101:D109 D111 D113 D125 D118:D121 D123 D115 G143:G153 G141 G132:G139 G155" xr:uid="{BAC74CB0-E10A-433A-996B-9A66394E7B92}">
      <formula1>OR(D86=0,D86&gt; 50)</formula1>
    </dataValidation>
    <dataValidation operator="greaterThanOrEqual" allowBlank="1" errorTitle="Error de datos" error="Debe ingresar un valor entero positivo" sqref="C8:C11 C14:C48 F230 C141:C160 F161:F165 F7:F109 C129 C131:C139 C50:C127 F111:F157" xr:uid="{4204E5A7-FAA2-462B-951B-C4312B1FCC39}">
      <formula1>0</formula1>
      <formula2>0</formula2>
    </dataValidation>
    <dataValidation type="custom" operator="greaterThan" showInputMessage="1" showErrorMessage="1" errorTitle="eee" sqref="D49 D55:D56 G140 G154 G8:G108 D114 D124 D85 D96 D100 D110 D112 D63:D83 D122 D126:D128 D131:D159 D116:D117" xr:uid="{942018D6-7380-4D9A-A95B-7BF55F292EDD}">
      <formula1>OR(D8=0, D8&gt;50)</formula1>
    </dataValidation>
    <dataValidation type="custom" operator="greaterThan" showInputMessage="1" showErrorMessage="1" errorTitle="eee" sqref="D84" xr:uid="{E4E77228-84FA-4583-A365-F7FCB25FC3EF}">
      <formula1>OR(#REF!=0,#REF!&gt; 50)</formula1>
      <formula2>0</formula2>
    </dataValidation>
  </dataValidations>
  <pageMargins left="0.7" right="0.7" top="0.75" bottom="0.75" header="0.3" footer="0.3"/>
  <ignoredErrors>
    <ignoredError sqref="D153 G151:G155 G144 D123 G90:G10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28C5-D2E8-4308-8FC1-D8530E933017}">
  <dimension ref="A1:H347"/>
  <sheetViews>
    <sheetView showGridLines="0" topLeftCell="A3" zoomScaleNormal="100" workbookViewId="0">
      <selection activeCell="G34" sqref="G34"/>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19.7109375" style="4" customWidth="1"/>
    <col min="5" max="5" width="2.28515625" style="5" customWidth="1"/>
    <col min="6" max="6" width="52.85546875" style="3" customWidth="1"/>
    <col min="7" max="7" width="19.7109375" style="4" customWidth="1"/>
    <col min="8" max="8" width="1.85546875" style="6" customWidth="1"/>
    <col min="9" max="16384" width="0" style="6" hidden="1"/>
  </cols>
  <sheetData>
    <row r="1" spans="2:7" ht="15.75" x14ac:dyDescent="0.25"/>
    <row r="2" spans="2:7" ht="15.75" x14ac:dyDescent="0.25">
      <c r="B2" s="7"/>
      <c r="C2" s="123" t="s">
        <v>0</v>
      </c>
      <c r="D2" s="123"/>
      <c r="E2" s="54"/>
      <c r="F2" s="8" t="str">
        <f>+[8]Presentación!C4</f>
        <v>MUCAM</v>
      </c>
      <c r="G2" s="9"/>
    </row>
    <row r="3" spans="2:7" ht="15.75" x14ac:dyDescent="0.25">
      <c r="C3" s="123" t="s">
        <v>1</v>
      </c>
      <c r="D3" s="123"/>
      <c r="E3" s="54"/>
      <c r="F3" s="10" t="str">
        <f>+[8]Presentación!C5</f>
        <v>Montevideo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+[8]ESP!D7</f>
        <v>2025</v>
      </c>
      <c r="F7" s="73" t="s">
        <v>5</v>
      </c>
      <c r="G7" s="116">
        <f>+D7</f>
        <v>2025</v>
      </c>
    </row>
    <row r="8" spans="2:7" ht="15.75" customHeight="1" x14ac:dyDescent="0.25">
      <c r="B8" s="2" t="s">
        <v>6</v>
      </c>
      <c r="C8" s="105" t="s">
        <v>7</v>
      </c>
      <c r="D8" s="106">
        <v>173984124.72999999</v>
      </c>
      <c r="F8" s="17" t="s">
        <v>8</v>
      </c>
      <c r="G8" s="19">
        <v>37327502.789999999</v>
      </c>
    </row>
    <row r="9" spans="2:7" ht="15.75" customHeight="1" x14ac:dyDescent="0.25">
      <c r="B9" s="2" t="s">
        <v>9</v>
      </c>
      <c r="C9" s="20" t="s">
        <v>10</v>
      </c>
      <c r="D9" s="22">
        <v>57232243.350000001</v>
      </c>
      <c r="F9" s="20" t="s">
        <v>362</v>
      </c>
      <c r="G9" s="22">
        <v>650722230.32000005</v>
      </c>
    </row>
    <row r="10" spans="2:7" ht="15.75" customHeight="1" x14ac:dyDescent="0.25">
      <c r="B10" s="2" t="s">
        <v>12</v>
      </c>
      <c r="C10" s="20" t="s">
        <v>363</v>
      </c>
      <c r="D10" s="22">
        <v>12755585860.68</v>
      </c>
      <c r="F10" s="20" t="s">
        <v>364</v>
      </c>
      <c r="G10" s="22">
        <v>232991415.08000001</v>
      </c>
    </row>
    <row r="11" spans="2:7" ht="15.75" customHeight="1" x14ac:dyDescent="0.25">
      <c r="B11" s="2" t="s">
        <v>15</v>
      </c>
      <c r="C11" s="20" t="s">
        <v>365</v>
      </c>
      <c r="D11" s="22">
        <v>1243568816.5599999</v>
      </c>
      <c r="F11" s="20" t="s">
        <v>366</v>
      </c>
      <c r="G11" s="22">
        <v>2334242128.96</v>
      </c>
    </row>
    <row r="12" spans="2:7" ht="15.75" customHeight="1" x14ac:dyDescent="0.25">
      <c r="B12" s="2" t="s">
        <v>18</v>
      </c>
      <c r="C12" s="20" t="s">
        <v>19</v>
      </c>
      <c r="D12" s="22">
        <v>210093382.28999999</v>
      </c>
      <c r="F12" s="20" t="s">
        <v>367</v>
      </c>
      <c r="G12" s="22">
        <v>835776544.01999998</v>
      </c>
    </row>
    <row r="13" spans="2:7" ht="15.75" customHeight="1" x14ac:dyDescent="0.25">
      <c r="B13" s="2" t="s">
        <v>21</v>
      </c>
      <c r="C13" s="20" t="s">
        <v>22</v>
      </c>
      <c r="D13" s="22">
        <v>82322834.200000003</v>
      </c>
      <c r="F13" s="20" t="s">
        <v>368</v>
      </c>
      <c r="G13" s="22">
        <f>1251863185.71+45285591.88+3851092.32+3165536.8+257885</f>
        <v>1304423291.71</v>
      </c>
    </row>
    <row r="14" spans="2:7" ht="15.75" customHeight="1" x14ac:dyDescent="0.25">
      <c r="B14" s="2" t="s">
        <v>24</v>
      </c>
      <c r="C14" s="20" t="s">
        <v>25</v>
      </c>
      <c r="D14" s="22">
        <v>0</v>
      </c>
      <c r="F14" s="20" t="s">
        <v>369</v>
      </c>
      <c r="G14" s="22">
        <v>94128095.049999997</v>
      </c>
    </row>
    <row r="15" spans="2:7" ht="15.75" customHeight="1" x14ac:dyDescent="0.25">
      <c r="B15" s="2" t="s">
        <v>27</v>
      </c>
      <c r="C15" s="20" t="s">
        <v>28</v>
      </c>
      <c r="D15" s="22">
        <v>0</v>
      </c>
      <c r="F15" s="20" t="s">
        <v>29</v>
      </c>
      <c r="G15" s="22">
        <v>2437217759.6399999</v>
      </c>
    </row>
    <row r="16" spans="2:7" ht="15.75" customHeight="1" x14ac:dyDescent="0.25">
      <c r="B16" s="2" t="s">
        <v>30</v>
      </c>
      <c r="C16" s="20" t="s">
        <v>31</v>
      </c>
      <c r="D16" s="22">
        <v>39252391.450000003</v>
      </c>
      <c r="F16" s="20" t="s">
        <v>32</v>
      </c>
      <c r="G16" s="22">
        <f>725937108.84+32964780.07+2851640.14+2279886.1+191377</f>
        <v>764224792.1500001</v>
      </c>
    </row>
    <row r="17" spans="2:7" ht="15.75" customHeight="1" x14ac:dyDescent="0.25">
      <c r="B17" s="2" t="s">
        <v>33</v>
      </c>
      <c r="C17" s="20" t="s">
        <v>370</v>
      </c>
      <c r="D17" s="22">
        <v>0</v>
      </c>
      <c r="F17" s="20" t="s">
        <v>35</v>
      </c>
      <c r="G17" s="22">
        <f>1196984813.44+4209017.21+380280.01+298572.25+25577</f>
        <v>1201898259.9100001</v>
      </c>
    </row>
    <row r="18" spans="2:7" ht="15.75" customHeight="1" x14ac:dyDescent="0.25">
      <c r="B18" s="2" t="s">
        <v>36</v>
      </c>
      <c r="C18" s="20" t="s">
        <v>37</v>
      </c>
      <c r="D18" s="22">
        <v>0</v>
      </c>
      <c r="F18" s="20" t="s">
        <v>38</v>
      </c>
      <c r="G18" s="22">
        <v>10421009</v>
      </c>
    </row>
    <row r="19" spans="2:7" ht="15.75" customHeight="1" x14ac:dyDescent="0.25">
      <c r="B19" s="2" t="s">
        <v>39</v>
      </c>
      <c r="C19" s="20" t="s">
        <v>40</v>
      </c>
      <c r="D19" s="102">
        <f>+'[8]Detalle ER'!D21</f>
        <v>40833933.280000001</v>
      </c>
      <c r="F19" s="24" t="s">
        <v>41</v>
      </c>
      <c r="G19" s="104">
        <v>134781175</v>
      </c>
    </row>
    <row r="20" spans="2:7" ht="15.75" customHeight="1" x14ac:dyDescent="0.25">
      <c r="B20" s="2" t="s">
        <v>42</v>
      </c>
      <c r="C20" s="20" t="s">
        <v>371</v>
      </c>
      <c r="D20" s="104">
        <f>2393343+823305+198842115+1121470+1153016+1509</f>
        <v>204334758</v>
      </c>
      <c r="F20" s="90" t="s">
        <v>44</v>
      </c>
      <c r="G20" s="97">
        <f>SUM(G8:G19)</f>
        <v>10038154203.629999</v>
      </c>
    </row>
    <row r="21" spans="2:7" ht="15.75" customHeight="1" x14ac:dyDescent="0.25">
      <c r="C21" s="88" t="s">
        <v>45</v>
      </c>
      <c r="D21" s="118">
        <f>SUM(D8:D20)</f>
        <v>14807208344.540003</v>
      </c>
      <c r="F21" s="17" t="s">
        <v>46</v>
      </c>
      <c r="G21" s="19">
        <v>4028879.28</v>
      </c>
    </row>
    <row r="22" spans="2:7" ht="15.75" customHeight="1" x14ac:dyDescent="0.25">
      <c r="C22" s="90" t="s">
        <v>47</v>
      </c>
      <c r="D22" s="97">
        <f>SUM(D23:D29)</f>
        <v>47499879.870000005</v>
      </c>
      <c r="F22" s="20" t="s">
        <v>48</v>
      </c>
      <c r="G22" s="22">
        <v>172767036.65000001</v>
      </c>
    </row>
    <row r="23" spans="2:7" ht="15.75" customHeight="1" x14ac:dyDescent="0.25">
      <c r="B23" s="2" t="s">
        <v>49</v>
      </c>
      <c r="C23" s="17" t="s">
        <v>50</v>
      </c>
      <c r="D23" s="19">
        <v>3665209.28</v>
      </c>
      <c r="F23" s="20" t="s">
        <v>51</v>
      </c>
      <c r="G23" s="22">
        <v>57518289.979999997</v>
      </c>
    </row>
    <row r="24" spans="2:7" ht="15.75" customHeight="1" x14ac:dyDescent="0.25">
      <c r="B24" s="2" t="s">
        <v>52</v>
      </c>
      <c r="C24" s="20" t="s">
        <v>53</v>
      </c>
      <c r="D24" s="22">
        <v>381998.53</v>
      </c>
      <c r="F24" s="20" t="s">
        <v>54</v>
      </c>
      <c r="G24" s="22">
        <f>184467043.11+1624689+801382+82941511.1+17576029+1726544.41+4120475.82</f>
        <v>293257674.44000006</v>
      </c>
    </row>
    <row r="25" spans="2:7" ht="15.75" customHeight="1" x14ac:dyDescent="0.25">
      <c r="B25" s="2" t="s">
        <v>55</v>
      </c>
      <c r="C25" s="20" t="s">
        <v>56</v>
      </c>
      <c r="D25" s="22">
        <v>327004.63</v>
      </c>
      <c r="F25" s="20" t="s">
        <v>372</v>
      </c>
      <c r="G25" s="22">
        <v>0</v>
      </c>
    </row>
    <row r="26" spans="2:7" ht="15.75" customHeight="1" x14ac:dyDescent="0.25">
      <c r="B26" s="2" t="s">
        <v>58</v>
      </c>
      <c r="C26" s="20" t="s">
        <v>59</v>
      </c>
      <c r="D26" s="22">
        <v>0</v>
      </c>
      <c r="F26" s="20" t="s">
        <v>373</v>
      </c>
      <c r="G26" s="22">
        <v>52603276.270000003</v>
      </c>
    </row>
    <row r="27" spans="2:7" ht="15.75" customHeight="1" x14ac:dyDescent="0.25">
      <c r="B27" s="2" t="s">
        <v>61</v>
      </c>
      <c r="C27" s="20" t="s">
        <v>62</v>
      </c>
      <c r="D27" s="22">
        <f>13860.88+2429831.67</f>
        <v>2443692.5499999998</v>
      </c>
      <c r="F27" s="24" t="s">
        <v>63</v>
      </c>
      <c r="G27" s="104">
        <v>8153727</v>
      </c>
    </row>
    <row r="28" spans="2:7" ht="15.75" customHeight="1" x14ac:dyDescent="0.25">
      <c r="B28" s="2" t="s">
        <v>64</v>
      </c>
      <c r="C28" s="20" t="s">
        <v>65</v>
      </c>
      <c r="D28" s="102">
        <f>+'[8]Detalle ER'!D28</f>
        <v>40036961.880000003</v>
      </c>
      <c r="F28" s="90" t="s">
        <v>66</v>
      </c>
      <c r="G28" s="97">
        <f>SUM(G21:G27)</f>
        <v>588328883.62</v>
      </c>
    </row>
    <row r="29" spans="2:7" ht="15.75" customHeight="1" x14ac:dyDescent="0.25">
      <c r="B29" s="2" t="s">
        <v>67</v>
      </c>
      <c r="C29" s="24" t="s">
        <v>68</v>
      </c>
      <c r="D29" s="104">
        <v>645013</v>
      </c>
      <c r="F29" s="17" t="s">
        <v>69</v>
      </c>
      <c r="G29" s="19">
        <v>114179906.90000001</v>
      </c>
    </row>
    <row r="30" spans="2:7" ht="15.75" customHeight="1" x14ac:dyDescent="0.25">
      <c r="C30" s="90" t="s">
        <v>70</v>
      </c>
      <c r="D30" s="97">
        <f>SUM(D31:D35)</f>
        <v>1044385259.6099999</v>
      </c>
      <c r="F30" s="20" t="s">
        <v>71</v>
      </c>
      <c r="G30" s="22">
        <v>90119469.659999996</v>
      </c>
    </row>
    <row r="31" spans="2:7" ht="15.75" customHeight="1" x14ac:dyDescent="0.25">
      <c r="B31" s="2" t="s">
        <v>72</v>
      </c>
      <c r="C31" s="17" t="s">
        <v>73</v>
      </c>
      <c r="D31" s="19">
        <f>896981118.18+36417970.15</f>
        <v>933399088.32999992</v>
      </c>
      <c r="F31" s="20" t="s">
        <v>74</v>
      </c>
      <c r="G31" s="22">
        <v>81987299.090000004</v>
      </c>
    </row>
    <row r="32" spans="2:7" ht="15.75" customHeight="1" x14ac:dyDescent="0.25">
      <c r="B32" s="2" t="s">
        <v>75</v>
      </c>
      <c r="C32" s="20" t="s">
        <v>76</v>
      </c>
      <c r="D32" s="22">
        <v>26611470.120000001</v>
      </c>
      <c r="F32" s="24" t="s">
        <v>77</v>
      </c>
      <c r="G32" s="104">
        <v>4175122</v>
      </c>
    </row>
    <row r="33" spans="2:7" ht="15.75" customHeight="1" x14ac:dyDescent="0.25">
      <c r="B33" s="2" t="s">
        <v>78</v>
      </c>
      <c r="C33" s="20" t="s">
        <v>79</v>
      </c>
      <c r="D33" s="22">
        <v>56049903.619999997</v>
      </c>
      <c r="F33" s="90" t="s">
        <v>80</v>
      </c>
      <c r="G33" s="97">
        <f>SUM(G29:G32)</f>
        <v>290461797.64999998</v>
      </c>
    </row>
    <row r="34" spans="2:7" ht="15.75" customHeight="1" x14ac:dyDescent="0.25">
      <c r="B34" s="2" t="s">
        <v>81</v>
      </c>
      <c r="C34" s="20" t="s">
        <v>82</v>
      </c>
      <c r="D34" s="102">
        <f>+'[8]Detalle ER'!D35</f>
        <v>14117335.539999999</v>
      </c>
      <c r="F34" s="94" t="s">
        <v>83</v>
      </c>
      <c r="G34" s="101">
        <f>SUM(G35:G40)</f>
        <v>706724278</v>
      </c>
    </row>
    <row r="35" spans="2:7" ht="15.75" customHeight="1" x14ac:dyDescent="0.25">
      <c r="B35" s="2" t="s">
        <v>84</v>
      </c>
      <c r="C35" s="24" t="s">
        <v>85</v>
      </c>
      <c r="D35" s="104">
        <v>14207462</v>
      </c>
      <c r="F35" s="17" t="s">
        <v>86</v>
      </c>
      <c r="G35" s="19">
        <v>46321227</v>
      </c>
    </row>
    <row r="36" spans="2:7" ht="15.75" customHeight="1" x14ac:dyDescent="0.25">
      <c r="C36" s="90" t="s">
        <v>87</v>
      </c>
      <c r="D36" s="97">
        <f>+D22+D30</f>
        <v>1091885139.48</v>
      </c>
      <c r="F36" s="20" t="s">
        <v>88</v>
      </c>
      <c r="G36" s="22">
        <v>90161432</v>
      </c>
    </row>
    <row r="37" spans="2:7" ht="15.75" customHeight="1" x14ac:dyDescent="0.25">
      <c r="B37" s="2" t="s">
        <v>89</v>
      </c>
      <c r="C37" s="17" t="s">
        <v>374</v>
      </c>
      <c r="D37" s="19">
        <v>7594886.9000000004</v>
      </c>
      <c r="F37" s="20" t="s">
        <v>91</v>
      </c>
      <c r="G37" s="22">
        <v>19558764</v>
      </c>
    </row>
    <row r="38" spans="2:7" ht="15.75" customHeight="1" x14ac:dyDescent="0.25">
      <c r="B38" s="2" t="s">
        <v>92</v>
      </c>
      <c r="C38" s="20" t="s">
        <v>375</v>
      </c>
      <c r="D38" s="22">
        <v>0</v>
      </c>
      <c r="F38" s="20" t="s">
        <v>94</v>
      </c>
      <c r="G38" s="22">
        <v>29059776</v>
      </c>
    </row>
    <row r="39" spans="2:7" ht="15.75" customHeight="1" x14ac:dyDescent="0.25">
      <c r="B39" s="2" t="s">
        <v>95</v>
      </c>
      <c r="C39" s="20" t="s">
        <v>376</v>
      </c>
      <c r="D39" s="22">
        <v>0</v>
      </c>
      <c r="F39" s="20" t="s">
        <v>97</v>
      </c>
      <c r="G39" s="22">
        <v>60634559</v>
      </c>
    </row>
    <row r="40" spans="2:7" ht="15.75" customHeight="1" x14ac:dyDescent="0.25">
      <c r="B40" s="2" t="s">
        <v>98</v>
      </c>
      <c r="C40" s="20" t="s">
        <v>377</v>
      </c>
      <c r="D40" s="22">
        <v>0</v>
      </c>
      <c r="F40" s="24" t="s">
        <v>100</v>
      </c>
      <c r="G40" s="121">
        <f>+'[8]Detalle ER'!H19</f>
        <v>460988520</v>
      </c>
    </row>
    <row r="41" spans="2:7" ht="15.75" customHeight="1" x14ac:dyDescent="0.25">
      <c r="B41" s="2" t="s">
        <v>101</v>
      </c>
      <c r="C41" s="20" t="s">
        <v>378</v>
      </c>
      <c r="D41" s="22">
        <v>8178432.8300000001</v>
      </c>
      <c r="F41" s="94" t="s">
        <v>103</v>
      </c>
      <c r="G41" s="101">
        <f>SUM(G42:G47)</f>
        <v>64977270</v>
      </c>
    </row>
    <row r="42" spans="2:7" ht="15.75" customHeight="1" x14ac:dyDescent="0.25">
      <c r="B42" s="2" t="s">
        <v>104</v>
      </c>
      <c r="C42" s="20" t="s">
        <v>379</v>
      </c>
      <c r="D42" s="22">
        <v>156680757.06999999</v>
      </c>
      <c r="F42" s="17" t="s">
        <v>106</v>
      </c>
      <c r="G42" s="19">
        <v>3173467</v>
      </c>
    </row>
    <row r="43" spans="2:7" ht="15.75" customHeight="1" x14ac:dyDescent="0.25">
      <c r="B43" s="2" t="s">
        <v>107</v>
      </c>
      <c r="C43" s="20" t="s">
        <v>380</v>
      </c>
      <c r="D43" s="22">
        <f>34906734.12+8157231.97</f>
        <v>43063966.089999996</v>
      </c>
      <c r="F43" s="20" t="s">
        <v>109</v>
      </c>
      <c r="G43" s="22">
        <v>179810</v>
      </c>
    </row>
    <row r="44" spans="2:7" ht="15.75" customHeight="1" x14ac:dyDescent="0.25">
      <c r="B44" s="2" t="s">
        <v>110</v>
      </c>
      <c r="C44" s="20" t="s">
        <v>381</v>
      </c>
      <c r="D44" s="22">
        <v>0</v>
      </c>
      <c r="F44" s="20" t="s">
        <v>112</v>
      </c>
      <c r="G44" s="22">
        <v>17843281</v>
      </c>
    </row>
    <row r="45" spans="2:7" ht="15.75" customHeight="1" x14ac:dyDescent="0.25">
      <c r="B45" s="2" t="s">
        <v>113</v>
      </c>
      <c r="C45" s="20" t="s">
        <v>114</v>
      </c>
      <c r="D45" s="22">
        <v>0</v>
      </c>
      <c r="F45" s="20" t="s">
        <v>115</v>
      </c>
      <c r="G45" s="22">
        <v>885169</v>
      </c>
    </row>
    <row r="46" spans="2:7" ht="15.75" customHeight="1" x14ac:dyDescent="0.25">
      <c r="B46" s="2" t="s">
        <v>116</v>
      </c>
      <c r="C46" s="20" t="s">
        <v>117</v>
      </c>
      <c r="D46" s="102">
        <f>+'[8]Detalle ER'!D49</f>
        <v>207499371.18000001</v>
      </c>
      <c r="F46" s="20" t="s">
        <v>118</v>
      </c>
      <c r="G46" s="22">
        <v>3223441</v>
      </c>
    </row>
    <row r="47" spans="2:7" ht="15.75" customHeight="1" x14ac:dyDescent="0.25">
      <c r="B47" s="2" t="s">
        <v>119</v>
      </c>
      <c r="C47" s="24" t="s">
        <v>382</v>
      </c>
      <c r="D47" s="104">
        <v>5619986</v>
      </c>
      <c r="F47" s="20" t="s">
        <v>121</v>
      </c>
      <c r="G47" s="112">
        <f>+'[8]Detalle ER'!H29</f>
        <v>39672102</v>
      </c>
    </row>
    <row r="48" spans="2:7" ht="15.75" customHeight="1" x14ac:dyDescent="0.25">
      <c r="C48" s="90" t="s">
        <v>122</v>
      </c>
      <c r="D48" s="97">
        <f>SUM(D37:D47)</f>
        <v>428637400.06999999</v>
      </c>
      <c r="F48" s="24" t="s">
        <v>123</v>
      </c>
      <c r="G48" s="104">
        <v>13310395</v>
      </c>
    </row>
    <row r="49" spans="2:7" ht="15.75" customHeight="1" x14ac:dyDescent="0.25">
      <c r="C49" s="94" t="s">
        <v>124</v>
      </c>
      <c r="D49" s="98"/>
      <c r="F49" s="90" t="s">
        <v>125</v>
      </c>
      <c r="G49" s="97">
        <f>+G34+G41+G48</f>
        <v>785011943</v>
      </c>
    </row>
    <row r="50" spans="2:7" ht="15.75" customHeight="1" x14ac:dyDescent="0.25">
      <c r="B50" s="2" t="s">
        <v>126</v>
      </c>
      <c r="C50" s="28" t="s">
        <v>127</v>
      </c>
      <c r="D50" s="19">
        <v>0</v>
      </c>
      <c r="F50" s="28" t="s">
        <v>128</v>
      </c>
      <c r="G50" s="19">
        <f>27324134.38+224109538.15</f>
        <v>251433672.53</v>
      </c>
    </row>
    <row r="51" spans="2:7" ht="15.75" customHeight="1" x14ac:dyDescent="0.25">
      <c r="B51" s="2" t="s">
        <v>129</v>
      </c>
      <c r="C51" s="20" t="s">
        <v>124</v>
      </c>
      <c r="D51" s="102">
        <f>+'[8]Detalle ER'!D58</f>
        <v>21664398.670000002</v>
      </c>
      <c r="F51" s="20" t="s">
        <v>130</v>
      </c>
      <c r="G51" s="22">
        <v>264509584.19</v>
      </c>
    </row>
    <row r="52" spans="2:7" ht="15.75" customHeight="1" x14ac:dyDescent="0.25">
      <c r="B52" s="2" t="s">
        <v>131</v>
      </c>
      <c r="C52" s="24" t="s">
        <v>383</v>
      </c>
      <c r="D52" s="104">
        <f>223107</f>
        <v>223107</v>
      </c>
      <c r="F52" s="20" t="s">
        <v>133</v>
      </c>
      <c r="G52" s="22">
        <v>3417615.29</v>
      </c>
    </row>
    <row r="53" spans="2:7" ht="15.75" customHeight="1" x14ac:dyDescent="0.25">
      <c r="C53" s="90" t="s">
        <v>134</v>
      </c>
      <c r="D53" s="97">
        <f>SUM(D50:D52)</f>
        <v>21887505.670000002</v>
      </c>
      <c r="F53" s="20" t="s">
        <v>135</v>
      </c>
      <c r="G53" s="22">
        <v>6445319.4299999997</v>
      </c>
    </row>
    <row r="54" spans="2:7" ht="15.75" customHeight="1" x14ac:dyDescent="0.25">
      <c r="C54" s="75" t="s">
        <v>136</v>
      </c>
      <c r="D54" s="103">
        <f>D21+D36+D48+D53</f>
        <v>16349618389.760002</v>
      </c>
      <c r="F54" s="20" t="s">
        <v>137</v>
      </c>
      <c r="G54" s="22">
        <v>37092198.829999998</v>
      </c>
    </row>
    <row r="55" spans="2:7" ht="15.75" customHeight="1" x14ac:dyDescent="0.25">
      <c r="C55" s="29"/>
      <c r="F55" s="20" t="s">
        <v>138</v>
      </c>
      <c r="G55" s="22">
        <v>16443826.869999999</v>
      </c>
    </row>
    <row r="56" spans="2:7" ht="15.75" customHeight="1" x14ac:dyDescent="0.25">
      <c r="C56" s="94" t="s">
        <v>139</v>
      </c>
      <c r="D56" s="98"/>
      <c r="F56" s="20" t="s">
        <v>140</v>
      </c>
      <c r="G56" s="112">
        <f>+'[8]Detalle ER'!H40</f>
        <v>4453378.53</v>
      </c>
    </row>
    <row r="57" spans="2:7" ht="15.75" customHeight="1" x14ac:dyDescent="0.25">
      <c r="B57" s="2" t="s">
        <v>141</v>
      </c>
      <c r="C57" s="28" t="s">
        <v>142</v>
      </c>
      <c r="D57" s="19">
        <v>-890730</v>
      </c>
      <c r="F57" s="24" t="s">
        <v>143</v>
      </c>
      <c r="G57" s="104">
        <v>5693654</v>
      </c>
    </row>
    <row r="58" spans="2:7" ht="15.75" customHeight="1" x14ac:dyDescent="0.25">
      <c r="B58" s="2" t="s">
        <v>144</v>
      </c>
      <c r="C58" s="20" t="s">
        <v>145</v>
      </c>
      <c r="D58" s="22">
        <v>0</v>
      </c>
      <c r="F58" s="90" t="s">
        <v>146</v>
      </c>
      <c r="G58" s="97">
        <f>SUM(G50:G57)</f>
        <v>589489249.67000008</v>
      </c>
    </row>
    <row r="59" spans="2:7" ht="15.75" customHeight="1" x14ac:dyDescent="0.25">
      <c r="B59" s="2" t="s">
        <v>147</v>
      </c>
      <c r="C59" s="20" t="s">
        <v>148</v>
      </c>
      <c r="D59" s="22">
        <v>0</v>
      </c>
      <c r="F59" s="28" t="s">
        <v>149</v>
      </c>
      <c r="G59" s="19">
        <v>1418443203.6400001</v>
      </c>
    </row>
    <row r="60" spans="2:7" ht="15.75" customHeight="1" x14ac:dyDescent="0.25">
      <c r="B60" s="2" t="s">
        <v>150</v>
      </c>
      <c r="C60" s="24" t="s">
        <v>384</v>
      </c>
      <c r="D60" s="104">
        <v>-12288</v>
      </c>
      <c r="F60" s="20" t="s">
        <v>152</v>
      </c>
      <c r="G60" s="22">
        <v>7493109.6600000001</v>
      </c>
    </row>
    <row r="61" spans="2:7" ht="15.75" customHeight="1" x14ac:dyDescent="0.25">
      <c r="C61" s="90" t="s">
        <v>385</v>
      </c>
      <c r="D61" s="97">
        <f>SUM(D57:D60)</f>
        <v>-903018</v>
      </c>
      <c r="F61" s="20" t="s">
        <v>154</v>
      </c>
      <c r="G61" s="22">
        <v>3092079.18</v>
      </c>
    </row>
    <row r="62" spans="2:7" ht="15.75" customHeight="1" x14ac:dyDescent="0.25">
      <c r="C62" s="119" t="s">
        <v>155</v>
      </c>
      <c r="D62" s="120">
        <f>D54+D61</f>
        <v>16348715371.760002</v>
      </c>
      <c r="F62" s="20" t="s">
        <v>156</v>
      </c>
      <c r="G62" s="22">
        <v>142100</v>
      </c>
    </row>
    <row r="63" spans="2:7" ht="15.75" customHeight="1" x14ac:dyDescent="0.25">
      <c r="B63" s="33"/>
      <c r="C63" s="34"/>
      <c r="D63" s="35"/>
      <c r="F63" s="20" t="s">
        <v>157</v>
      </c>
      <c r="G63" s="22">
        <v>0</v>
      </c>
    </row>
    <row r="64" spans="2:7" ht="15.75" customHeight="1" x14ac:dyDescent="0.25">
      <c r="B64" s="5"/>
      <c r="C64" s="34"/>
      <c r="D64" s="35"/>
      <c r="F64" s="20" t="s">
        <v>158</v>
      </c>
      <c r="G64" s="22">
        <v>27871516.77</v>
      </c>
    </row>
    <row r="65" spans="1:7" ht="15.75" customHeight="1" x14ac:dyDescent="0.25">
      <c r="B65" s="36" t="s">
        <v>159</v>
      </c>
      <c r="C65" s="34"/>
      <c r="D65" s="35"/>
      <c r="F65" s="20" t="s">
        <v>160</v>
      </c>
      <c r="G65" s="22">
        <v>73120117.049999997</v>
      </c>
    </row>
    <row r="66" spans="1:7" ht="15.75" customHeight="1" x14ac:dyDescent="0.25">
      <c r="B66" s="36" t="s">
        <v>161</v>
      </c>
      <c r="C66" s="34"/>
      <c r="D66" s="35"/>
      <c r="F66" s="20" t="s">
        <v>162</v>
      </c>
      <c r="G66" s="22">
        <v>25164908.260000002</v>
      </c>
    </row>
    <row r="67" spans="1:7" ht="15.75" customHeight="1" x14ac:dyDescent="0.25">
      <c r="B67" s="36" t="s">
        <v>163</v>
      </c>
      <c r="C67" s="34"/>
      <c r="D67" s="35"/>
      <c r="F67" s="20" t="s">
        <v>164</v>
      </c>
      <c r="G67" s="22">
        <v>68153612.430000007</v>
      </c>
    </row>
    <row r="68" spans="1:7" ht="15.75" customHeight="1" x14ac:dyDescent="0.25">
      <c r="B68" s="36" t="s">
        <v>165</v>
      </c>
      <c r="C68" s="34"/>
      <c r="D68" s="35"/>
      <c r="F68" s="20" t="s">
        <v>166</v>
      </c>
      <c r="G68" s="22">
        <v>55373469.710000001</v>
      </c>
    </row>
    <row r="69" spans="1:7" ht="15.75" customHeight="1" x14ac:dyDescent="0.25">
      <c r="B69" s="36" t="s">
        <v>167</v>
      </c>
      <c r="C69" s="34"/>
      <c r="D69" s="35"/>
      <c r="F69" s="20" t="s">
        <v>168</v>
      </c>
      <c r="G69" s="22">
        <v>31576014.870000001</v>
      </c>
    </row>
    <row r="70" spans="1:7" ht="15.75" customHeight="1" x14ac:dyDescent="0.25">
      <c r="B70" s="36" t="s">
        <v>169</v>
      </c>
      <c r="C70" s="34"/>
      <c r="D70" s="35"/>
      <c r="F70" s="20" t="s">
        <v>170</v>
      </c>
      <c r="G70" s="22">
        <v>28996650.879999999</v>
      </c>
    </row>
    <row r="71" spans="1:7" ht="15.75" customHeight="1" x14ac:dyDescent="0.25">
      <c r="B71" s="36" t="s">
        <v>171</v>
      </c>
      <c r="C71" s="34"/>
      <c r="D71" s="35"/>
      <c r="F71" s="20" t="s">
        <v>172</v>
      </c>
      <c r="G71" s="22">
        <v>36697916.619999997</v>
      </c>
    </row>
    <row r="72" spans="1:7" ht="15.75" customHeight="1" x14ac:dyDescent="0.25">
      <c r="B72" s="36" t="s">
        <v>173</v>
      </c>
      <c r="C72" s="34"/>
      <c r="D72" s="35"/>
      <c r="F72" s="20" t="s">
        <v>174</v>
      </c>
      <c r="G72" s="22">
        <v>0</v>
      </c>
    </row>
    <row r="73" spans="1:7" ht="15.75" customHeight="1" x14ac:dyDescent="0.25">
      <c r="B73" s="36" t="s">
        <v>175</v>
      </c>
      <c r="C73" s="34"/>
      <c r="D73" s="35"/>
      <c r="F73" s="20" t="s">
        <v>176</v>
      </c>
      <c r="G73" s="22">
        <v>0</v>
      </c>
    </row>
    <row r="74" spans="1:7" ht="15.75" customHeight="1" x14ac:dyDescent="0.25">
      <c r="B74" s="36" t="s">
        <v>177</v>
      </c>
      <c r="C74" s="34"/>
      <c r="D74" s="35"/>
      <c r="F74" s="20" t="s">
        <v>178</v>
      </c>
      <c r="G74" s="22">
        <v>0</v>
      </c>
    </row>
    <row r="75" spans="1:7" ht="15.75" customHeight="1" x14ac:dyDescent="0.25">
      <c r="B75" s="36" t="s">
        <v>179</v>
      </c>
      <c r="C75" s="34"/>
      <c r="D75" s="35"/>
      <c r="F75" s="20" t="s">
        <v>180</v>
      </c>
      <c r="G75" s="22">
        <v>0</v>
      </c>
    </row>
    <row r="76" spans="1:7" ht="15.75" customHeight="1" x14ac:dyDescent="0.25">
      <c r="B76" s="36" t="s">
        <v>181</v>
      </c>
      <c r="C76" s="34"/>
      <c r="D76" s="35"/>
      <c r="F76" s="20" t="s">
        <v>182</v>
      </c>
      <c r="G76" s="22">
        <v>36232661</v>
      </c>
    </row>
    <row r="77" spans="1:7" ht="15.75" customHeight="1" x14ac:dyDescent="0.25">
      <c r="B77" s="36" t="s">
        <v>183</v>
      </c>
      <c r="C77" s="34"/>
      <c r="D77" s="35"/>
      <c r="F77" s="20" t="s">
        <v>184</v>
      </c>
      <c r="G77" s="22">
        <v>60444284.259999998</v>
      </c>
    </row>
    <row r="78" spans="1:7" ht="15.75" customHeight="1" x14ac:dyDescent="0.25">
      <c r="B78" s="36" t="s">
        <v>185</v>
      </c>
      <c r="C78" s="34"/>
      <c r="D78" s="35"/>
      <c r="F78" s="20" t="s">
        <v>186</v>
      </c>
      <c r="G78" s="112">
        <f>+'[8]Detalle ER'!H60</f>
        <v>257596248.18000001</v>
      </c>
    </row>
    <row r="79" spans="1:7" ht="15.75" customHeight="1" x14ac:dyDescent="0.25">
      <c r="B79" s="36"/>
      <c r="C79" s="34"/>
      <c r="D79" s="35"/>
      <c r="F79" s="24" t="s">
        <v>187</v>
      </c>
      <c r="G79" s="104">
        <v>29797386</v>
      </c>
    </row>
    <row r="80" spans="1:7" ht="15.75" customHeight="1" x14ac:dyDescent="0.25">
      <c r="A80" s="37"/>
      <c r="B80" s="38"/>
      <c r="C80" s="34"/>
      <c r="D80" s="35"/>
      <c r="E80" s="39"/>
      <c r="F80" s="90" t="s">
        <v>188</v>
      </c>
      <c r="G80" s="97">
        <f>SUM(G59:G79)</f>
        <v>2160195278.5100002</v>
      </c>
    </row>
    <row r="81" spans="2:7" ht="15.75" customHeight="1" x14ac:dyDescent="0.25">
      <c r="B81" s="36" t="s">
        <v>189</v>
      </c>
      <c r="C81" s="34"/>
      <c r="D81" s="35"/>
      <c r="F81" s="28" t="s">
        <v>190</v>
      </c>
      <c r="G81" s="19">
        <v>10423205.869999999</v>
      </c>
    </row>
    <row r="82" spans="2:7" ht="15.75" customHeight="1" x14ac:dyDescent="0.25">
      <c r="B82" s="36" t="s">
        <v>191</v>
      </c>
      <c r="C82" s="34"/>
      <c r="D82" s="35"/>
      <c r="F82" s="20" t="s">
        <v>192</v>
      </c>
      <c r="G82" s="22">
        <v>38624845.25</v>
      </c>
    </row>
    <row r="83" spans="2:7" ht="15.75" customHeight="1" x14ac:dyDescent="0.25">
      <c r="B83" s="36" t="s">
        <v>193</v>
      </c>
      <c r="C83" s="34"/>
      <c r="D83" s="35"/>
      <c r="F83" s="20" t="s">
        <v>194</v>
      </c>
      <c r="G83" s="22">
        <v>16570059.359999999</v>
      </c>
    </row>
    <row r="84" spans="2:7" ht="15.75" customHeight="1" x14ac:dyDescent="0.25">
      <c r="B84" s="36" t="s">
        <v>195</v>
      </c>
      <c r="C84" s="40"/>
      <c r="D84" s="41"/>
      <c r="F84" s="20" t="s">
        <v>196</v>
      </c>
      <c r="G84" s="22">
        <v>9351820.0899999999</v>
      </c>
    </row>
    <row r="85" spans="2:7" ht="15.75" customHeight="1" x14ac:dyDescent="0.25">
      <c r="B85" s="36" t="s">
        <v>197</v>
      </c>
      <c r="C85" s="73" t="s">
        <v>198</v>
      </c>
      <c r="D85" s="116">
        <f>+D7</f>
        <v>2025</v>
      </c>
      <c r="F85" s="20" t="s">
        <v>199</v>
      </c>
      <c r="G85" s="22">
        <v>69043576.329999998</v>
      </c>
    </row>
    <row r="86" spans="2:7" ht="15.75" customHeight="1" x14ac:dyDescent="0.25">
      <c r="B86" s="36" t="s">
        <v>200</v>
      </c>
      <c r="C86" s="17" t="s">
        <v>201</v>
      </c>
      <c r="D86" s="19">
        <v>49879756.909999996</v>
      </c>
      <c r="F86" s="20" t="s">
        <v>202</v>
      </c>
      <c r="G86" s="22">
        <v>13312031.460000001</v>
      </c>
    </row>
    <row r="87" spans="2:7" ht="15.75" customHeight="1" x14ac:dyDescent="0.25">
      <c r="B87" s="36" t="s">
        <v>203</v>
      </c>
      <c r="C87" s="20" t="s">
        <v>204</v>
      </c>
      <c r="D87" s="22">
        <v>469175410.04000002</v>
      </c>
      <c r="F87" s="20" t="s">
        <v>205</v>
      </c>
      <c r="G87" s="22">
        <v>2145343.58</v>
      </c>
    </row>
    <row r="88" spans="2:7" ht="15.75" customHeight="1" x14ac:dyDescent="0.25">
      <c r="B88" s="36" t="s">
        <v>206</v>
      </c>
      <c r="C88" s="20" t="s">
        <v>35</v>
      </c>
      <c r="D88" s="22">
        <v>0</v>
      </c>
      <c r="F88" s="20" t="s">
        <v>207</v>
      </c>
      <c r="G88" s="22">
        <v>70479151.689999998</v>
      </c>
    </row>
    <row r="89" spans="2:7" ht="15.75" customHeight="1" x14ac:dyDescent="0.25">
      <c r="B89" s="36" t="s">
        <v>208</v>
      </c>
      <c r="C89" s="20" t="s">
        <v>386</v>
      </c>
      <c r="D89" s="22">
        <v>0</v>
      </c>
      <c r="F89" s="20" t="s">
        <v>210</v>
      </c>
      <c r="G89" s="22">
        <v>1790803.59</v>
      </c>
    </row>
    <row r="90" spans="2:7" ht="15.75" customHeight="1" x14ac:dyDescent="0.25">
      <c r="B90" s="36" t="s">
        <v>211</v>
      </c>
      <c r="C90" s="20" t="s">
        <v>212</v>
      </c>
      <c r="D90" s="22">
        <f>2286315.14+20418978.15+4086980.34</f>
        <v>26792273.629999999</v>
      </c>
      <c r="F90" s="20" t="s">
        <v>213</v>
      </c>
      <c r="G90" s="22">
        <v>46184510.609999999</v>
      </c>
    </row>
    <row r="91" spans="2:7" ht="15.75" customHeight="1" x14ac:dyDescent="0.25">
      <c r="B91" s="36" t="s">
        <v>214</v>
      </c>
      <c r="C91" s="20" t="s">
        <v>215</v>
      </c>
      <c r="D91" s="22">
        <v>0</v>
      </c>
      <c r="F91" s="20" t="s">
        <v>216</v>
      </c>
      <c r="G91" s="22">
        <f>33662119.7+70000</f>
        <v>33732119.700000003</v>
      </c>
    </row>
    <row r="92" spans="2:7" ht="15.75" customHeight="1" x14ac:dyDescent="0.25">
      <c r="B92" s="36" t="s">
        <v>217</v>
      </c>
      <c r="C92" s="20" t="s">
        <v>218</v>
      </c>
      <c r="D92" s="22">
        <v>0</v>
      </c>
      <c r="F92" s="20" t="s">
        <v>219</v>
      </c>
      <c r="G92" s="22">
        <f>4819146.35-97735.66</f>
        <v>4721410.6899999995</v>
      </c>
    </row>
    <row r="93" spans="2:7" ht="15.75" customHeight="1" x14ac:dyDescent="0.25">
      <c r="B93" s="36"/>
      <c r="C93" s="20" t="s">
        <v>387</v>
      </c>
      <c r="D93" s="22">
        <v>0</v>
      </c>
      <c r="F93" s="20" t="s">
        <v>221</v>
      </c>
      <c r="G93" s="22">
        <v>0</v>
      </c>
    </row>
    <row r="94" spans="2:7" ht="15.75" customHeight="1" x14ac:dyDescent="0.25">
      <c r="C94" s="20" t="s">
        <v>222</v>
      </c>
      <c r="D94" s="22">
        <v>0</v>
      </c>
      <c r="F94" s="20" t="s">
        <v>223</v>
      </c>
      <c r="G94" s="102">
        <f>+'[8]Detalle ER'!H72</f>
        <v>56805261.079999998</v>
      </c>
    </row>
    <row r="95" spans="2:7" ht="15.75" customHeight="1" x14ac:dyDescent="0.25">
      <c r="C95" s="24" t="s">
        <v>388</v>
      </c>
      <c r="D95" s="104">
        <v>7228106</v>
      </c>
      <c r="F95" s="24" t="s">
        <v>225</v>
      </c>
      <c r="G95" s="104">
        <v>5190054</v>
      </c>
    </row>
    <row r="96" spans="2:7" ht="15.75" customHeight="1" x14ac:dyDescent="0.25">
      <c r="C96" s="90" t="s">
        <v>226</v>
      </c>
      <c r="D96" s="97">
        <f>SUM(D86:D95)</f>
        <v>553075546.58000004</v>
      </c>
      <c r="F96" s="90" t="s">
        <v>227</v>
      </c>
      <c r="G96" s="97">
        <f>SUM(G81:G95)</f>
        <v>378374193.29999995</v>
      </c>
    </row>
    <row r="97" spans="2:7" ht="15.75" customHeight="1" x14ac:dyDescent="0.25">
      <c r="C97" s="17" t="s">
        <v>216</v>
      </c>
      <c r="D97" s="19">
        <v>0</v>
      </c>
      <c r="F97" s="28" t="s">
        <v>228</v>
      </c>
      <c r="G97" s="19">
        <v>31593018.66</v>
      </c>
    </row>
    <row r="98" spans="2:7" ht="15.75" customHeight="1" x14ac:dyDescent="0.25">
      <c r="C98" s="20" t="s">
        <v>219</v>
      </c>
      <c r="D98" s="22">
        <v>68090.89</v>
      </c>
      <c r="F98" s="20" t="s">
        <v>229</v>
      </c>
      <c r="G98" s="22">
        <v>19745285.760000002</v>
      </c>
    </row>
    <row r="99" spans="2:7" ht="15.75" customHeight="1" x14ac:dyDescent="0.25">
      <c r="C99" s="24" t="s">
        <v>230</v>
      </c>
      <c r="D99" s="104">
        <v>1004</v>
      </c>
      <c r="F99" s="20" t="s">
        <v>231</v>
      </c>
      <c r="G99" s="22">
        <v>0</v>
      </c>
    </row>
    <row r="100" spans="2:7" ht="15.75" customHeight="1" x14ac:dyDescent="0.25">
      <c r="C100" s="90" t="s">
        <v>232</v>
      </c>
      <c r="D100" s="97">
        <f>SUM(D97:D99)</f>
        <v>69094.89</v>
      </c>
      <c r="F100" s="20" t="s">
        <v>233</v>
      </c>
      <c r="G100" s="114">
        <f>+'[8]Detalle ER'!H84</f>
        <v>30547577.859999999</v>
      </c>
    </row>
    <row r="101" spans="2:7" ht="15.75" customHeight="1" x14ac:dyDescent="0.25">
      <c r="C101" s="17" t="s">
        <v>190</v>
      </c>
      <c r="D101" s="19">
        <v>31149620.780000001</v>
      </c>
      <c r="F101" s="24" t="s">
        <v>234</v>
      </c>
      <c r="G101" s="104">
        <v>1168782</v>
      </c>
    </row>
    <row r="102" spans="2:7" ht="15.75" customHeight="1" x14ac:dyDescent="0.25">
      <c r="C102" s="20" t="s">
        <v>235</v>
      </c>
      <c r="D102" s="22">
        <v>16427715.42</v>
      </c>
      <c r="F102" s="90" t="s">
        <v>236</v>
      </c>
      <c r="G102" s="97">
        <f>SUM(G97:G101)</f>
        <v>83054664.280000001</v>
      </c>
    </row>
    <row r="103" spans="2:7" ht="15.75" customHeight="1" x14ac:dyDescent="0.25">
      <c r="C103" s="20" t="s">
        <v>192</v>
      </c>
      <c r="D103" s="22">
        <v>0</v>
      </c>
      <c r="F103" s="90" t="s">
        <v>237</v>
      </c>
      <c r="G103" s="97">
        <f>+'[8]Detalle ER'!H98</f>
        <v>235067886.53</v>
      </c>
    </row>
    <row r="104" spans="2:7" ht="15.75" customHeight="1" x14ac:dyDescent="0.25">
      <c r="C104" s="20" t="s">
        <v>196</v>
      </c>
      <c r="D104" s="22">
        <v>0</v>
      </c>
      <c r="F104" s="28" t="s">
        <v>238</v>
      </c>
      <c r="G104" s="19">
        <v>0</v>
      </c>
    </row>
    <row r="105" spans="2:7" ht="15.75" customHeight="1" x14ac:dyDescent="0.25">
      <c r="C105" s="20" t="s">
        <v>199</v>
      </c>
      <c r="D105" s="22">
        <v>0</v>
      </c>
      <c r="F105" s="24" t="s">
        <v>239</v>
      </c>
      <c r="G105" s="104">
        <v>0</v>
      </c>
    </row>
    <row r="106" spans="2:7" ht="15.75" customHeight="1" x14ac:dyDescent="0.25">
      <c r="C106" s="20" t="s">
        <v>202</v>
      </c>
      <c r="D106" s="22">
        <v>0</v>
      </c>
      <c r="F106" s="90" t="s">
        <v>240</v>
      </c>
      <c r="G106" s="97">
        <f>SUM(G104:G105)</f>
        <v>0</v>
      </c>
    </row>
    <row r="107" spans="2:7" ht="15.75" customHeight="1" x14ac:dyDescent="0.25">
      <c r="C107" s="20" t="s">
        <v>205</v>
      </c>
      <c r="D107" s="22">
        <v>0</v>
      </c>
      <c r="F107" s="79" t="s">
        <v>241</v>
      </c>
      <c r="G107" s="115">
        <f>G20+G28+G33+G49+G58+G80+G96+G102+G103+G106</f>
        <v>15148138100.190001</v>
      </c>
    </row>
    <row r="108" spans="2:7" ht="15.75" customHeight="1" x14ac:dyDescent="0.25">
      <c r="C108" s="20" t="s">
        <v>242</v>
      </c>
      <c r="D108" s="22">
        <v>30708405.969999999</v>
      </c>
      <c r="F108" s="14"/>
      <c r="G108" s="46"/>
    </row>
    <row r="109" spans="2:7" ht="15.75" customHeight="1" x14ac:dyDescent="0.25">
      <c r="C109" s="20" t="s">
        <v>243</v>
      </c>
      <c r="D109" s="22">
        <v>12200581.85</v>
      </c>
      <c r="F109" s="79" t="s">
        <v>244</v>
      </c>
      <c r="G109" s="80">
        <f>D62-G107</f>
        <v>1200577271.5700016</v>
      </c>
    </row>
    <row r="110" spans="2:7" ht="15.75" customHeight="1" x14ac:dyDescent="0.25">
      <c r="C110" s="20" t="s">
        <v>223</v>
      </c>
      <c r="D110" s="102">
        <f>+'[8]Detalle ER'!D72</f>
        <v>30020375.580000002</v>
      </c>
      <c r="F110" s="40"/>
      <c r="G110" s="47"/>
    </row>
    <row r="111" spans="2:7" ht="15.75" customHeight="1" x14ac:dyDescent="0.25">
      <c r="C111" s="24" t="s">
        <v>389</v>
      </c>
      <c r="D111" s="104">
        <v>1743598</v>
      </c>
      <c r="F111" s="40"/>
      <c r="G111" s="41"/>
    </row>
    <row r="112" spans="2:7" ht="15.75" customHeight="1" x14ac:dyDescent="0.25">
      <c r="B112" s="2" t="s">
        <v>246</v>
      </c>
      <c r="C112" s="90" t="s">
        <v>227</v>
      </c>
      <c r="D112" s="97">
        <f>SUM(D101:D111)</f>
        <v>122250297.59999999</v>
      </c>
      <c r="F112" s="40"/>
      <c r="G112" s="41"/>
    </row>
    <row r="113" spans="2:7" ht="15.75" customHeight="1" x14ac:dyDescent="0.25">
      <c r="B113" s="2" t="s">
        <v>247</v>
      </c>
      <c r="C113" s="17" t="s">
        <v>231</v>
      </c>
      <c r="D113" s="19">
        <v>0</v>
      </c>
      <c r="F113" s="40"/>
      <c r="G113" s="41"/>
    </row>
    <row r="114" spans="2:7" ht="15.75" customHeight="1" x14ac:dyDescent="0.25">
      <c r="B114" s="2" t="s">
        <v>248</v>
      </c>
      <c r="C114" s="20" t="s">
        <v>233</v>
      </c>
      <c r="D114" s="112">
        <f>+'[8]Detalle ER'!D84</f>
        <v>0</v>
      </c>
      <c r="F114" s="40"/>
      <c r="G114" s="41"/>
    </row>
    <row r="115" spans="2:7" ht="15.75" customHeight="1" x14ac:dyDescent="0.25">
      <c r="B115" s="2" t="s">
        <v>249</v>
      </c>
      <c r="C115" s="24" t="s">
        <v>250</v>
      </c>
      <c r="D115" s="104">
        <v>0</v>
      </c>
      <c r="F115" s="40"/>
      <c r="G115" s="41"/>
    </row>
    <row r="116" spans="2:7" ht="15.75" customHeight="1" x14ac:dyDescent="0.25">
      <c r="B116" s="2" t="s">
        <v>251</v>
      </c>
      <c r="C116" s="90" t="s">
        <v>236</v>
      </c>
      <c r="D116" s="97">
        <f>SUM(D113:D115)</f>
        <v>0</v>
      </c>
      <c r="F116" s="40"/>
      <c r="G116" s="41"/>
    </row>
    <row r="117" spans="2:7" ht="15.75" customHeight="1" x14ac:dyDescent="0.25">
      <c r="B117" s="2" t="s">
        <v>252</v>
      </c>
      <c r="C117" s="90" t="s">
        <v>253</v>
      </c>
      <c r="D117" s="97">
        <f>+'[8]Detalle ER'!D96</f>
        <v>95452515</v>
      </c>
      <c r="F117" s="40"/>
      <c r="G117" s="41"/>
    </row>
    <row r="118" spans="2:7" ht="15.75" customHeight="1" x14ac:dyDescent="0.25">
      <c r="B118" s="2" t="s">
        <v>254</v>
      </c>
      <c r="C118" s="17" t="s">
        <v>255</v>
      </c>
      <c r="D118" s="19">
        <v>22337039</v>
      </c>
      <c r="F118" s="40"/>
      <c r="G118" s="41"/>
    </row>
    <row r="119" spans="2:7" ht="15.75" customHeight="1" x14ac:dyDescent="0.25">
      <c r="B119" s="2" t="s">
        <v>256</v>
      </c>
      <c r="C119" s="20" t="s">
        <v>257</v>
      </c>
      <c r="D119" s="22">
        <f>5147130.75+8317</f>
        <v>5155447.75</v>
      </c>
      <c r="F119" s="40"/>
      <c r="G119" s="41"/>
    </row>
    <row r="120" spans="2:7" ht="15.75" customHeight="1" x14ac:dyDescent="0.25">
      <c r="B120" s="2" t="s">
        <v>258</v>
      </c>
      <c r="C120" s="20" t="s">
        <v>390</v>
      </c>
      <c r="D120" s="22">
        <v>0</v>
      </c>
      <c r="F120" s="40"/>
      <c r="G120" s="41"/>
    </row>
    <row r="121" spans="2:7" ht="15.75" customHeight="1" x14ac:dyDescent="0.25">
      <c r="B121" s="2" t="s">
        <v>260</v>
      </c>
      <c r="C121" s="24" t="s">
        <v>261</v>
      </c>
      <c r="D121" s="104">
        <v>390646</v>
      </c>
      <c r="F121" s="40"/>
      <c r="G121" s="41"/>
    </row>
    <row r="122" spans="2:7" ht="15.75" customHeight="1" x14ac:dyDescent="0.25">
      <c r="C122" s="90" t="s">
        <v>262</v>
      </c>
      <c r="D122" s="97">
        <f>SUM(D118:D121)</f>
        <v>27883132.75</v>
      </c>
      <c r="F122" s="40"/>
      <c r="G122" s="41"/>
    </row>
    <row r="123" spans="2:7" ht="15.75" customHeight="1" x14ac:dyDescent="0.25">
      <c r="B123" s="2" t="s">
        <v>263</v>
      </c>
      <c r="C123" s="17" t="s">
        <v>264</v>
      </c>
      <c r="D123" s="19">
        <v>5232879</v>
      </c>
      <c r="F123" s="40"/>
      <c r="G123" s="41"/>
    </row>
    <row r="124" spans="2:7" ht="15.75" customHeight="1" x14ac:dyDescent="0.25">
      <c r="B124" s="2" t="s">
        <v>265</v>
      </c>
      <c r="C124" s="20" t="s">
        <v>266</v>
      </c>
      <c r="D124" s="102">
        <f>+'[8]Detalle ER'!D106</f>
        <v>0</v>
      </c>
      <c r="F124" s="40"/>
      <c r="G124" s="41"/>
    </row>
    <row r="125" spans="2:7" ht="15.75" customHeight="1" x14ac:dyDescent="0.25">
      <c r="B125" s="2" t="s">
        <v>267</v>
      </c>
      <c r="C125" s="24" t="s">
        <v>268</v>
      </c>
      <c r="D125" s="104">
        <v>0</v>
      </c>
      <c r="F125" s="40"/>
      <c r="G125" s="41"/>
    </row>
    <row r="126" spans="2:7" ht="15.75" customHeight="1" x14ac:dyDescent="0.25">
      <c r="C126" s="90" t="s">
        <v>391</v>
      </c>
      <c r="D126" s="97">
        <f>SUM(D123:D125)</f>
        <v>5232879</v>
      </c>
      <c r="F126" s="40"/>
      <c r="G126" s="41"/>
    </row>
    <row r="127" spans="2:7" ht="15.75" customHeight="1" x14ac:dyDescent="0.25">
      <c r="C127" s="79" t="s">
        <v>270</v>
      </c>
      <c r="D127" s="115">
        <f>D96+D100+D112+D116+D117+D122+D126</f>
        <v>803963465.82000005</v>
      </c>
      <c r="F127" s="40"/>
      <c r="G127" s="41"/>
    </row>
    <row r="128" spans="2:7" ht="15.75" customHeight="1" x14ac:dyDescent="0.25">
      <c r="F128" s="40"/>
      <c r="G128" s="41"/>
    </row>
    <row r="129" spans="2:7" ht="15.75" customHeight="1" x14ac:dyDescent="0.25">
      <c r="B129" s="2" t="s">
        <v>271</v>
      </c>
      <c r="C129" s="79" t="s">
        <v>272</v>
      </c>
      <c r="D129" s="80">
        <f>G109-D127</f>
        <v>396613805.75000155</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17" t="s">
        <v>216</v>
      </c>
      <c r="D132" s="19">
        <v>0</v>
      </c>
      <c r="F132" s="17" t="s">
        <v>278</v>
      </c>
      <c r="G132" s="19">
        <f>94618921.88+54565741.2</f>
        <v>149184663.07999998</v>
      </c>
    </row>
    <row r="133" spans="2:7" ht="15.75" customHeight="1" x14ac:dyDescent="0.25">
      <c r="B133" s="2" t="s">
        <v>279</v>
      </c>
      <c r="C133" s="20" t="s">
        <v>280</v>
      </c>
      <c r="D133" s="22">
        <v>0</v>
      </c>
      <c r="F133" s="20" t="s">
        <v>281</v>
      </c>
      <c r="G133" s="22">
        <v>0</v>
      </c>
    </row>
    <row r="134" spans="2:7" ht="15.75" customHeight="1" x14ac:dyDescent="0.25">
      <c r="B134" s="2" t="s">
        <v>282</v>
      </c>
      <c r="C134" s="20" t="s">
        <v>283</v>
      </c>
      <c r="D134" s="22">
        <v>14011060.58</v>
      </c>
      <c r="F134" s="20" t="s">
        <v>284</v>
      </c>
      <c r="G134" s="22">
        <v>93596.83</v>
      </c>
    </row>
    <row r="135" spans="2:7" ht="15.75" customHeight="1" x14ac:dyDescent="0.25">
      <c r="B135" s="2" t="s">
        <v>285</v>
      </c>
      <c r="C135" s="20" t="s">
        <v>286</v>
      </c>
      <c r="D135" s="22">
        <v>0</v>
      </c>
      <c r="F135" s="20" t="s">
        <v>287</v>
      </c>
      <c r="G135" s="22">
        <v>0</v>
      </c>
    </row>
    <row r="136" spans="2:7" ht="15.75" customHeight="1" x14ac:dyDescent="0.25">
      <c r="B136" s="2" t="s">
        <v>288</v>
      </c>
      <c r="C136" s="20" t="s">
        <v>392</v>
      </c>
      <c r="D136" s="22">
        <v>6213020.1200000001</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v>0</v>
      </c>
    </row>
    <row r="140" spans="2:7" ht="15.75" customHeight="1" x14ac:dyDescent="0.25">
      <c r="C140" s="20" t="s">
        <v>393</v>
      </c>
      <c r="D140" s="22">
        <v>123497372.47</v>
      </c>
      <c r="F140" s="20" t="s">
        <v>301</v>
      </c>
      <c r="G140" s="112">
        <f>+'[8]Detalle ER'!H123</f>
        <v>0</v>
      </c>
    </row>
    <row r="141" spans="2:7" ht="15.75" customHeight="1" x14ac:dyDescent="0.25">
      <c r="B141" s="2" t="s">
        <v>302</v>
      </c>
      <c r="C141" s="20" t="s">
        <v>303</v>
      </c>
      <c r="D141" s="102">
        <f>+'[8]Detalle ER'!D123</f>
        <v>17459283.010000002</v>
      </c>
      <c r="F141" s="24" t="s">
        <v>304</v>
      </c>
      <c r="G141" s="104">
        <v>1158904</v>
      </c>
    </row>
    <row r="142" spans="2:7" ht="15.75" customHeight="1" x14ac:dyDescent="0.25">
      <c r="B142" s="2" t="s">
        <v>305</v>
      </c>
      <c r="C142" s="24" t="s">
        <v>306</v>
      </c>
      <c r="D142" s="104">
        <v>397490.48</v>
      </c>
      <c r="F142" s="90" t="s">
        <v>307</v>
      </c>
      <c r="G142" s="97">
        <f>SUM(G132:G141)</f>
        <v>150437163.91</v>
      </c>
    </row>
    <row r="143" spans="2:7" ht="15.75" customHeight="1" x14ac:dyDescent="0.25">
      <c r="B143" s="2" t="s">
        <v>308</v>
      </c>
      <c r="C143" s="90" t="s">
        <v>309</v>
      </c>
      <c r="D143" s="97">
        <f>SUM(D132:D142)</f>
        <v>161578226.65999997</v>
      </c>
      <c r="F143" s="17" t="s">
        <v>310</v>
      </c>
      <c r="G143" s="19">
        <v>5845653.2599999998</v>
      </c>
    </row>
    <row r="144" spans="2:7" ht="15.75" customHeight="1" x14ac:dyDescent="0.25">
      <c r="C144" s="17" t="s">
        <v>311</v>
      </c>
      <c r="D144" s="19">
        <v>1412336.08</v>
      </c>
      <c r="F144" s="20" t="s">
        <v>312</v>
      </c>
      <c r="G144" s="22">
        <v>22183622.5</v>
      </c>
    </row>
    <row r="145" spans="2:7" ht="15.75" customHeight="1" x14ac:dyDescent="0.25">
      <c r="C145" s="20" t="s">
        <v>313</v>
      </c>
      <c r="D145" s="22">
        <v>26089.17</v>
      </c>
      <c r="F145" s="20" t="s">
        <v>314</v>
      </c>
      <c r="G145" s="22">
        <v>0</v>
      </c>
    </row>
    <row r="146" spans="2:7" ht="15.75" customHeight="1" x14ac:dyDescent="0.25">
      <c r="B146" s="2" t="s">
        <v>315</v>
      </c>
      <c r="C146" s="20" t="s">
        <v>316</v>
      </c>
      <c r="D146" s="22">
        <v>4890402.12</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379350.09</v>
      </c>
    </row>
    <row r="149" spans="2:7" ht="15.75" customHeight="1" x14ac:dyDescent="0.25">
      <c r="B149" s="2" t="s">
        <v>324</v>
      </c>
      <c r="C149" s="20" t="s">
        <v>325</v>
      </c>
      <c r="D149" s="22">
        <v>19652512.859999999</v>
      </c>
      <c r="F149" s="20" t="s">
        <v>326</v>
      </c>
      <c r="G149" s="22">
        <v>0</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32249950</v>
      </c>
      <c r="F153" s="20" t="s">
        <v>337</v>
      </c>
      <c r="G153" s="22">
        <v>2248334</v>
      </c>
    </row>
    <row r="154" spans="2:7" ht="15.75" customHeight="1" x14ac:dyDescent="0.25">
      <c r="C154" s="20" t="s">
        <v>338</v>
      </c>
      <c r="D154" s="22">
        <v>284102.93</v>
      </c>
      <c r="F154" s="20" t="s">
        <v>339</v>
      </c>
      <c r="G154" s="112">
        <f>+'[8]Detalle ER'!H139</f>
        <v>1152951.3999999999</v>
      </c>
    </row>
    <row r="155" spans="2:7" ht="15.75" customHeight="1" x14ac:dyDescent="0.25">
      <c r="C155" s="20" t="s">
        <v>340</v>
      </c>
      <c r="D155" s="22">
        <v>0</v>
      </c>
      <c r="F155" s="24" t="s">
        <v>341</v>
      </c>
      <c r="G155" s="104">
        <v>89230</v>
      </c>
    </row>
    <row r="156" spans="2:7" ht="15.75" customHeight="1" x14ac:dyDescent="0.25">
      <c r="C156" s="20" t="s">
        <v>342</v>
      </c>
      <c r="D156" s="22">
        <v>0</v>
      </c>
      <c r="F156" s="90" t="s">
        <v>343</v>
      </c>
      <c r="G156" s="97">
        <f>SUM(G143:G155)</f>
        <v>31899141.249999996</v>
      </c>
    </row>
    <row r="157" spans="2:7" ht="15.75" customHeight="1" x14ac:dyDescent="0.25">
      <c r="C157" s="20" t="s">
        <v>344</v>
      </c>
      <c r="D157" s="102">
        <f>+'[8]Detalle ER'!D139</f>
        <v>0</v>
      </c>
      <c r="E157" s="2"/>
      <c r="F157" s="79" t="s">
        <v>345</v>
      </c>
      <c r="G157" s="115">
        <f>G142-G156</f>
        <v>118538022.66</v>
      </c>
    </row>
    <row r="158" spans="2:7" ht="15.75" customHeight="1" x14ac:dyDescent="0.25">
      <c r="C158" s="48" t="s">
        <v>346</v>
      </c>
      <c r="D158" s="110">
        <v>561505</v>
      </c>
      <c r="E158" s="2"/>
    </row>
    <row r="159" spans="2:7" ht="15.75" customHeight="1" x14ac:dyDescent="0.25">
      <c r="C159" s="90" t="s">
        <v>347</v>
      </c>
      <c r="D159" s="97">
        <f>SUM(D144:D158)</f>
        <v>59076898.160000004</v>
      </c>
      <c r="E159" s="2"/>
      <c r="F159" s="79" t="s">
        <v>348</v>
      </c>
      <c r="G159" s="80">
        <f>+D129+D160+G157</f>
        <v>617653156.91000152</v>
      </c>
    </row>
    <row r="160" spans="2:7" ht="15.75" customHeight="1" x14ac:dyDescent="0.25">
      <c r="C160" s="75" t="s">
        <v>349</v>
      </c>
      <c r="D160" s="103">
        <f>D143-D159</f>
        <v>102501328.49999997</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617653156.91000152</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s="6"/>
    </row>
    <row r="194" spans="1:8" s="53" customFormat="1" ht="15.75" hidden="1" x14ac:dyDescent="0.25">
      <c r="A194" s="52"/>
      <c r="B194" s="5"/>
      <c r="C194" s="3"/>
      <c r="D194" s="4"/>
      <c r="E194" s="5"/>
      <c r="F194" s="3"/>
      <c r="G194" s="4"/>
      <c r="H194" s="6"/>
    </row>
    <row r="195" spans="1:8" s="53" customFormat="1" ht="15.75" hidden="1" x14ac:dyDescent="0.25">
      <c r="A195" s="52"/>
      <c r="B195" s="5"/>
      <c r="C195" s="3"/>
      <c r="D195" s="4"/>
      <c r="E195" s="5"/>
      <c r="F195" s="3"/>
      <c r="G195" s="4"/>
    </row>
    <row r="196" spans="1:8" s="53" customFormat="1" ht="15.75" hidden="1" x14ac:dyDescent="0.25">
      <c r="A196" s="52"/>
      <c r="B196" s="5"/>
      <c r="C196" s="3"/>
      <c r="D196" s="4"/>
      <c r="E196" s="5"/>
      <c r="F196" s="3"/>
      <c r="G196" s="4"/>
    </row>
    <row r="197" spans="1:8" s="53" customFormat="1" ht="15.75" hidden="1" x14ac:dyDescent="0.25">
      <c r="A197" s="52"/>
      <c r="B197" s="5"/>
      <c r="C197" s="3"/>
      <c r="D197" s="4"/>
      <c r="E197" s="5"/>
      <c r="F197" s="3"/>
      <c r="G197" s="4"/>
    </row>
    <row r="198" spans="1:8" s="53" customFormat="1" ht="15.75" hidden="1" x14ac:dyDescent="0.25">
      <c r="A198" s="52"/>
      <c r="B198" s="5"/>
      <c r="C198" s="3"/>
      <c r="D198" s="4"/>
      <c r="E198" s="5"/>
      <c r="F198" s="3"/>
      <c r="G198" s="4"/>
    </row>
    <row r="199" spans="1:8" s="53" customFormat="1" ht="15.75" hidden="1" x14ac:dyDescent="0.25">
      <c r="A199" s="52"/>
      <c r="B199" s="5"/>
      <c r="C199" s="3"/>
      <c r="D199" s="4"/>
      <c r="E199" s="5"/>
      <c r="F199" s="3"/>
      <c r="G199" s="4"/>
    </row>
    <row r="200" spans="1:8" s="53" customFormat="1" ht="15.75" hidden="1" x14ac:dyDescent="0.25">
      <c r="A200" s="52"/>
      <c r="B200" s="5"/>
      <c r="C200" s="3"/>
      <c r="D200" s="4"/>
      <c r="E200" s="5"/>
      <c r="F200" s="3"/>
      <c r="G200" s="4"/>
    </row>
    <row r="201" spans="1:8" s="53" customFormat="1" ht="15.75" hidden="1" x14ac:dyDescent="0.25">
      <c r="B201" s="5"/>
      <c r="C201" s="3"/>
      <c r="D201" s="4"/>
      <c r="E201" s="5"/>
      <c r="F201" s="3"/>
      <c r="G201" s="4"/>
    </row>
    <row r="202" spans="1:8" s="53" customFormat="1" ht="15.75" hidden="1" x14ac:dyDescent="0.25">
      <c r="B202" s="5"/>
      <c r="C202" s="3"/>
      <c r="D202" s="4"/>
      <c r="E202" s="5"/>
      <c r="F202" s="3"/>
      <c r="G202" s="4"/>
    </row>
    <row r="203" spans="1:8" s="53" customFormat="1" ht="15.75" hidden="1" x14ac:dyDescent="0.25">
      <c r="B203" s="5"/>
      <c r="C203" s="3"/>
      <c r="D203" s="4"/>
      <c r="E203" s="5"/>
      <c r="F203" s="3"/>
      <c r="G203" s="4"/>
    </row>
    <row r="204" spans="1:8" s="53" customFormat="1" ht="15.75" hidden="1" x14ac:dyDescent="0.25">
      <c r="B204" s="5"/>
      <c r="C204" s="3"/>
      <c r="D204" s="4"/>
      <c r="E204" s="5"/>
      <c r="F204" s="3"/>
      <c r="G204" s="4"/>
    </row>
    <row r="205" spans="1:8" s="53" customFormat="1" ht="15.75" hidden="1" x14ac:dyDescent="0.25">
      <c r="B205" s="5"/>
      <c r="C205" s="3"/>
      <c r="D205" s="4"/>
      <c r="E205" s="5"/>
      <c r="F205" s="3"/>
      <c r="G205" s="4"/>
    </row>
    <row r="206" spans="1:8" s="53" customFormat="1" ht="15.75" hidden="1" x14ac:dyDescent="0.25">
      <c r="B206" s="5"/>
      <c r="C206" s="3"/>
      <c r="D206" s="4"/>
      <c r="E206" s="5"/>
      <c r="F206" s="3"/>
      <c r="G206" s="4"/>
    </row>
    <row r="207" spans="1:8" s="53" customFormat="1" ht="15.75" hidden="1" x14ac:dyDescent="0.25">
      <c r="B207" s="5"/>
      <c r="C207" s="3"/>
      <c r="D207" s="4"/>
      <c r="E207" s="5"/>
      <c r="F207" s="3"/>
      <c r="G207" s="4"/>
    </row>
    <row r="208" spans="1:8" s="53" customFormat="1" ht="15.75" hidden="1" x14ac:dyDescent="0.25">
      <c r="B208" s="5"/>
      <c r="C208" s="3"/>
      <c r="D208" s="4"/>
      <c r="E208" s="5"/>
      <c r="F208" s="3"/>
      <c r="G208" s="4"/>
    </row>
    <row r="209" spans="2:8" s="53" customFormat="1" ht="15.75" hidden="1" x14ac:dyDescent="0.25">
      <c r="B209" s="5"/>
      <c r="C209" s="3"/>
      <c r="D209" s="4"/>
      <c r="E209" s="5"/>
      <c r="F209" s="3"/>
      <c r="G209" s="4"/>
    </row>
    <row r="210" spans="2:8" s="53" customFormat="1" ht="15.75" hidden="1" x14ac:dyDescent="0.25">
      <c r="B210" s="5"/>
      <c r="C210" s="3"/>
      <c r="D210" s="4"/>
      <c r="E210" s="5"/>
      <c r="F210" s="3"/>
      <c r="G210" s="4"/>
    </row>
    <row r="211" spans="2:8" s="53" customFormat="1" ht="15.75" hidden="1" x14ac:dyDescent="0.25">
      <c r="B211" s="5"/>
      <c r="C211" s="3"/>
      <c r="D211" s="4"/>
      <c r="E211" s="5"/>
      <c r="F211" s="3"/>
      <c r="G211" s="4"/>
    </row>
    <row r="212" spans="2:8" s="53" customFormat="1" ht="15.75" hidden="1" x14ac:dyDescent="0.25">
      <c r="B212" s="5"/>
      <c r="C212" s="3"/>
      <c r="D212" s="4"/>
      <c r="E212" s="5"/>
      <c r="F212" s="3"/>
      <c r="G212" s="4"/>
    </row>
    <row r="213" spans="2:8" s="53" customFormat="1" ht="15.75" hidden="1" x14ac:dyDescent="0.25">
      <c r="B213" s="5"/>
      <c r="C213" s="3"/>
      <c r="D213" s="4"/>
      <c r="E213" s="5"/>
      <c r="F213" s="3"/>
      <c r="G213" s="4"/>
    </row>
    <row r="214" spans="2:8" s="53" customFormat="1" ht="15.75" hidden="1" x14ac:dyDescent="0.25">
      <c r="B214" s="5"/>
      <c r="C214" s="3"/>
      <c r="D214" s="4"/>
      <c r="E214" s="5"/>
      <c r="F214" s="3"/>
      <c r="G214" s="4"/>
    </row>
    <row r="215" spans="2:8" s="53" customFormat="1" ht="15.75" hidden="1" x14ac:dyDescent="0.25">
      <c r="B215" s="5"/>
      <c r="C215" s="3"/>
      <c r="D215" s="4"/>
      <c r="E215" s="5"/>
      <c r="F215" s="3"/>
      <c r="G215" s="4"/>
    </row>
    <row r="216" spans="2:8" s="53" customFormat="1" ht="15.75" hidden="1" x14ac:dyDescent="0.25">
      <c r="B216" s="5"/>
      <c r="C216" s="3"/>
      <c r="D216" s="4"/>
      <c r="E216" s="5"/>
      <c r="F216" s="3"/>
      <c r="G216" s="4"/>
    </row>
    <row r="217" spans="2:8" s="53" customFormat="1" ht="15.75" hidden="1" x14ac:dyDescent="0.25">
      <c r="B217" s="5"/>
      <c r="C217" s="3"/>
      <c r="D217" s="4"/>
      <c r="E217" s="5"/>
      <c r="F217" s="3"/>
      <c r="G217" s="4"/>
    </row>
    <row r="218" spans="2:8" s="53" customFormat="1" ht="15.75" hidden="1" x14ac:dyDescent="0.25">
      <c r="B218" s="5"/>
      <c r="C218" s="3"/>
      <c r="D218" s="4"/>
      <c r="E218" s="5"/>
      <c r="F218" s="3"/>
      <c r="G218" s="4"/>
    </row>
    <row r="219" spans="2:8" s="53" customFormat="1" ht="15.75" hidden="1" x14ac:dyDescent="0.25">
      <c r="B219" s="5"/>
      <c r="C219" s="3"/>
      <c r="D219" s="4"/>
      <c r="E219" s="5"/>
      <c r="F219" s="3"/>
      <c r="G219" s="4"/>
    </row>
    <row r="220" spans="2:8" s="53" customFormat="1" ht="15.75" hidden="1" x14ac:dyDescent="0.25">
      <c r="B220" s="5"/>
      <c r="C220" s="3"/>
      <c r="D220" s="4"/>
      <c r="E220" s="5"/>
      <c r="F220" s="3"/>
      <c r="G220" s="4"/>
    </row>
    <row r="221" spans="2:8" s="53" customFormat="1" ht="15.75" hidden="1" x14ac:dyDescent="0.25">
      <c r="B221" s="5"/>
      <c r="C221" s="3"/>
      <c r="D221" s="4"/>
      <c r="E221" s="5"/>
      <c r="F221" s="3"/>
      <c r="G221" s="4"/>
    </row>
    <row r="222" spans="2:8" s="53" customFormat="1" ht="15.75" hidden="1" x14ac:dyDescent="0.25">
      <c r="B222" s="5"/>
      <c r="C222" s="3"/>
      <c r="D222" s="4"/>
      <c r="E222" s="5"/>
      <c r="F222" s="3"/>
      <c r="G222" s="4"/>
    </row>
    <row r="223" spans="2:8" ht="15.75" hidden="1" x14ac:dyDescent="0.25">
      <c r="H223" s="53"/>
    </row>
    <row r="224" spans="2:8" ht="15.75" hidden="1" x14ac:dyDescent="0.25">
      <c r="H224" s="53"/>
    </row>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row r="345" ht="15.75" hidden="1" x14ac:dyDescent="0.25"/>
    <row r="346" ht="15.75" hidden="1" x14ac:dyDescent="0.25"/>
    <row r="347" ht="15.75" hidden="1" x14ac:dyDescent="0.25"/>
  </sheetData>
  <mergeCells count="4">
    <mergeCell ref="C2:D2"/>
    <mergeCell ref="C3:D3"/>
    <mergeCell ref="C4:D4"/>
    <mergeCell ref="C5:D5"/>
  </mergeCells>
  <conditionalFormatting sqref="D8:D48">
    <cfRule type="cellIs" priority="19" stopIfTrue="1" operator="between">
      <formula>-0.1</formula>
      <formula>-50</formula>
    </cfRule>
    <cfRule type="cellIs" priority="20" stopIfTrue="1" operator="between">
      <formula>0.1</formula>
      <formula>50</formula>
    </cfRule>
  </conditionalFormatting>
  <conditionalFormatting sqref="D50:D53">
    <cfRule type="cellIs" priority="17" stopIfTrue="1" operator="between">
      <formula>-0.1</formula>
      <formula>-50</formula>
    </cfRule>
    <cfRule type="cellIs" priority="18" stopIfTrue="1" operator="between">
      <formula>0.1</formula>
      <formula>50</formula>
    </cfRule>
  </conditionalFormatting>
  <conditionalFormatting sqref="D55 G111:G130 G197">
    <cfRule type="cellIs" priority="23" stopIfTrue="1" operator="between">
      <formula>-0.1</formula>
      <formula>-50</formula>
    </cfRule>
    <cfRule type="cellIs" priority="24" stopIfTrue="1" operator="between">
      <formula>0.1</formula>
      <formula>50</formula>
    </cfRule>
  </conditionalFormatting>
  <conditionalFormatting sqref="D57:D61">
    <cfRule type="cellIs" priority="15" stopIfTrue="1" operator="between">
      <formula>-0.1</formula>
      <formula>-50</formula>
    </cfRule>
    <cfRule type="cellIs" priority="16" stopIfTrue="1" operator="between">
      <formula>0.1</formula>
      <formula>50</formula>
    </cfRule>
  </conditionalFormatting>
  <conditionalFormatting sqref="D86:D126">
    <cfRule type="cellIs" priority="7" stopIfTrue="1" operator="between">
      <formula>-0.1</formula>
      <formula>-50</formula>
    </cfRule>
    <cfRule type="cellIs" priority="8" stopIfTrue="1" operator="between">
      <formula>0.1</formula>
      <formula>50</formula>
    </cfRule>
  </conditionalFormatting>
  <conditionalFormatting sqref="D128">
    <cfRule type="cellIs" priority="27" stopIfTrue="1" operator="between">
      <formula>-0.1</formula>
      <formula>-50</formula>
    </cfRule>
    <cfRule type="cellIs" priority="28" stopIfTrue="1" operator="between">
      <formula>0.1</formula>
      <formula>50</formula>
    </cfRule>
  </conditionalFormatting>
  <conditionalFormatting sqref="D130">
    <cfRule type="cellIs" priority="21" stopIfTrue="1" operator="between">
      <formula>-0.1</formula>
      <formula>-50</formula>
    </cfRule>
    <cfRule type="cellIs" priority="22" stopIfTrue="1" operator="between">
      <formula>0.1</formula>
      <formula>50</formula>
    </cfRule>
  </conditionalFormatting>
  <conditionalFormatting sqref="D132:D159">
    <cfRule type="cellIs" priority="5" stopIfTrue="1" operator="between">
      <formula>-0.1</formula>
      <formula>-50</formula>
    </cfRule>
    <cfRule type="cellIs" priority="6" stopIfTrue="1" operator="between">
      <formula>0.1</formula>
      <formula>50</formula>
    </cfRule>
  </conditionalFormatting>
  <conditionalFormatting sqref="G8:G33">
    <cfRule type="cellIs" priority="9" stopIfTrue="1" operator="between">
      <formula>-0.1</formula>
      <formula>-50</formula>
    </cfRule>
    <cfRule type="cellIs" priority="10" stopIfTrue="1" operator="between">
      <formula>0.1</formula>
      <formula>50</formula>
    </cfRule>
  </conditionalFormatting>
  <conditionalFormatting sqref="G35:G40">
    <cfRule type="cellIs" priority="11" stopIfTrue="1" operator="between">
      <formula>-0.1</formula>
      <formula>-50</formula>
    </cfRule>
    <cfRule type="cellIs" priority="12" stopIfTrue="1" operator="between">
      <formula>0.1</formula>
      <formula>50</formula>
    </cfRule>
  </conditionalFormatting>
  <conditionalFormatting sqref="G42:G106">
    <cfRule type="cellIs" priority="13" stopIfTrue="1" operator="between">
      <formula>-0.1</formula>
      <formula>-50</formula>
    </cfRule>
    <cfRule type="cellIs" priority="14" stopIfTrue="1" operator="between">
      <formula>0.1</formula>
      <formula>50</formula>
    </cfRule>
  </conditionalFormatting>
  <conditionalFormatting sqref="G108">
    <cfRule type="cellIs" priority="25" stopIfTrue="1" operator="between">
      <formula>-0.1</formula>
      <formula>-50</formula>
    </cfRule>
    <cfRule type="cellIs" priority="26" stopIfTrue="1" operator="between">
      <formula>0.1</formula>
      <formula>50</formula>
    </cfRule>
  </conditionalFormatting>
  <conditionalFormatting sqref="G132:G156">
    <cfRule type="cellIs" priority="1" stopIfTrue="1" operator="between">
      <formula>-0.1</formula>
      <formula>-50</formula>
    </cfRule>
    <cfRule type="cellIs" priority="2" stopIfTrue="1" operator="between">
      <formula>0.1</formula>
      <formula>50</formula>
    </cfRule>
  </conditionalFormatting>
  <conditionalFormatting sqref="G162:G166">
    <cfRule type="cellIs" priority="3" stopIfTrue="1" operator="between">
      <formula>-0.1</formula>
      <formula>-50</formula>
    </cfRule>
    <cfRule type="cellIs" priority="4" stopIfTrue="1" operator="between">
      <formula>0.1</formula>
      <formula>50</formula>
    </cfRule>
  </conditionalFormatting>
  <dataValidations count="21">
    <dataValidation type="custom" operator="greaterThan" showInputMessage="1" showErrorMessage="1" errorTitle="eee" sqref="G127" xr:uid="{E89D7E95-25CD-4E32-895C-5523D768E69C}">
      <formula1>OR(D139=0, D139&gt;50)</formula1>
      <formula2>0</formula2>
    </dataValidation>
    <dataValidation type="custom" operator="greaterThan" showInputMessage="1" showErrorMessage="1" errorTitle="eee" sqref="G117:G126" xr:uid="{A9005720-9E24-4D88-854D-AD3360F6D471}">
      <formula1>OR(D131=0, D131&gt;50)</formula1>
      <formula2>0</formula2>
    </dataValidation>
    <dataValidation type="custom" operator="greaterThan" showInputMessage="1" showErrorMessage="1" errorTitle="eee" sqref="G128" xr:uid="{B61694BE-099A-4C8F-B2CA-BA7F870BD72B}">
      <formula1>OR(D136=0, D136&gt;50)</formula1>
      <formula2>0</formula2>
    </dataValidation>
    <dataValidation type="custom" operator="greaterThan" showInputMessage="1" showErrorMessage="1" errorTitle="eee" sqref="G129" xr:uid="{71E23B5C-60BE-4187-9598-F180B5F2160F}">
      <formula1>OR(D134=0, D134&gt;50)</formula1>
      <formula2>0</formula2>
    </dataValidation>
    <dataValidation type="custom" operator="greaterThan" showInputMessage="1" showErrorMessage="1" errorTitle="eee" sqref="G130" xr:uid="{710FBF3C-0525-4AA8-8031-85C48FD42178}">
      <formula1>OR(D132=0, D132&gt;50)</formula1>
      <formula2>0</formula2>
    </dataValidation>
    <dataValidation type="custom" operator="greaterThan" showInputMessage="1" showErrorMessage="1" errorTitle="eee" sqref="G161 G166" xr:uid="{85468D1D-693C-4DC6-9A1E-B9BB0FC569CA}">
      <formula1>OR(D200=0, D200&gt;50)</formula1>
      <formula2>0</formula2>
    </dataValidation>
    <dataValidation type="custom" allowBlank="1" showInputMessage="1" showErrorMessage="1" sqref="D62 G156" xr:uid="{B87631E0-C693-4E14-87DB-18D28A645F94}">
      <formula1>OR(D62=0, D62&gt;50)</formula1>
    </dataValidation>
    <dataValidation type="custom" operator="greaterThan" showInputMessage="1" showErrorMessage="1" errorTitle="eee" sqref="D61" xr:uid="{CE0C7F89-7BAA-4EB9-8BD3-63F2936148C3}">
      <formula1>OR(D61=0, D61&lt;0)</formula1>
    </dataValidation>
    <dataValidation type="custom" operator="greaterThan" showInputMessage="1" showErrorMessage="1" errorTitle="eee" sqref="D14:D29 D30 D50:D54 D31:D48" xr:uid="{7AB0D729-70D2-412E-8395-B095392B13E6}">
      <formula1>OR(D14=0,D14&gt;50)</formula1>
    </dataValidation>
    <dataValidation operator="greaterThan" showInputMessage="1" showErrorMessage="1" errorTitle="eee" sqref="G109 G157 G159 D129 D160" xr:uid="{6FC19B39-2614-41C3-A822-FE56AA017C0E}"/>
    <dataValidation type="custom" operator="greaterThan" showInputMessage="1" showErrorMessage="1" errorTitle="eee" sqref="G111:G116" xr:uid="{00143093-43F3-423B-AB6B-4BACB5CB348B}">
      <formula1>OR(D132=0, D132&gt;50)</formula1>
      <formula2>0</formula2>
    </dataValidation>
    <dataValidation type="custom" operator="greaterThan" showInputMessage="1" showErrorMessage="1" errorTitle="eee" sqref="G197" xr:uid="{1BB23282-E449-43B1-9458-68E95D123A2F}">
      <formula1>OR(D196=0, D196&gt;50)</formula1>
      <formula2>0</formula2>
    </dataValidation>
    <dataValidation type="custom" operator="greaterThan" showInputMessage="1" showErrorMessage="1" errorTitle="eee" sqref="G142" xr:uid="{884FFB19-388C-4BF8-975F-1A61C3F67936}">
      <formula1>OR(D180=0, D180&gt;50)</formula1>
      <formula2>0</formula2>
    </dataValidation>
    <dataValidation allowBlank="1" sqref="G231" xr:uid="{AF6E01EA-2B69-41AE-ABEF-E94FBB767CFB}">
      <formula1>0</formula1>
      <formula2>0</formula2>
    </dataValidation>
    <dataValidation type="custom" operator="greaterThan" showInputMessage="1" showErrorMessage="1" errorTitle="eee" sqref="D57:D60" xr:uid="{F28A17B6-2E8D-476D-B7B8-60C2E38FBDDE}">
      <formula1>OR(D57=0, D57&lt;50)</formula1>
    </dataValidation>
    <dataValidation allowBlank="1" errorTitle="Error de datos" error="Debe introducir una fecha válida" sqref="F4" xr:uid="{977A8018-4CE1-40FE-9E45-6D825D8584DE}">
      <formula1>0</formula1>
      <formula2>0</formula2>
    </dataValidation>
    <dataValidation type="custom" operator="greaterThan" showInputMessage="1" showErrorMessage="1" errorTitle="eee" error="Valores mayores a $50" sqref="D8:D13" xr:uid="{0B2F2E5B-4334-4FCD-947E-ABC0C387250B}">
      <formula1>OR(D8=0,D8&gt;50)</formula1>
    </dataValidation>
    <dataValidation type="custom" operator="greaterThan" showInputMessage="1" showErrorMessage="1" errorTitle="eee" sqref="D86:D95 D97:D99 D101:D109 D111 D113 D125 D118:D121 D123 D115 G143:G153 G141 G132:G139 G155" xr:uid="{A9666545-72B6-4655-836E-BE56267AAC5A}">
      <formula1>OR(D86=0,D86&gt; 50)</formula1>
    </dataValidation>
    <dataValidation operator="greaterThanOrEqual" allowBlank="1" errorTitle="Error de datos" error="Debe ingresar un valor entero positivo" sqref="C8:C11 C14:C48 F230 C141:C160 F161:F165 F7:F109 C129 C131:C139 C50:C127 F111:F157" xr:uid="{FBE42DEA-3BC1-40B0-B1F2-B893114DA66E}">
      <formula1>0</formula1>
      <formula2>0</formula2>
    </dataValidation>
    <dataValidation type="custom" operator="greaterThan" showInputMessage="1" showErrorMessage="1" errorTitle="eee" sqref="D49 D55:D56 G140 G154 G8:G108 D114 D124 D85 D96 D100 D110 D112 D63:D83 D122 D126:D128 D131:D159 D116:D117" xr:uid="{9F0BBBA9-0097-46B8-ABAF-AA81212B923C}">
      <formula1>OR(D8=0, D8&gt;50)</formula1>
    </dataValidation>
    <dataValidation type="custom" operator="greaterThan" showInputMessage="1" showErrorMessage="1" errorTitle="eee" sqref="D84" xr:uid="{DED8D228-975D-453E-9F51-57C2FFC53CDA}">
      <formula1>OR(#REF!=0,#REF!&gt; 50)</formula1>
      <formula2>0</formula2>
    </dataValidation>
  </dataValidations>
  <pageMargins left="0.7" right="0.7" top="0.75" bottom="0.75" header="0.3" footer="0.3"/>
  <ignoredErrors>
    <ignoredError sqref="D20:D32 D43 G13:G24 D52 G50 D90 G91:G92 G100 D119 G13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C069-9490-4237-89B0-8B2B510B322F}">
  <dimension ref="A1:H233"/>
  <sheetViews>
    <sheetView showGridLines="0" topLeftCell="A15" zoomScaleNormal="100" workbookViewId="0">
      <selection activeCell="G34" sqref="G34"/>
    </sheetView>
  </sheetViews>
  <sheetFormatPr baseColWidth="10" defaultColWidth="0" defaultRowHeight="0" customHeight="1" zeroHeight="1" x14ac:dyDescent="0.25"/>
  <cols>
    <col min="1" max="1" width="3.28515625" style="1" customWidth="1"/>
    <col min="2" max="2" width="0" style="2" hidden="1"/>
    <col min="3" max="3" width="49.28515625" style="3" customWidth="1"/>
    <col min="4" max="4" width="20.7109375" style="4" customWidth="1"/>
    <col min="5" max="5" width="2.28515625" style="5" customWidth="1"/>
    <col min="6" max="6" width="52.85546875" style="3" customWidth="1"/>
    <col min="7" max="7" width="20.7109375" style="4" customWidth="1"/>
    <col min="8" max="8" width="1.85546875" customWidth="1"/>
    <col min="9" max="16384" width="0" style="6" hidden="1"/>
  </cols>
  <sheetData>
    <row r="1" spans="2:7" ht="15.75" x14ac:dyDescent="0.25"/>
    <row r="2" spans="2:7" ht="15.75" x14ac:dyDescent="0.25">
      <c r="B2" s="7"/>
      <c r="C2" s="123" t="s">
        <v>0</v>
      </c>
      <c r="D2" s="123"/>
      <c r="E2" s="54"/>
      <c r="F2" s="8" t="str">
        <f>+[9]Presentación!C4</f>
        <v>SMI</v>
      </c>
      <c r="G2" s="9"/>
    </row>
    <row r="3" spans="2:7" ht="15.75" x14ac:dyDescent="0.25">
      <c r="C3" s="123" t="s">
        <v>1</v>
      </c>
      <c r="D3" s="123"/>
      <c r="E3" s="54"/>
      <c r="F3" s="10" t="str">
        <f>+[9]Presentación!C5</f>
        <v>Montevideo</v>
      </c>
      <c r="G3" s="11"/>
    </row>
    <row r="4" spans="2:7" ht="15.75" x14ac:dyDescent="0.25">
      <c r="C4" s="123" t="s">
        <v>2</v>
      </c>
      <c r="D4" s="123"/>
      <c r="E4" s="54"/>
      <c r="F4" s="12" t="s">
        <v>361</v>
      </c>
      <c r="G4" s="11"/>
    </row>
    <row r="5" spans="2:7" ht="15.75" x14ac:dyDescent="0.25">
      <c r="C5" s="123" t="s">
        <v>3</v>
      </c>
      <c r="D5" s="123"/>
      <c r="E5" s="54"/>
      <c r="F5" s="13"/>
      <c r="G5" s="11"/>
    </row>
    <row r="6" spans="2:7" ht="15.75" x14ac:dyDescent="0.25">
      <c r="C6" s="14"/>
      <c r="D6" s="15"/>
      <c r="E6" s="7"/>
      <c r="F6" s="7"/>
      <c r="G6" s="16"/>
    </row>
    <row r="7" spans="2:7" ht="15.75" customHeight="1" x14ac:dyDescent="0.25">
      <c r="C7" s="71" t="s">
        <v>4</v>
      </c>
      <c r="D7" s="72">
        <f>+[9]ESP!D7</f>
        <v>2025</v>
      </c>
      <c r="F7" s="73" t="s">
        <v>5</v>
      </c>
      <c r="G7" s="74">
        <f>+D7</f>
        <v>2025</v>
      </c>
    </row>
    <row r="8" spans="2:7" ht="15.75" customHeight="1" x14ac:dyDescent="0.25">
      <c r="B8" s="2" t="s">
        <v>6</v>
      </c>
      <c r="C8" s="105" t="s">
        <v>7</v>
      </c>
      <c r="D8" s="106">
        <v>150769293</v>
      </c>
      <c r="F8" s="50" t="s">
        <v>8</v>
      </c>
      <c r="G8" s="109">
        <v>53900114</v>
      </c>
    </row>
    <row r="9" spans="2:7" ht="15.75" customHeight="1" x14ac:dyDescent="0.25">
      <c r="B9" s="2" t="s">
        <v>9</v>
      </c>
      <c r="C9" s="20" t="s">
        <v>10</v>
      </c>
      <c r="D9" s="22">
        <v>6041176</v>
      </c>
      <c r="F9" s="20" t="s">
        <v>362</v>
      </c>
      <c r="G9" s="22">
        <v>92631218</v>
      </c>
    </row>
    <row r="10" spans="2:7" ht="15.75" customHeight="1" x14ac:dyDescent="0.25">
      <c r="B10" s="2" t="s">
        <v>12</v>
      </c>
      <c r="C10" s="20" t="s">
        <v>363</v>
      </c>
      <c r="D10" s="22">
        <v>5338338329</v>
      </c>
      <c r="F10" s="20" t="s">
        <v>364</v>
      </c>
      <c r="G10" s="22">
        <v>407123080</v>
      </c>
    </row>
    <row r="11" spans="2:7" ht="15.75" customHeight="1" x14ac:dyDescent="0.25">
      <c r="B11" s="2" t="s">
        <v>15</v>
      </c>
      <c r="C11" s="20" t="s">
        <v>365</v>
      </c>
      <c r="D11" s="22">
        <v>499468223</v>
      </c>
      <c r="F11" s="20" t="s">
        <v>366</v>
      </c>
      <c r="G11" s="22">
        <v>748379482</v>
      </c>
    </row>
    <row r="12" spans="2:7" ht="15.75" customHeight="1" x14ac:dyDescent="0.25">
      <c r="B12" s="2" t="s">
        <v>18</v>
      </c>
      <c r="C12" s="20" t="s">
        <v>19</v>
      </c>
      <c r="D12" s="22">
        <v>107766308</v>
      </c>
      <c r="F12" s="20" t="s">
        <v>367</v>
      </c>
      <c r="G12" s="22">
        <v>443720934</v>
      </c>
    </row>
    <row r="13" spans="2:7" ht="15.75" customHeight="1" x14ac:dyDescent="0.25">
      <c r="B13" s="2" t="s">
        <v>21</v>
      </c>
      <c r="C13" s="20" t="s">
        <v>22</v>
      </c>
      <c r="D13" s="22">
        <v>79153879</v>
      </c>
      <c r="F13" s="20" t="s">
        <v>368</v>
      </c>
      <c r="G13" s="22">
        <v>191579660</v>
      </c>
    </row>
    <row r="14" spans="2:7" ht="15.75" customHeight="1" x14ac:dyDescent="0.25">
      <c r="B14" s="2" t="s">
        <v>24</v>
      </c>
      <c r="C14" s="20" t="s">
        <v>25</v>
      </c>
      <c r="D14" s="22">
        <v>0</v>
      </c>
      <c r="F14" s="20" t="s">
        <v>369</v>
      </c>
      <c r="G14" s="22">
        <v>150185383</v>
      </c>
    </row>
    <row r="15" spans="2:7" ht="15.75" customHeight="1" x14ac:dyDescent="0.25">
      <c r="B15" s="2" t="s">
        <v>27</v>
      </c>
      <c r="C15" s="20" t="s">
        <v>28</v>
      </c>
      <c r="D15" s="22">
        <v>660752</v>
      </c>
      <c r="F15" s="20" t="s">
        <v>29</v>
      </c>
      <c r="G15" s="22">
        <v>1014525269</v>
      </c>
    </row>
    <row r="16" spans="2:7" ht="15.75" customHeight="1" x14ac:dyDescent="0.25">
      <c r="B16" s="2" t="s">
        <v>30</v>
      </c>
      <c r="C16" s="20" t="s">
        <v>31</v>
      </c>
      <c r="D16" s="22">
        <v>0</v>
      </c>
      <c r="F16" s="20" t="s">
        <v>32</v>
      </c>
      <c r="G16" s="22">
        <v>476220182</v>
      </c>
    </row>
    <row r="17" spans="2:7" ht="15.75" customHeight="1" x14ac:dyDescent="0.25">
      <c r="B17" s="2" t="s">
        <v>33</v>
      </c>
      <c r="C17" s="20" t="s">
        <v>370</v>
      </c>
      <c r="D17" s="22">
        <v>0</v>
      </c>
      <c r="F17" s="20" t="s">
        <v>35</v>
      </c>
      <c r="G17" s="22">
        <v>376005006</v>
      </c>
    </row>
    <row r="18" spans="2:7" ht="15.75" customHeight="1" x14ac:dyDescent="0.25">
      <c r="B18" s="2" t="s">
        <v>36</v>
      </c>
      <c r="C18" s="20" t="s">
        <v>37</v>
      </c>
      <c r="D18" s="22">
        <v>0</v>
      </c>
      <c r="F18" s="20" t="s">
        <v>38</v>
      </c>
      <c r="G18" s="22">
        <v>0</v>
      </c>
    </row>
    <row r="19" spans="2:7" ht="15.75" customHeight="1" x14ac:dyDescent="0.25">
      <c r="B19" s="2" t="s">
        <v>39</v>
      </c>
      <c r="C19" s="20" t="s">
        <v>40</v>
      </c>
      <c r="D19" s="102">
        <f>+'[9]Detalle ER'!D21</f>
        <v>310601737.28000003</v>
      </c>
      <c r="F19" s="48" t="s">
        <v>41</v>
      </c>
      <c r="G19" s="110">
        <v>56461815</v>
      </c>
    </row>
    <row r="20" spans="2:7" ht="15.75" customHeight="1" x14ac:dyDescent="0.25">
      <c r="B20" s="2" t="s">
        <v>42</v>
      </c>
      <c r="C20" s="107" t="s">
        <v>371</v>
      </c>
      <c r="D20" s="108">
        <v>91083623</v>
      </c>
      <c r="F20" s="90" t="s">
        <v>44</v>
      </c>
      <c r="G20" s="91">
        <f>SUM(G8:G19)</f>
        <v>4010732143</v>
      </c>
    </row>
    <row r="21" spans="2:7" ht="15.75" customHeight="1" x14ac:dyDescent="0.25">
      <c r="C21" s="88" t="s">
        <v>45</v>
      </c>
      <c r="D21" s="89">
        <f>SUM(D8:D20)</f>
        <v>6583883320.2799997</v>
      </c>
      <c r="F21" s="50" t="s">
        <v>46</v>
      </c>
      <c r="G21" s="109">
        <v>2797171</v>
      </c>
    </row>
    <row r="22" spans="2:7" ht="15.75" customHeight="1" x14ac:dyDescent="0.25">
      <c r="C22" s="90" t="s">
        <v>47</v>
      </c>
      <c r="D22" s="91">
        <f>SUM(D23:D29)</f>
        <v>85597458.859999999</v>
      </c>
      <c r="F22" s="20" t="s">
        <v>48</v>
      </c>
      <c r="G22" s="22">
        <v>89653665</v>
      </c>
    </row>
    <row r="23" spans="2:7" ht="15.75" customHeight="1" x14ac:dyDescent="0.25">
      <c r="B23" s="2" t="s">
        <v>49</v>
      </c>
      <c r="C23" s="50" t="s">
        <v>50</v>
      </c>
      <c r="D23" s="109">
        <v>57745847</v>
      </c>
      <c r="F23" s="20" t="s">
        <v>51</v>
      </c>
      <c r="G23" s="22">
        <v>15251182</v>
      </c>
    </row>
    <row r="24" spans="2:7" ht="15.75" customHeight="1" x14ac:dyDescent="0.25">
      <c r="B24" s="2" t="s">
        <v>52</v>
      </c>
      <c r="C24" s="20" t="s">
        <v>53</v>
      </c>
      <c r="D24" s="22">
        <v>3450661</v>
      </c>
      <c r="F24" s="20" t="s">
        <v>54</v>
      </c>
      <c r="G24" s="22">
        <v>85762040</v>
      </c>
    </row>
    <row r="25" spans="2:7" ht="15.75" customHeight="1" x14ac:dyDescent="0.25">
      <c r="B25" s="2" t="s">
        <v>55</v>
      </c>
      <c r="C25" s="20" t="s">
        <v>56</v>
      </c>
      <c r="D25" s="22">
        <v>16676004</v>
      </c>
      <c r="F25" s="20" t="s">
        <v>372</v>
      </c>
      <c r="G25" s="22">
        <v>0</v>
      </c>
    </row>
    <row r="26" spans="2:7" ht="15.75" customHeight="1" x14ac:dyDescent="0.25">
      <c r="B26" s="2" t="s">
        <v>58</v>
      </c>
      <c r="C26" s="20" t="s">
        <v>59</v>
      </c>
      <c r="D26" s="22">
        <v>804397</v>
      </c>
      <c r="F26" s="20" t="s">
        <v>373</v>
      </c>
      <c r="G26" s="22">
        <v>24205340</v>
      </c>
    </row>
    <row r="27" spans="2:7" ht="15.75" customHeight="1" x14ac:dyDescent="0.25">
      <c r="B27" s="2" t="s">
        <v>61</v>
      </c>
      <c r="C27" s="20" t="s">
        <v>62</v>
      </c>
      <c r="D27" s="22">
        <v>324350</v>
      </c>
      <c r="F27" s="48" t="s">
        <v>63</v>
      </c>
      <c r="G27" s="110">
        <v>3104000</v>
      </c>
    </row>
    <row r="28" spans="2:7" ht="15.75" customHeight="1" x14ac:dyDescent="0.25">
      <c r="B28" s="2" t="s">
        <v>64</v>
      </c>
      <c r="C28" s="20" t="s">
        <v>65</v>
      </c>
      <c r="D28" s="102">
        <f>+'[9]Detalle ER'!D28</f>
        <v>5418778.8600000003</v>
      </c>
      <c r="F28" s="90" t="s">
        <v>66</v>
      </c>
      <c r="G28" s="91">
        <f>SUM(G21:G27)</f>
        <v>220773398</v>
      </c>
    </row>
    <row r="29" spans="2:7" ht="15.75" customHeight="1" x14ac:dyDescent="0.25">
      <c r="B29" s="2" t="s">
        <v>67</v>
      </c>
      <c r="C29" s="48" t="s">
        <v>68</v>
      </c>
      <c r="D29" s="110">
        <v>1177421</v>
      </c>
      <c r="F29" s="50" t="s">
        <v>69</v>
      </c>
      <c r="G29" s="109">
        <v>181269771</v>
      </c>
    </row>
    <row r="30" spans="2:7" ht="15.75" customHeight="1" x14ac:dyDescent="0.25">
      <c r="C30" s="90" t="s">
        <v>70</v>
      </c>
      <c r="D30" s="91">
        <f>SUM(D31:D35)</f>
        <v>755074056.02999997</v>
      </c>
      <c r="F30" s="20" t="s">
        <v>71</v>
      </c>
      <c r="G30" s="22">
        <v>233242774</v>
      </c>
    </row>
    <row r="31" spans="2:7" ht="15.75" customHeight="1" x14ac:dyDescent="0.25">
      <c r="B31" s="2" t="s">
        <v>72</v>
      </c>
      <c r="C31" s="50" t="s">
        <v>73</v>
      </c>
      <c r="D31" s="109">
        <v>564918758</v>
      </c>
      <c r="F31" s="20" t="s">
        <v>74</v>
      </c>
      <c r="G31" s="22">
        <v>79655697</v>
      </c>
    </row>
    <row r="32" spans="2:7" ht="15.75" customHeight="1" x14ac:dyDescent="0.25">
      <c r="B32" s="2" t="s">
        <v>75</v>
      </c>
      <c r="C32" s="20" t="s">
        <v>76</v>
      </c>
      <c r="D32" s="22">
        <v>86376382</v>
      </c>
      <c r="F32" s="48" t="s">
        <v>77</v>
      </c>
      <c r="G32" s="110">
        <v>6886244</v>
      </c>
    </row>
    <row r="33" spans="2:7" ht="15.75" customHeight="1" x14ac:dyDescent="0.25">
      <c r="B33" s="2" t="s">
        <v>78</v>
      </c>
      <c r="C33" s="20" t="s">
        <v>79</v>
      </c>
      <c r="D33" s="22">
        <v>73386119</v>
      </c>
      <c r="F33" s="90" t="s">
        <v>80</v>
      </c>
      <c r="G33" s="91">
        <f>SUM(G29:G32)</f>
        <v>501054486</v>
      </c>
    </row>
    <row r="34" spans="2:7" ht="15.75" customHeight="1" x14ac:dyDescent="0.25">
      <c r="B34" s="2" t="s">
        <v>81</v>
      </c>
      <c r="C34" s="20" t="s">
        <v>82</v>
      </c>
      <c r="D34" s="102">
        <f>+'[9]Detalle ER'!D35</f>
        <v>20047410.030000001</v>
      </c>
      <c r="F34" s="94" t="s">
        <v>83</v>
      </c>
      <c r="G34" s="101">
        <f>SUM(G35:G40)</f>
        <v>524996782.16000003</v>
      </c>
    </row>
    <row r="35" spans="2:7" ht="15.75" customHeight="1" x14ac:dyDescent="0.25">
      <c r="B35" s="2" t="s">
        <v>84</v>
      </c>
      <c r="C35" s="48" t="s">
        <v>85</v>
      </c>
      <c r="D35" s="110">
        <v>10345387</v>
      </c>
      <c r="F35" s="50" t="s">
        <v>86</v>
      </c>
      <c r="G35" s="109">
        <v>27216361</v>
      </c>
    </row>
    <row r="36" spans="2:7" ht="15.75" customHeight="1" x14ac:dyDescent="0.25">
      <c r="C36" s="90" t="s">
        <v>87</v>
      </c>
      <c r="D36" s="97">
        <f>+D22+D30</f>
        <v>840671514.88999999</v>
      </c>
      <c r="F36" s="20" t="s">
        <v>88</v>
      </c>
      <c r="G36" s="22">
        <v>44465181</v>
      </c>
    </row>
    <row r="37" spans="2:7" ht="15.75" customHeight="1" x14ac:dyDescent="0.25">
      <c r="B37" s="2" t="s">
        <v>89</v>
      </c>
      <c r="C37" s="17" t="s">
        <v>374</v>
      </c>
      <c r="D37" s="22">
        <v>112113155</v>
      </c>
      <c r="F37" s="20" t="s">
        <v>91</v>
      </c>
      <c r="G37" s="22">
        <v>10868089</v>
      </c>
    </row>
    <row r="38" spans="2:7" ht="15.75" customHeight="1" x14ac:dyDescent="0.25">
      <c r="B38" s="2" t="s">
        <v>92</v>
      </c>
      <c r="C38" s="20" t="s">
        <v>375</v>
      </c>
      <c r="D38" s="22">
        <v>143174510</v>
      </c>
      <c r="F38" s="20" t="s">
        <v>94</v>
      </c>
      <c r="G38" s="22">
        <v>36570013</v>
      </c>
    </row>
    <row r="39" spans="2:7" ht="15.75" customHeight="1" x14ac:dyDescent="0.25">
      <c r="B39" s="2" t="s">
        <v>95</v>
      </c>
      <c r="C39" s="20" t="s">
        <v>376</v>
      </c>
      <c r="D39" s="22">
        <v>15703825</v>
      </c>
      <c r="F39" s="20" t="s">
        <v>97</v>
      </c>
      <c r="G39" s="22">
        <v>79726884</v>
      </c>
    </row>
    <row r="40" spans="2:7" ht="15.75" customHeight="1" x14ac:dyDescent="0.25">
      <c r="B40" s="2" t="s">
        <v>98</v>
      </c>
      <c r="C40" s="20" t="s">
        <v>377</v>
      </c>
      <c r="D40" s="22">
        <v>18048405</v>
      </c>
      <c r="F40" s="48" t="s">
        <v>100</v>
      </c>
      <c r="G40" s="111">
        <f>+'[9]Detalle ER'!H19</f>
        <v>326150254.16000003</v>
      </c>
    </row>
    <row r="41" spans="2:7" ht="15.75" customHeight="1" x14ac:dyDescent="0.25">
      <c r="B41" s="2" t="s">
        <v>101</v>
      </c>
      <c r="C41" s="20" t="s">
        <v>378</v>
      </c>
      <c r="D41" s="22">
        <v>26444563</v>
      </c>
      <c r="F41" s="94" t="s">
        <v>103</v>
      </c>
      <c r="G41" s="101">
        <f>SUM(G42:G47)</f>
        <v>203858600.51999998</v>
      </c>
    </row>
    <row r="42" spans="2:7" ht="15.75" customHeight="1" x14ac:dyDescent="0.25">
      <c r="B42" s="2" t="s">
        <v>104</v>
      </c>
      <c r="C42" s="20" t="s">
        <v>379</v>
      </c>
      <c r="D42" s="22">
        <v>191118982</v>
      </c>
      <c r="F42" s="50" t="s">
        <v>106</v>
      </c>
      <c r="G42" s="109">
        <v>40720188</v>
      </c>
    </row>
    <row r="43" spans="2:7" ht="15.75" customHeight="1" x14ac:dyDescent="0.25">
      <c r="B43" s="2" t="s">
        <v>107</v>
      </c>
      <c r="C43" s="20" t="s">
        <v>380</v>
      </c>
      <c r="D43" s="22">
        <v>0</v>
      </c>
      <c r="F43" s="20" t="s">
        <v>109</v>
      </c>
      <c r="G43" s="22">
        <v>1212479</v>
      </c>
    </row>
    <row r="44" spans="2:7" ht="15.75" customHeight="1" x14ac:dyDescent="0.25">
      <c r="B44" s="2" t="s">
        <v>110</v>
      </c>
      <c r="C44" s="20" t="s">
        <v>381</v>
      </c>
      <c r="D44" s="22">
        <v>28187658</v>
      </c>
      <c r="F44" s="20" t="s">
        <v>112</v>
      </c>
      <c r="G44" s="22">
        <v>14422512</v>
      </c>
    </row>
    <row r="45" spans="2:7" ht="15.75" customHeight="1" x14ac:dyDescent="0.25">
      <c r="B45" s="2" t="s">
        <v>113</v>
      </c>
      <c r="C45" s="20" t="s">
        <v>114</v>
      </c>
      <c r="D45" s="22">
        <v>0</v>
      </c>
      <c r="F45" s="20" t="s">
        <v>115</v>
      </c>
      <c r="G45" s="22">
        <v>4201661</v>
      </c>
    </row>
    <row r="46" spans="2:7" ht="15.75" customHeight="1" x14ac:dyDescent="0.25">
      <c r="B46" s="2" t="s">
        <v>116</v>
      </c>
      <c r="C46" s="20" t="s">
        <v>117</v>
      </c>
      <c r="D46" s="102">
        <f>+'[9]Detalle ER'!D49</f>
        <v>0</v>
      </c>
      <c r="F46" s="20" t="s">
        <v>118</v>
      </c>
      <c r="G46" s="22">
        <v>10236778</v>
      </c>
    </row>
    <row r="47" spans="2:7" ht="15.75" customHeight="1" x14ac:dyDescent="0.25">
      <c r="B47" s="2" t="s">
        <v>119</v>
      </c>
      <c r="C47" s="24" t="s">
        <v>382</v>
      </c>
      <c r="D47" s="22">
        <v>6990066</v>
      </c>
      <c r="F47" s="20" t="s">
        <v>121</v>
      </c>
      <c r="G47" s="112">
        <f>+'[9]Detalle ER'!H29</f>
        <v>133064982.52</v>
      </c>
    </row>
    <row r="48" spans="2:7" ht="15.75" customHeight="1" x14ac:dyDescent="0.25">
      <c r="C48" s="90" t="s">
        <v>122</v>
      </c>
      <c r="D48" s="97">
        <f>SUM(D37:D47)</f>
        <v>541781164</v>
      </c>
      <c r="F48" s="48" t="s">
        <v>123</v>
      </c>
      <c r="G48" s="110">
        <v>10053701</v>
      </c>
    </row>
    <row r="49" spans="2:7" ht="15.75" customHeight="1" x14ac:dyDescent="0.25">
      <c r="C49" s="94" t="s">
        <v>124</v>
      </c>
      <c r="D49" s="98"/>
      <c r="F49" s="90" t="s">
        <v>125</v>
      </c>
      <c r="G49" s="91">
        <f>+G34+G41+G48</f>
        <v>738909083.68000007</v>
      </c>
    </row>
    <row r="50" spans="2:7" ht="15.75" customHeight="1" x14ac:dyDescent="0.25">
      <c r="B50" s="2" t="s">
        <v>126</v>
      </c>
      <c r="C50" s="28" t="s">
        <v>127</v>
      </c>
      <c r="D50" s="19">
        <v>0</v>
      </c>
      <c r="F50" s="113" t="s">
        <v>128</v>
      </c>
      <c r="G50" s="109">
        <v>80870679</v>
      </c>
    </row>
    <row r="51" spans="2:7" ht="15.75" customHeight="1" x14ac:dyDescent="0.25">
      <c r="B51" s="2" t="s">
        <v>129</v>
      </c>
      <c r="C51" s="20" t="s">
        <v>124</v>
      </c>
      <c r="D51" s="102">
        <f>+'[9]Detalle ER'!D58</f>
        <v>4020047.04</v>
      </c>
      <c r="F51" s="20" t="s">
        <v>130</v>
      </c>
      <c r="G51" s="22">
        <v>215624666</v>
      </c>
    </row>
    <row r="52" spans="2:7" ht="15.75" customHeight="1" x14ac:dyDescent="0.25">
      <c r="B52" s="2" t="s">
        <v>131</v>
      </c>
      <c r="C52" s="24" t="s">
        <v>383</v>
      </c>
      <c r="D52" s="22">
        <v>57803</v>
      </c>
      <c r="F52" s="20" t="s">
        <v>133</v>
      </c>
      <c r="G52" s="22">
        <v>20159373</v>
      </c>
    </row>
    <row r="53" spans="2:7" ht="15.75" customHeight="1" x14ac:dyDescent="0.25">
      <c r="C53" s="90" t="s">
        <v>134</v>
      </c>
      <c r="D53" s="97">
        <f>SUM(D50:D52)</f>
        <v>4077850.04</v>
      </c>
      <c r="F53" s="20" t="s">
        <v>135</v>
      </c>
      <c r="G53" s="22">
        <v>0</v>
      </c>
    </row>
    <row r="54" spans="2:7" ht="15.75" customHeight="1" x14ac:dyDescent="0.25">
      <c r="C54" s="75" t="s">
        <v>136</v>
      </c>
      <c r="D54" s="103">
        <f>D21+D36+D48+D53</f>
        <v>7970413849.21</v>
      </c>
      <c r="F54" s="20" t="s">
        <v>137</v>
      </c>
      <c r="G54" s="22">
        <v>52679629</v>
      </c>
    </row>
    <row r="55" spans="2:7" ht="15.75" customHeight="1" x14ac:dyDescent="0.25">
      <c r="C55" s="29"/>
      <c r="F55" s="20" t="s">
        <v>138</v>
      </c>
      <c r="G55" s="22">
        <v>9672</v>
      </c>
    </row>
    <row r="56" spans="2:7" ht="15.75" customHeight="1" x14ac:dyDescent="0.25">
      <c r="C56" s="94" t="s">
        <v>139</v>
      </c>
      <c r="D56" s="98"/>
      <c r="F56" s="20" t="s">
        <v>140</v>
      </c>
      <c r="G56" s="112">
        <f>+'[9]Detalle ER'!H40</f>
        <v>6067699</v>
      </c>
    </row>
    <row r="57" spans="2:7" ht="15.75" customHeight="1" x14ac:dyDescent="0.25">
      <c r="B57" s="2" t="s">
        <v>141</v>
      </c>
      <c r="C57" s="30" t="s">
        <v>142</v>
      </c>
      <c r="D57" s="19">
        <v>0</v>
      </c>
      <c r="F57" s="48" t="s">
        <v>143</v>
      </c>
      <c r="G57" s="110">
        <v>4994528</v>
      </c>
    </row>
    <row r="58" spans="2:7" ht="15.75" customHeight="1" x14ac:dyDescent="0.25">
      <c r="B58" s="2" t="s">
        <v>144</v>
      </c>
      <c r="C58" s="31" t="s">
        <v>145</v>
      </c>
      <c r="D58" s="22">
        <v>0</v>
      </c>
      <c r="F58" s="90" t="s">
        <v>146</v>
      </c>
      <c r="G58" s="91">
        <f>SUM(G50:G57)</f>
        <v>380406246</v>
      </c>
    </row>
    <row r="59" spans="2:7" ht="15.75" customHeight="1" x14ac:dyDescent="0.25">
      <c r="B59" s="2" t="s">
        <v>147</v>
      </c>
      <c r="C59" s="31" t="s">
        <v>148</v>
      </c>
      <c r="D59" s="22">
        <v>0</v>
      </c>
      <c r="F59" s="113" t="s">
        <v>149</v>
      </c>
      <c r="G59" s="109">
        <v>267734626</v>
      </c>
    </row>
    <row r="60" spans="2:7" ht="15.75" customHeight="1" x14ac:dyDescent="0.25">
      <c r="B60" s="2" t="s">
        <v>150</v>
      </c>
      <c r="C60" s="32" t="s">
        <v>384</v>
      </c>
      <c r="D60" s="104">
        <v>0</v>
      </c>
      <c r="F60" s="20" t="s">
        <v>152</v>
      </c>
      <c r="G60" s="22">
        <v>58203437</v>
      </c>
    </row>
    <row r="61" spans="2:7" ht="15.75" customHeight="1" x14ac:dyDescent="0.25">
      <c r="C61" s="90" t="s">
        <v>385</v>
      </c>
      <c r="D61" s="97">
        <f>SUM(D57:D60)</f>
        <v>0</v>
      </c>
      <c r="F61" s="20" t="s">
        <v>154</v>
      </c>
      <c r="G61" s="22">
        <v>0</v>
      </c>
    </row>
    <row r="62" spans="2:7" ht="15.75" customHeight="1" x14ac:dyDescent="0.25">
      <c r="C62" s="77" t="s">
        <v>155</v>
      </c>
      <c r="D62" s="78">
        <f>D54+D61</f>
        <v>7970413849.21</v>
      </c>
      <c r="F62" s="20" t="s">
        <v>156</v>
      </c>
      <c r="G62" s="22">
        <v>0</v>
      </c>
    </row>
    <row r="63" spans="2:7" ht="15.75" customHeight="1" x14ac:dyDescent="0.25">
      <c r="B63" s="33"/>
      <c r="C63" s="34"/>
      <c r="D63" s="35"/>
      <c r="F63" s="20" t="s">
        <v>157</v>
      </c>
      <c r="G63" s="22">
        <v>0</v>
      </c>
    </row>
    <row r="64" spans="2:7" ht="15.75" customHeight="1" x14ac:dyDescent="0.25">
      <c r="B64" s="5"/>
      <c r="C64" s="34"/>
      <c r="D64" s="35"/>
      <c r="F64" s="20" t="s">
        <v>158</v>
      </c>
      <c r="G64" s="22">
        <v>193914055</v>
      </c>
    </row>
    <row r="65" spans="1:7" ht="15.75" customHeight="1" x14ac:dyDescent="0.25">
      <c r="B65" s="36" t="s">
        <v>159</v>
      </c>
      <c r="C65" s="34"/>
      <c r="D65" s="35"/>
      <c r="F65" s="20" t="s">
        <v>160</v>
      </c>
      <c r="G65" s="22">
        <v>19986204</v>
      </c>
    </row>
    <row r="66" spans="1:7" ht="15.75" customHeight="1" x14ac:dyDescent="0.25">
      <c r="B66" s="36" t="s">
        <v>161</v>
      </c>
      <c r="C66" s="34"/>
      <c r="D66" s="35"/>
      <c r="F66" s="20" t="s">
        <v>162</v>
      </c>
      <c r="G66" s="22">
        <v>30391174</v>
      </c>
    </row>
    <row r="67" spans="1:7" ht="15.75" customHeight="1" x14ac:dyDescent="0.25">
      <c r="B67" s="36" t="s">
        <v>163</v>
      </c>
      <c r="C67" s="34"/>
      <c r="D67" s="35"/>
      <c r="F67" s="20" t="s">
        <v>164</v>
      </c>
      <c r="G67" s="22">
        <v>116006230</v>
      </c>
    </row>
    <row r="68" spans="1:7" ht="15.75" customHeight="1" x14ac:dyDescent="0.25">
      <c r="B68" s="36" t="s">
        <v>165</v>
      </c>
      <c r="C68" s="34"/>
      <c r="D68" s="35"/>
      <c r="F68" s="20" t="s">
        <v>166</v>
      </c>
      <c r="G68" s="22">
        <v>79341407</v>
      </c>
    </row>
    <row r="69" spans="1:7" ht="15.75" customHeight="1" x14ac:dyDescent="0.25">
      <c r="B69" s="36" t="s">
        <v>167</v>
      </c>
      <c r="C69" s="34"/>
      <c r="D69" s="35"/>
      <c r="F69" s="20" t="s">
        <v>168</v>
      </c>
      <c r="G69" s="22"/>
    </row>
    <row r="70" spans="1:7" ht="15.75" customHeight="1" x14ac:dyDescent="0.25">
      <c r="B70" s="36" t="s">
        <v>169</v>
      </c>
      <c r="C70" s="34"/>
      <c r="D70" s="35"/>
      <c r="F70" s="20" t="s">
        <v>170</v>
      </c>
      <c r="G70" s="22">
        <v>12695304</v>
      </c>
    </row>
    <row r="71" spans="1:7" ht="15.75" customHeight="1" x14ac:dyDescent="0.25">
      <c r="B71" s="36" t="s">
        <v>171</v>
      </c>
      <c r="C71" s="34"/>
      <c r="D71" s="35"/>
      <c r="F71" s="20" t="s">
        <v>172</v>
      </c>
      <c r="G71" s="22">
        <v>14809575</v>
      </c>
    </row>
    <row r="72" spans="1:7" ht="15.75" customHeight="1" x14ac:dyDescent="0.25">
      <c r="B72" s="36" t="s">
        <v>173</v>
      </c>
      <c r="C72" s="34"/>
      <c r="D72" s="35"/>
      <c r="F72" s="20" t="s">
        <v>174</v>
      </c>
      <c r="G72" s="22"/>
    </row>
    <row r="73" spans="1:7" ht="15.75" customHeight="1" x14ac:dyDescent="0.25">
      <c r="B73" s="36" t="s">
        <v>175</v>
      </c>
      <c r="C73" s="34"/>
      <c r="D73" s="35"/>
      <c r="F73" s="20" t="s">
        <v>176</v>
      </c>
      <c r="G73" s="22"/>
    </row>
    <row r="74" spans="1:7" ht="15.75" customHeight="1" x14ac:dyDescent="0.25">
      <c r="B74" s="36" t="s">
        <v>177</v>
      </c>
      <c r="C74" s="34"/>
      <c r="D74" s="35"/>
      <c r="F74" s="20" t="s">
        <v>178</v>
      </c>
      <c r="G74" s="22">
        <v>9513080</v>
      </c>
    </row>
    <row r="75" spans="1:7" ht="15.75" customHeight="1" x14ac:dyDescent="0.25">
      <c r="B75" s="36" t="s">
        <v>179</v>
      </c>
      <c r="C75" s="34"/>
      <c r="D75" s="35"/>
      <c r="F75" s="20" t="s">
        <v>180</v>
      </c>
      <c r="G75" s="22">
        <v>29413328</v>
      </c>
    </row>
    <row r="76" spans="1:7" ht="15.75" customHeight="1" x14ac:dyDescent="0.25">
      <c r="B76" s="36" t="s">
        <v>181</v>
      </c>
      <c r="C76" s="34"/>
      <c r="D76" s="35"/>
      <c r="F76" s="20" t="s">
        <v>182</v>
      </c>
      <c r="G76" s="22">
        <v>20875205</v>
      </c>
    </row>
    <row r="77" spans="1:7" ht="15.75" customHeight="1" x14ac:dyDescent="0.25">
      <c r="B77" s="36" t="s">
        <v>183</v>
      </c>
      <c r="C77" s="34"/>
      <c r="D77" s="35"/>
      <c r="F77" s="20" t="s">
        <v>184</v>
      </c>
      <c r="G77" s="22">
        <v>116148625</v>
      </c>
    </row>
    <row r="78" spans="1:7" ht="15.75" customHeight="1" x14ac:dyDescent="0.25">
      <c r="B78" s="36" t="s">
        <v>185</v>
      </c>
      <c r="C78" s="34"/>
      <c r="D78" s="35"/>
      <c r="F78" s="20" t="s">
        <v>186</v>
      </c>
      <c r="G78" s="112">
        <f>+'[9]Detalle ER'!H60</f>
        <v>211279549.12</v>
      </c>
    </row>
    <row r="79" spans="1:7" ht="15.75" customHeight="1" x14ac:dyDescent="0.25">
      <c r="B79" s="36"/>
      <c r="C79" s="34"/>
      <c r="D79" s="35"/>
      <c r="F79" s="48" t="s">
        <v>187</v>
      </c>
      <c r="G79" s="22">
        <v>16341646</v>
      </c>
    </row>
    <row r="80" spans="1:7" ht="15.75" customHeight="1" x14ac:dyDescent="0.25">
      <c r="A80" s="37"/>
      <c r="B80" s="38"/>
      <c r="C80" s="34"/>
      <c r="D80" s="35"/>
      <c r="E80" s="39"/>
      <c r="F80" s="90" t="s">
        <v>188</v>
      </c>
      <c r="G80" s="97">
        <f>SUM(G59:G79)</f>
        <v>1196653445.1199999</v>
      </c>
    </row>
    <row r="81" spans="2:7" ht="15.75" customHeight="1" x14ac:dyDescent="0.25">
      <c r="B81" s="36" t="s">
        <v>189</v>
      </c>
      <c r="C81" s="34"/>
      <c r="D81" s="35"/>
      <c r="F81" s="113" t="s">
        <v>190</v>
      </c>
      <c r="G81" s="19">
        <v>0</v>
      </c>
    </row>
    <row r="82" spans="2:7" ht="15.75" customHeight="1" x14ac:dyDescent="0.25">
      <c r="B82" s="36" t="s">
        <v>191</v>
      </c>
      <c r="C82" s="34"/>
      <c r="D82" s="35"/>
      <c r="F82" s="20" t="s">
        <v>192</v>
      </c>
      <c r="G82" s="22">
        <v>22986062</v>
      </c>
    </row>
    <row r="83" spans="2:7" ht="15.75" customHeight="1" x14ac:dyDescent="0.25">
      <c r="B83" s="36" t="s">
        <v>193</v>
      </c>
      <c r="C83" s="34"/>
      <c r="D83" s="35"/>
      <c r="F83" s="20" t="s">
        <v>194</v>
      </c>
      <c r="G83" s="22">
        <v>11853217</v>
      </c>
    </row>
    <row r="84" spans="2:7" ht="15.75" customHeight="1" x14ac:dyDescent="0.25">
      <c r="B84" s="36" t="s">
        <v>195</v>
      </c>
      <c r="C84" s="40"/>
      <c r="D84" s="41"/>
      <c r="F84" s="20" t="s">
        <v>196</v>
      </c>
      <c r="G84" s="22">
        <v>13712136</v>
      </c>
    </row>
    <row r="85" spans="2:7" ht="15.75" customHeight="1" x14ac:dyDescent="0.25">
      <c r="B85" s="36" t="s">
        <v>197</v>
      </c>
      <c r="C85" s="73" t="s">
        <v>198</v>
      </c>
      <c r="D85" s="74">
        <f>+D7</f>
        <v>2025</v>
      </c>
      <c r="F85" s="20" t="s">
        <v>199</v>
      </c>
      <c r="G85" s="22">
        <v>28929329</v>
      </c>
    </row>
    <row r="86" spans="2:7" ht="15.75" customHeight="1" x14ac:dyDescent="0.25">
      <c r="B86" s="36" t="s">
        <v>200</v>
      </c>
      <c r="C86" s="50" t="s">
        <v>201</v>
      </c>
      <c r="D86" s="109">
        <v>32204780</v>
      </c>
      <c r="F86" s="20" t="s">
        <v>202</v>
      </c>
      <c r="G86" s="22">
        <v>3976475</v>
      </c>
    </row>
    <row r="87" spans="2:7" ht="15.75" customHeight="1" x14ac:dyDescent="0.25">
      <c r="B87" s="36" t="s">
        <v>203</v>
      </c>
      <c r="C87" s="20" t="s">
        <v>204</v>
      </c>
      <c r="D87" s="22">
        <v>196190266</v>
      </c>
      <c r="F87" s="20" t="s">
        <v>205</v>
      </c>
      <c r="G87" s="22"/>
    </row>
    <row r="88" spans="2:7" ht="15.75" customHeight="1" x14ac:dyDescent="0.25">
      <c r="B88" s="36" t="s">
        <v>206</v>
      </c>
      <c r="C88" s="20" t="s">
        <v>35</v>
      </c>
      <c r="D88" s="22">
        <v>0</v>
      </c>
      <c r="F88" s="20" t="s">
        <v>207</v>
      </c>
      <c r="G88" s="22">
        <v>7760140</v>
      </c>
    </row>
    <row r="89" spans="2:7" ht="15.75" customHeight="1" x14ac:dyDescent="0.25">
      <c r="B89" s="36" t="s">
        <v>208</v>
      </c>
      <c r="C89" s="20" t="s">
        <v>386</v>
      </c>
      <c r="D89" s="22">
        <v>1492199</v>
      </c>
      <c r="F89" s="20" t="s">
        <v>210</v>
      </c>
      <c r="G89" s="22">
        <v>575</v>
      </c>
    </row>
    <row r="90" spans="2:7" ht="15.75" customHeight="1" x14ac:dyDescent="0.25">
      <c r="B90" s="36" t="s">
        <v>211</v>
      </c>
      <c r="C90" s="20" t="s">
        <v>212</v>
      </c>
      <c r="D90" s="22">
        <v>9014717</v>
      </c>
      <c r="F90" s="20" t="s">
        <v>213</v>
      </c>
      <c r="G90" s="22">
        <v>134315838</v>
      </c>
    </row>
    <row r="91" spans="2:7" ht="15.75" customHeight="1" x14ac:dyDescent="0.25">
      <c r="B91" s="36" t="s">
        <v>214</v>
      </c>
      <c r="C91" s="20" t="s">
        <v>215</v>
      </c>
      <c r="D91" s="22">
        <v>0</v>
      </c>
      <c r="F91" s="20" t="s">
        <v>216</v>
      </c>
      <c r="G91" s="22">
        <v>5986519</v>
      </c>
    </row>
    <row r="92" spans="2:7" ht="15.75" customHeight="1" x14ac:dyDescent="0.25">
      <c r="B92" s="36" t="s">
        <v>217</v>
      </c>
      <c r="C92" s="20" t="s">
        <v>218</v>
      </c>
      <c r="D92" s="22">
        <v>0</v>
      </c>
      <c r="F92" s="20" t="s">
        <v>219</v>
      </c>
      <c r="G92" s="22">
        <v>2486129</v>
      </c>
    </row>
    <row r="93" spans="2:7" ht="15.75" customHeight="1" x14ac:dyDescent="0.25">
      <c r="B93" s="36"/>
      <c r="C93" s="20" t="s">
        <v>387</v>
      </c>
      <c r="D93" s="22">
        <v>1545022</v>
      </c>
      <c r="F93" s="20" t="s">
        <v>221</v>
      </c>
      <c r="G93" s="22">
        <v>0</v>
      </c>
    </row>
    <row r="94" spans="2:7" ht="15.75" customHeight="1" x14ac:dyDescent="0.25">
      <c r="C94" s="20" t="s">
        <v>222</v>
      </c>
      <c r="D94" s="22">
        <v>0</v>
      </c>
      <c r="F94" s="20" t="s">
        <v>223</v>
      </c>
      <c r="G94" s="102">
        <f>+'[9]Detalle ER'!H72</f>
        <v>2352619.4300000002</v>
      </c>
    </row>
    <row r="95" spans="2:7" ht="15.75" customHeight="1" x14ac:dyDescent="0.25">
      <c r="C95" s="48" t="s">
        <v>388</v>
      </c>
      <c r="D95" s="22">
        <v>3455036</v>
      </c>
      <c r="F95" s="48" t="s">
        <v>225</v>
      </c>
      <c r="G95" s="22">
        <v>3159230</v>
      </c>
    </row>
    <row r="96" spans="2:7" ht="15.75" customHeight="1" x14ac:dyDescent="0.25">
      <c r="C96" s="90" t="s">
        <v>226</v>
      </c>
      <c r="D96" s="97">
        <f>SUM(D86:D95)</f>
        <v>243902020</v>
      </c>
      <c r="F96" s="90" t="s">
        <v>227</v>
      </c>
      <c r="G96" s="97">
        <f>SUM(G81:G95)</f>
        <v>237518269.43000001</v>
      </c>
    </row>
    <row r="97" spans="2:7" ht="15.75" customHeight="1" x14ac:dyDescent="0.25">
      <c r="C97" s="50" t="s">
        <v>216</v>
      </c>
      <c r="D97" s="19">
        <v>0</v>
      </c>
      <c r="F97" s="113" t="s">
        <v>228</v>
      </c>
      <c r="G97" s="22">
        <v>33439164</v>
      </c>
    </row>
    <row r="98" spans="2:7" ht="15.75" customHeight="1" x14ac:dyDescent="0.25">
      <c r="C98" s="20" t="s">
        <v>219</v>
      </c>
      <c r="D98" s="22">
        <v>5884962</v>
      </c>
      <c r="F98" s="20" t="s">
        <v>229</v>
      </c>
      <c r="G98" s="22">
        <v>16101663</v>
      </c>
    </row>
    <row r="99" spans="2:7" ht="15.75" customHeight="1" x14ac:dyDescent="0.25">
      <c r="C99" s="48" t="s">
        <v>230</v>
      </c>
      <c r="D99" s="22">
        <v>79974</v>
      </c>
      <c r="F99" s="20" t="s">
        <v>231</v>
      </c>
      <c r="G99" s="22">
        <v>0</v>
      </c>
    </row>
    <row r="100" spans="2:7" ht="15.75" customHeight="1" x14ac:dyDescent="0.25">
      <c r="C100" s="90" t="s">
        <v>232</v>
      </c>
      <c r="D100" s="97">
        <f>SUM(D97:D99)</f>
        <v>5964936</v>
      </c>
      <c r="F100" s="20" t="s">
        <v>233</v>
      </c>
      <c r="G100" s="114">
        <f>+'[9]Detalle ER'!H84</f>
        <v>21735608.420000002</v>
      </c>
    </row>
    <row r="101" spans="2:7" ht="15.75" customHeight="1" x14ac:dyDescent="0.25">
      <c r="C101" s="50" t="s">
        <v>190</v>
      </c>
      <c r="D101" s="22">
        <v>12331143</v>
      </c>
      <c r="F101" s="48" t="s">
        <v>234</v>
      </c>
      <c r="G101" s="22">
        <v>1043181</v>
      </c>
    </row>
    <row r="102" spans="2:7" ht="15.75" customHeight="1" x14ac:dyDescent="0.25">
      <c r="C102" s="20" t="s">
        <v>235</v>
      </c>
      <c r="D102" s="22">
        <v>9420889</v>
      </c>
      <c r="F102" s="90" t="s">
        <v>236</v>
      </c>
      <c r="G102" s="97">
        <f>SUM(G97:G101)</f>
        <v>72319616.420000002</v>
      </c>
    </row>
    <row r="103" spans="2:7" ht="15.75" customHeight="1" x14ac:dyDescent="0.25">
      <c r="C103" s="20" t="s">
        <v>192</v>
      </c>
      <c r="D103" s="22">
        <v>0</v>
      </c>
      <c r="F103" s="90" t="s">
        <v>237</v>
      </c>
      <c r="G103" s="97">
        <f>+'[9]Detalle ER'!H98</f>
        <v>96544462.659999982</v>
      </c>
    </row>
    <row r="104" spans="2:7" ht="15.75" customHeight="1" x14ac:dyDescent="0.25">
      <c r="C104" s="20" t="s">
        <v>196</v>
      </c>
      <c r="D104" s="22">
        <v>0</v>
      </c>
      <c r="F104" s="113" t="s">
        <v>238</v>
      </c>
      <c r="G104" s="19">
        <v>0</v>
      </c>
    </row>
    <row r="105" spans="2:7" ht="15.75" customHeight="1" x14ac:dyDescent="0.25">
      <c r="C105" s="20" t="s">
        <v>199</v>
      </c>
      <c r="D105" s="22">
        <v>0</v>
      </c>
      <c r="F105" s="48" t="s">
        <v>239</v>
      </c>
      <c r="G105" s="104">
        <v>0</v>
      </c>
    </row>
    <row r="106" spans="2:7" ht="15.75" customHeight="1" x14ac:dyDescent="0.25">
      <c r="C106" s="20" t="s">
        <v>202</v>
      </c>
      <c r="D106" s="22">
        <v>0</v>
      </c>
      <c r="F106" s="90" t="s">
        <v>240</v>
      </c>
      <c r="G106" s="97">
        <f>SUM(G104:G105)</f>
        <v>0</v>
      </c>
    </row>
    <row r="107" spans="2:7" ht="15.75" customHeight="1" x14ac:dyDescent="0.25">
      <c r="C107" s="20" t="s">
        <v>205</v>
      </c>
      <c r="D107" s="22">
        <v>1779302</v>
      </c>
      <c r="F107" s="79" t="s">
        <v>241</v>
      </c>
      <c r="G107" s="115">
        <f>G20+G28+G33+G49+G58+G80+G96+G102+G103+G106</f>
        <v>7454911150.3100004</v>
      </c>
    </row>
    <row r="108" spans="2:7" ht="15.75" customHeight="1" x14ac:dyDescent="0.25">
      <c r="C108" s="20" t="s">
        <v>242</v>
      </c>
      <c r="D108" s="22">
        <v>9556725</v>
      </c>
      <c r="F108" s="14"/>
      <c r="G108" s="46"/>
    </row>
    <row r="109" spans="2:7" ht="15.75" customHeight="1" x14ac:dyDescent="0.25">
      <c r="C109" s="20" t="s">
        <v>243</v>
      </c>
      <c r="D109" s="22">
        <v>13550446</v>
      </c>
      <c r="F109" s="79" t="s">
        <v>244</v>
      </c>
      <c r="G109" s="80">
        <f>D62-G107</f>
        <v>515502698.89999962</v>
      </c>
    </row>
    <row r="110" spans="2:7" ht="15.75" customHeight="1" x14ac:dyDescent="0.25">
      <c r="C110" s="20" t="s">
        <v>223</v>
      </c>
      <c r="D110" s="102">
        <f>+'[9]Detalle ER'!D72</f>
        <v>4413120.0199999996</v>
      </c>
      <c r="F110" s="40"/>
      <c r="G110" s="47"/>
    </row>
    <row r="111" spans="2:7" ht="15.75" customHeight="1" x14ac:dyDescent="0.25">
      <c r="C111" s="48" t="s">
        <v>389</v>
      </c>
      <c r="D111" s="22">
        <v>676732</v>
      </c>
      <c r="F111" s="40"/>
      <c r="G111" s="41"/>
    </row>
    <row r="112" spans="2:7" ht="15.75" customHeight="1" x14ac:dyDescent="0.25">
      <c r="B112" s="2" t="s">
        <v>246</v>
      </c>
      <c r="C112" s="90" t="s">
        <v>227</v>
      </c>
      <c r="D112" s="97">
        <f>SUM(D101:D111)</f>
        <v>51728357.019999996</v>
      </c>
      <c r="F112" s="40"/>
      <c r="G112" s="41"/>
    </row>
    <row r="113" spans="2:7" ht="15.75" customHeight="1" x14ac:dyDescent="0.25">
      <c r="B113" s="2" t="s">
        <v>247</v>
      </c>
      <c r="C113" s="50" t="s">
        <v>231</v>
      </c>
      <c r="D113" s="19">
        <v>0</v>
      </c>
      <c r="F113" s="40"/>
      <c r="G113" s="41"/>
    </row>
    <row r="114" spans="2:7" ht="15.75" customHeight="1" x14ac:dyDescent="0.25">
      <c r="B114" s="2" t="s">
        <v>248</v>
      </c>
      <c r="C114" s="20" t="s">
        <v>233</v>
      </c>
      <c r="D114" s="112">
        <f>+'[9]Detalle ER'!D84</f>
        <v>13484899.59</v>
      </c>
      <c r="F114" s="40"/>
      <c r="G114" s="41"/>
    </row>
    <row r="115" spans="2:7" ht="15.75" customHeight="1" x14ac:dyDescent="0.25">
      <c r="B115" s="2" t="s">
        <v>249</v>
      </c>
      <c r="C115" s="48" t="s">
        <v>250</v>
      </c>
      <c r="D115" s="22">
        <v>228453</v>
      </c>
      <c r="F115" s="40"/>
      <c r="G115" s="41"/>
    </row>
    <row r="116" spans="2:7" ht="15.75" customHeight="1" x14ac:dyDescent="0.25">
      <c r="B116" s="2" t="s">
        <v>251</v>
      </c>
      <c r="C116" s="90" t="s">
        <v>236</v>
      </c>
      <c r="D116" s="97">
        <f>SUM(D113:D115)</f>
        <v>13713352.59</v>
      </c>
      <c r="F116" s="40"/>
      <c r="G116" s="41"/>
    </row>
    <row r="117" spans="2:7" ht="15.75" customHeight="1" x14ac:dyDescent="0.25">
      <c r="B117" s="2" t="s">
        <v>252</v>
      </c>
      <c r="C117" s="90" t="s">
        <v>253</v>
      </c>
      <c r="D117" s="97">
        <f>+'[9]Detalle ER'!D96</f>
        <v>7235467.9100000001</v>
      </c>
      <c r="F117" s="40"/>
      <c r="G117" s="41"/>
    </row>
    <row r="118" spans="2:7" ht="15.75" customHeight="1" x14ac:dyDescent="0.25">
      <c r="B118" s="2" t="s">
        <v>254</v>
      </c>
      <c r="C118" s="50" t="s">
        <v>255</v>
      </c>
      <c r="D118" s="22">
        <v>14175895</v>
      </c>
      <c r="F118" s="40"/>
      <c r="G118" s="41"/>
    </row>
    <row r="119" spans="2:7" ht="15.75" customHeight="1" x14ac:dyDescent="0.25">
      <c r="B119" s="2" t="s">
        <v>256</v>
      </c>
      <c r="C119" s="20" t="s">
        <v>257</v>
      </c>
      <c r="D119" s="22">
        <v>0</v>
      </c>
      <c r="F119" s="40"/>
      <c r="G119" s="41"/>
    </row>
    <row r="120" spans="2:7" ht="15.75" customHeight="1" x14ac:dyDescent="0.25">
      <c r="B120" s="2" t="s">
        <v>258</v>
      </c>
      <c r="C120" s="20" t="s">
        <v>390</v>
      </c>
      <c r="D120" s="22">
        <v>0</v>
      </c>
      <c r="F120" s="40"/>
      <c r="G120" s="41"/>
    </row>
    <row r="121" spans="2:7" ht="15.75" customHeight="1" x14ac:dyDescent="0.25">
      <c r="B121" s="2" t="s">
        <v>260</v>
      </c>
      <c r="C121" s="48" t="s">
        <v>261</v>
      </c>
      <c r="D121" s="22">
        <v>210630</v>
      </c>
      <c r="F121" s="40"/>
      <c r="G121" s="41"/>
    </row>
    <row r="122" spans="2:7" ht="15.75" customHeight="1" x14ac:dyDescent="0.25">
      <c r="C122" s="90" t="s">
        <v>262</v>
      </c>
      <c r="D122" s="97">
        <f>SUM(D118:D121)</f>
        <v>14386525</v>
      </c>
      <c r="F122" s="40"/>
      <c r="G122" s="41"/>
    </row>
    <row r="123" spans="2:7" ht="15.75" customHeight="1" x14ac:dyDescent="0.25">
      <c r="B123" s="2" t="s">
        <v>263</v>
      </c>
      <c r="C123" s="50" t="s">
        <v>264</v>
      </c>
      <c r="D123" s="22">
        <v>51606</v>
      </c>
      <c r="F123" s="40"/>
      <c r="G123" s="41"/>
    </row>
    <row r="124" spans="2:7" ht="15.75" customHeight="1" x14ac:dyDescent="0.25">
      <c r="B124" s="2" t="s">
        <v>265</v>
      </c>
      <c r="C124" s="20" t="s">
        <v>266</v>
      </c>
      <c r="D124" s="102">
        <f>+'[9]Detalle ER'!D106</f>
        <v>0</v>
      </c>
      <c r="F124" s="40"/>
      <c r="G124" s="41"/>
    </row>
    <row r="125" spans="2:7" ht="15.75" customHeight="1" x14ac:dyDescent="0.25">
      <c r="B125" s="2" t="s">
        <v>267</v>
      </c>
      <c r="C125" s="48" t="s">
        <v>268</v>
      </c>
      <c r="D125" s="104">
        <v>0</v>
      </c>
      <c r="F125" s="40"/>
      <c r="G125" s="41"/>
    </row>
    <row r="126" spans="2:7" ht="15.75" customHeight="1" x14ac:dyDescent="0.25">
      <c r="C126" s="90" t="s">
        <v>391</v>
      </c>
      <c r="D126" s="97">
        <f>SUM(D123:D125)</f>
        <v>51606</v>
      </c>
      <c r="F126" s="40"/>
      <c r="G126" s="41"/>
    </row>
    <row r="127" spans="2:7" ht="15.75" customHeight="1" x14ac:dyDescent="0.25">
      <c r="C127" s="79" t="s">
        <v>270</v>
      </c>
      <c r="D127" s="115">
        <f>D96+D100+D112+D116+D117+D122+D126</f>
        <v>336982264.51999998</v>
      </c>
      <c r="F127" s="40"/>
      <c r="G127" s="41"/>
    </row>
    <row r="128" spans="2:7" ht="15.75" customHeight="1" x14ac:dyDescent="0.25">
      <c r="F128" s="40"/>
      <c r="G128" s="41"/>
    </row>
    <row r="129" spans="2:7" ht="15.75" customHeight="1" x14ac:dyDescent="0.25">
      <c r="B129" s="2" t="s">
        <v>271</v>
      </c>
      <c r="C129" s="79" t="s">
        <v>272</v>
      </c>
      <c r="D129" s="80">
        <f>G109-D127</f>
        <v>178520434.37999964</v>
      </c>
      <c r="F129" s="40"/>
      <c r="G129" s="41"/>
    </row>
    <row r="130" spans="2:7" ht="15.75" customHeight="1" x14ac:dyDescent="0.25">
      <c r="B130" s="2" t="s">
        <v>273</v>
      </c>
      <c r="C130" s="40"/>
      <c r="D130" s="41"/>
      <c r="F130" s="40"/>
      <c r="G130" s="41"/>
    </row>
    <row r="131" spans="2:7" ht="15.75" customHeight="1" x14ac:dyDescent="0.25">
      <c r="B131" s="2" t="s">
        <v>274</v>
      </c>
      <c r="C131" s="73" t="s">
        <v>275</v>
      </c>
      <c r="D131" s="116">
        <f>+D7</f>
        <v>2025</v>
      </c>
      <c r="F131" s="73" t="s">
        <v>276</v>
      </c>
      <c r="G131" s="116">
        <f>+D7</f>
        <v>2025</v>
      </c>
    </row>
    <row r="132" spans="2:7" ht="15.75" customHeight="1" x14ac:dyDescent="0.25">
      <c r="B132" s="2" t="s">
        <v>277</v>
      </c>
      <c r="C132" s="50" t="s">
        <v>216</v>
      </c>
      <c r="D132" s="19">
        <v>2762621</v>
      </c>
      <c r="F132" s="50" t="s">
        <v>278</v>
      </c>
      <c r="G132" s="19">
        <v>0</v>
      </c>
    </row>
    <row r="133" spans="2:7" ht="15.75" customHeight="1" x14ac:dyDescent="0.25">
      <c r="B133" s="2" t="s">
        <v>279</v>
      </c>
      <c r="C133" s="20" t="s">
        <v>280</v>
      </c>
      <c r="D133" s="22">
        <v>0</v>
      </c>
      <c r="F133" s="20" t="s">
        <v>281</v>
      </c>
      <c r="G133" s="22">
        <v>23700943</v>
      </c>
    </row>
    <row r="134" spans="2:7" ht="15.75" customHeight="1" x14ac:dyDescent="0.25">
      <c r="B134" s="2" t="s">
        <v>282</v>
      </c>
      <c r="C134" s="20" t="s">
        <v>283</v>
      </c>
      <c r="D134" s="22">
        <v>11348957</v>
      </c>
      <c r="F134" s="20" t="s">
        <v>284</v>
      </c>
      <c r="G134" s="22">
        <v>14706373</v>
      </c>
    </row>
    <row r="135" spans="2:7" ht="15.75" customHeight="1" x14ac:dyDescent="0.25">
      <c r="B135" s="2" t="s">
        <v>285</v>
      </c>
      <c r="C135" s="20" t="s">
        <v>286</v>
      </c>
      <c r="D135" s="22">
        <v>690009</v>
      </c>
      <c r="F135" s="20" t="s">
        <v>287</v>
      </c>
      <c r="G135" s="22">
        <v>0</v>
      </c>
    </row>
    <row r="136" spans="2:7" ht="15.75" customHeight="1" x14ac:dyDescent="0.25">
      <c r="B136" s="2" t="s">
        <v>288</v>
      </c>
      <c r="C136" s="20" t="s">
        <v>392</v>
      </c>
      <c r="D136" s="22">
        <v>25695806</v>
      </c>
      <c r="F136" s="20" t="s">
        <v>290</v>
      </c>
      <c r="G136" s="22">
        <v>0</v>
      </c>
    </row>
    <row r="137" spans="2:7" ht="15.75" customHeight="1" x14ac:dyDescent="0.25">
      <c r="B137" s="2" t="s">
        <v>291</v>
      </c>
      <c r="C137" s="20" t="s">
        <v>292</v>
      </c>
      <c r="D137" s="22">
        <v>0</v>
      </c>
      <c r="F137" s="20" t="s">
        <v>293</v>
      </c>
      <c r="G137" s="22">
        <v>0</v>
      </c>
    </row>
    <row r="138" spans="2:7" ht="15.75" customHeight="1" x14ac:dyDescent="0.25">
      <c r="B138" s="2" t="s">
        <v>294</v>
      </c>
      <c r="C138" s="20" t="s">
        <v>295</v>
      </c>
      <c r="D138" s="22">
        <v>0</v>
      </c>
      <c r="F138" s="20" t="s">
        <v>296</v>
      </c>
      <c r="G138" s="22">
        <v>0</v>
      </c>
    </row>
    <row r="139" spans="2:7" ht="15.75" customHeight="1" x14ac:dyDescent="0.25">
      <c r="B139" s="2" t="s">
        <v>297</v>
      </c>
      <c r="C139" s="20" t="s">
        <v>298</v>
      </c>
      <c r="D139" s="22">
        <v>0</v>
      </c>
      <c r="F139" s="20" t="s">
        <v>299</v>
      </c>
      <c r="G139" s="22">
        <v>22707409</v>
      </c>
    </row>
    <row r="140" spans="2:7" ht="15.75" customHeight="1" x14ac:dyDescent="0.25">
      <c r="C140" s="20" t="s">
        <v>393</v>
      </c>
      <c r="D140" s="22">
        <v>51830588</v>
      </c>
      <c r="F140" s="20" t="s">
        <v>301</v>
      </c>
      <c r="G140" s="112">
        <f>+'[9]Detalle ER'!H123</f>
        <v>23305882.600000001</v>
      </c>
    </row>
    <row r="141" spans="2:7" ht="15.75" customHeight="1" x14ac:dyDescent="0.25">
      <c r="B141" s="2" t="s">
        <v>302</v>
      </c>
      <c r="C141" s="20" t="s">
        <v>303</v>
      </c>
      <c r="D141" s="102">
        <f>+'[9]Detalle ER'!D123</f>
        <v>7672903.6100000003</v>
      </c>
      <c r="F141" s="48" t="s">
        <v>304</v>
      </c>
      <c r="G141" s="104">
        <v>468466</v>
      </c>
    </row>
    <row r="142" spans="2:7" ht="15.75" customHeight="1" x14ac:dyDescent="0.25">
      <c r="B142" s="2" t="s">
        <v>305</v>
      </c>
      <c r="C142" s="48" t="s">
        <v>306</v>
      </c>
      <c r="D142" s="104">
        <v>636658</v>
      </c>
      <c r="F142" s="90" t="s">
        <v>307</v>
      </c>
      <c r="G142" s="97">
        <f>SUM(G132:G141)</f>
        <v>84889073.599999994</v>
      </c>
    </row>
    <row r="143" spans="2:7" ht="15.75" customHeight="1" x14ac:dyDescent="0.25">
      <c r="B143" s="2" t="s">
        <v>308</v>
      </c>
      <c r="C143" s="90" t="s">
        <v>309</v>
      </c>
      <c r="D143" s="97">
        <f>SUM(D132:D142)</f>
        <v>100637542.61</v>
      </c>
      <c r="F143" s="50" t="s">
        <v>310</v>
      </c>
      <c r="G143" s="19">
        <v>7174308</v>
      </c>
    </row>
    <row r="144" spans="2:7" ht="15.75" customHeight="1" x14ac:dyDescent="0.25">
      <c r="C144" s="50" t="s">
        <v>311</v>
      </c>
      <c r="D144" s="19">
        <v>139403</v>
      </c>
      <c r="F144" s="20" t="s">
        <v>312</v>
      </c>
      <c r="G144" s="22">
        <v>40249815</v>
      </c>
    </row>
    <row r="145" spans="2:7" ht="15.75" customHeight="1" x14ac:dyDescent="0.25">
      <c r="C145" s="20" t="s">
        <v>313</v>
      </c>
      <c r="D145" s="22">
        <v>694689</v>
      </c>
      <c r="F145" s="20" t="s">
        <v>314</v>
      </c>
      <c r="G145" s="22">
        <v>0</v>
      </c>
    </row>
    <row r="146" spans="2:7" ht="15.75" customHeight="1" x14ac:dyDescent="0.25">
      <c r="B146" s="2" t="s">
        <v>315</v>
      </c>
      <c r="C146" s="20" t="s">
        <v>316</v>
      </c>
      <c r="D146" s="22">
        <v>7491978</v>
      </c>
      <c r="F146" s="20" t="s">
        <v>317</v>
      </c>
      <c r="G146" s="22">
        <v>0</v>
      </c>
    </row>
    <row r="147" spans="2:7" ht="15.75" customHeight="1" x14ac:dyDescent="0.25">
      <c r="B147" s="2" t="s">
        <v>318</v>
      </c>
      <c r="C147" s="20" t="s">
        <v>319</v>
      </c>
      <c r="D147" s="22">
        <v>0</v>
      </c>
      <c r="F147" s="20" t="s">
        <v>320</v>
      </c>
      <c r="G147" s="22">
        <v>0</v>
      </c>
    </row>
    <row r="148" spans="2:7" ht="15.75" customHeight="1" x14ac:dyDescent="0.25">
      <c r="B148" s="2" t="s">
        <v>321</v>
      </c>
      <c r="C148" s="20" t="s">
        <v>394</v>
      </c>
      <c r="D148" s="22">
        <v>0</v>
      </c>
      <c r="F148" s="20" t="s">
        <v>323</v>
      </c>
      <c r="G148" s="22">
        <v>50556</v>
      </c>
    </row>
    <row r="149" spans="2:7" ht="15.75" customHeight="1" x14ac:dyDescent="0.25">
      <c r="B149" s="2" t="s">
        <v>324</v>
      </c>
      <c r="C149" s="20" t="s">
        <v>325</v>
      </c>
      <c r="D149" s="22">
        <v>23114449</v>
      </c>
      <c r="F149" s="20" t="s">
        <v>326</v>
      </c>
      <c r="G149" s="22">
        <v>0</v>
      </c>
    </row>
    <row r="150" spans="2:7" ht="15.75" customHeight="1" x14ac:dyDescent="0.25">
      <c r="C150" s="20" t="s">
        <v>327</v>
      </c>
      <c r="D150" s="22">
        <v>0</v>
      </c>
      <c r="F150" s="20" t="s">
        <v>328</v>
      </c>
      <c r="G150" s="22">
        <v>0</v>
      </c>
    </row>
    <row r="151" spans="2:7" ht="15.75" customHeight="1" x14ac:dyDescent="0.25">
      <c r="B151" s="2" t="s">
        <v>329</v>
      </c>
      <c r="C151" s="20" t="s">
        <v>330</v>
      </c>
      <c r="D151" s="22">
        <v>0</v>
      </c>
      <c r="F151" s="20" t="s">
        <v>331</v>
      </c>
      <c r="G151" s="22">
        <v>0</v>
      </c>
    </row>
    <row r="152" spans="2:7" ht="15.75" customHeight="1" x14ac:dyDescent="0.25">
      <c r="B152" s="2" t="s">
        <v>332</v>
      </c>
      <c r="C152" s="20" t="s">
        <v>333</v>
      </c>
      <c r="D152" s="22">
        <v>0</v>
      </c>
      <c r="F152" s="20" t="s">
        <v>334</v>
      </c>
      <c r="G152" s="22">
        <v>0</v>
      </c>
    </row>
    <row r="153" spans="2:7" ht="15.75" customHeight="1" x14ac:dyDescent="0.25">
      <c r="B153" s="2" t="s">
        <v>335</v>
      </c>
      <c r="C153" s="20" t="s">
        <v>336</v>
      </c>
      <c r="D153" s="22">
        <v>503630</v>
      </c>
      <c r="F153" s="20" t="s">
        <v>337</v>
      </c>
      <c r="G153" s="22">
        <v>0</v>
      </c>
    </row>
    <row r="154" spans="2:7" ht="15.75" customHeight="1" x14ac:dyDescent="0.25">
      <c r="C154" s="20" t="s">
        <v>338</v>
      </c>
      <c r="D154" s="22">
        <v>290539</v>
      </c>
      <c r="F154" s="20" t="s">
        <v>339</v>
      </c>
      <c r="G154" s="112">
        <f>+'[9]Detalle ER'!H141</f>
        <v>1862302.02</v>
      </c>
    </row>
    <row r="155" spans="2:7" ht="15.75" customHeight="1" x14ac:dyDescent="0.25">
      <c r="C155" s="20" t="s">
        <v>340</v>
      </c>
      <c r="D155" s="22">
        <v>0</v>
      </c>
      <c r="F155" s="48" t="s">
        <v>341</v>
      </c>
      <c r="G155" s="104">
        <v>134725</v>
      </c>
    </row>
    <row r="156" spans="2:7" ht="15.75" customHeight="1" x14ac:dyDescent="0.25">
      <c r="C156" s="20" t="s">
        <v>342</v>
      </c>
      <c r="D156" s="22">
        <v>235387</v>
      </c>
      <c r="F156" s="90" t="s">
        <v>343</v>
      </c>
      <c r="G156" s="97">
        <f>SUM(G143:G155)</f>
        <v>49471706.020000003</v>
      </c>
    </row>
    <row r="157" spans="2:7" ht="15.75" customHeight="1" x14ac:dyDescent="0.25">
      <c r="C157" s="20" t="s">
        <v>344</v>
      </c>
      <c r="D157" s="102">
        <f>+'[9]Detalle ER'!D141</f>
        <v>7250958.0500000007</v>
      </c>
      <c r="E157" s="2"/>
      <c r="F157" s="79" t="s">
        <v>345</v>
      </c>
      <c r="G157" s="115">
        <f>G142-G156</f>
        <v>35417367.579999991</v>
      </c>
    </row>
    <row r="158" spans="2:7" ht="15.75" customHeight="1" x14ac:dyDescent="0.25">
      <c r="C158" s="48" t="s">
        <v>346</v>
      </c>
      <c r="D158" s="110">
        <v>537647</v>
      </c>
      <c r="E158" s="2"/>
    </row>
    <row r="159" spans="2:7" ht="15.75" customHeight="1" x14ac:dyDescent="0.25">
      <c r="C159" s="90" t="s">
        <v>347</v>
      </c>
      <c r="D159" s="97">
        <f>SUM(D144:D158)</f>
        <v>40258680.049999997</v>
      </c>
      <c r="E159" s="2"/>
      <c r="F159" s="79" t="s">
        <v>348</v>
      </c>
      <c r="G159" s="80">
        <f>+D129+D160+G157</f>
        <v>274316664.51999962</v>
      </c>
    </row>
    <row r="160" spans="2:7" ht="15.75" customHeight="1" x14ac:dyDescent="0.25">
      <c r="C160" s="75" t="s">
        <v>349</v>
      </c>
      <c r="D160" s="103">
        <f>D143-D159</f>
        <v>60378862.560000002</v>
      </c>
    </row>
    <row r="161" spans="6:7" ht="15.75" customHeight="1" x14ac:dyDescent="0.25">
      <c r="F161" s="79" t="s">
        <v>350</v>
      </c>
      <c r="G161" s="117">
        <f>+G131</f>
        <v>2025</v>
      </c>
    </row>
    <row r="162" spans="6:7" ht="15.75" customHeight="1" x14ac:dyDescent="0.25">
      <c r="F162" s="50" t="s">
        <v>351</v>
      </c>
      <c r="G162" s="109">
        <v>0</v>
      </c>
    </row>
    <row r="163" spans="6:7" ht="15.75" customHeight="1" x14ac:dyDescent="0.25">
      <c r="F163" s="20" t="s">
        <v>352</v>
      </c>
      <c r="G163" s="22">
        <v>0</v>
      </c>
    </row>
    <row r="164" spans="6:7" ht="15.75" customHeight="1" x14ac:dyDescent="0.25">
      <c r="F164" s="48" t="s">
        <v>353</v>
      </c>
      <c r="G164" s="110">
        <v>0</v>
      </c>
    </row>
    <row r="165" spans="6:7" ht="15.75" customHeight="1" x14ac:dyDescent="0.25">
      <c r="F165" s="90" t="s">
        <v>354</v>
      </c>
      <c r="G165" s="97">
        <f>SUM(G162:G164)</f>
        <v>0</v>
      </c>
    </row>
    <row r="166" spans="6:7" ht="15.75" customHeight="1" x14ac:dyDescent="0.25"/>
    <row r="167" spans="6:7" ht="15.75" customHeight="1" x14ac:dyDescent="0.25">
      <c r="F167" s="79" t="s">
        <v>355</v>
      </c>
      <c r="G167" s="80">
        <f>+G159+G165</f>
        <v>274316664.51999962</v>
      </c>
    </row>
    <row r="168" spans="6:7" ht="15.75" x14ac:dyDescent="0.25"/>
    <row r="169" spans="6:7" ht="15.75" x14ac:dyDescent="0.25"/>
    <row r="170" spans="6:7" ht="15.75" hidden="1" x14ac:dyDescent="0.25"/>
    <row r="171" spans="6:7" ht="15.75" hidden="1" x14ac:dyDescent="0.25"/>
    <row r="172" spans="6:7" ht="15.75" hidden="1" x14ac:dyDescent="0.25"/>
    <row r="173" spans="6:7" ht="15.75" hidden="1" x14ac:dyDescent="0.25"/>
    <row r="174" spans="6:7" ht="15.75" hidden="1" x14ac:dyDescent="0.25"/>
    <row r="175" spans="6:7" ht="15.75" hidden="1" x14ac:dyDescent="0.25"/>
    <row r="176" spans="6:7"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spans="1:8" s="53" customFormat="1" ht="15.75" hidden="1" x14ac:dyDescent="0.25">
      <c r="A193" s="52"/>
      <c r="B193" s="5"/>
      <c r="C193" s="3"/>
      <c r="D193" s="4"/>
      <c r="E193" s="5"/>
      <c r="F193" s="3"/>
      <c r="G193" s="4"/>
      <c r="H193"/>
    </row>
    <row r="194" spans="1:8" s="53" customFormat="1" ht="15.75" hidden="1" x14ac:dyDescent="0.25">
      <c r="A194" s="52"/>
      <c r="B194" s="5"/>
      <c r="C194" s="3"/>
      <c r="D194" s="4"/>
      <c r="E194" s="5"/>
      <c r="F194" s="3"/>
      <c r="G194" s="4"/>
      <c r="H194"/>
    </row>
    <row r="195" spans="1:8" s="53" customFormat="1" ht="15.75" hidden="1" x14ac:dyDescent="0.25">
      <c r="A195" s="52"/>
      <c r="B195" s="5"/>
      <c r="C195" s="3"/>
      <c r="D195" s="4"/>
      <c r="E195" s="5"/>
      <c r="F195" s="3"/>
      <c r="G195" s="4"/>
      <c r="H195"/>
    </row>
    <row r="196" spans="1:8" s="53" customFormat="1" ht="15.75" hidden="1" x14ac:dyDescent="0.25">
      <c r="A196" s="52"/>
      <c r="B196" s="5"/>
      <c r="C196" s="3"/>
      <c r="D196" s="4"/>
      <c r="E196" s="5"/>
      <c r="F196" s="3"/>
      <c r="G196" s="4"/>
      <c r="H196"/>
    </row>
    <row r="197" spans="1:8" s="53" customFormat="1" ht="15.75" hidden="1" x14ac:dyDescent="0.25">
      <c r="A197" s="52"/>
      <c r="B197" s="5"/>
      <c r="C197" s="3"/>
      <c r="D197" s="4"/>
      <c r="E197" s="5"/>
      <c r="F197" s="3"/>
      <c r="G197" s="4"/>
      <c r="H197"/>
    </row>
    <row r="198" spans="1:8" s="53" customFormat="1" ht="15.75" hidden="1" x14ac:dyDescent="0.25">
      <c r="A198" s="52"/>
      <c r="B198" s="5"/>
      <c r="C198" s="3"/>
      <c r="D198" s="4"/>
      <c r="E198" s="5"/>
      <c r="F198" s="3"/>
      <c r="G198" s="4"/>
      <c r="H198"/>
    </row>
    <row r="199" spans="1:8" s="53" customFormat="1" ht="15.75" hidden="1" x14ac:dyDescent="0.25">
      <c r="A199" s="52"/>
      <c r="B199" s="5"/>
      <c r="C199" s="3"/>
      <c r="D199" s="4"/>
      <c r="E199" s="5"/>
      <c r="F199" s="3"/>
      <c r="G199" s="4"/>
      <c r="H199"/>
    </row>
    <row r="200" spans="1:8" s="53" customFormat="1" ht="15.75" hidden="1" x14ac:dyDescent="0.25">
      <c r="A200" s="52"/>
      <c r="B200" s="5"/>
      <c r="C200" s="3"/>
      <c r="D200" s="4"/>
      <c r="E200" s="5"/>
      <c r="F200" s="3"/>
      <c r="G200" s="4"/>
      <c r="H200"/>
    </row>
    <row r="201" spans="1:8" s="53" customFormat="1" ht="15.75" hidden="1" x14ac:dyDescent="0.25">
      <c r="B201" s="5"/>
      <c r="C201" s="3"/>
      <c r="D201" s="4"/>
      <c r="E201" s="5"/>
      <c r="F201" s="3"/>
      <c r="G201" s="4"/>
      <c r="H201"/>
    </row>
    <row r="202" spans="1:8" s="53" customFormat="1" ht="15.75" hidden="1" x14ac:dyDescent="0.25">
      <c r="B202" s="5"/>
      <c r="C202" s="3"/>
      <c r="D202" s="4"/>
      <c r="E202" s="5"/>
      <c r="F202" s="3"/>
      <c r="G202" s="4"/>
      <c r="H202"/>
    </row>
    <row r="203" spans="1:8" s="53" customFormat="1" ht="15.75" hidden="1" x14ac:dyDescent="0.25">
      <c r="B203" s="5"/>
      <c r="C203" s="3"/>
      <c r="D203" s="4"/>
      <c r="E203" s="5"/>
      <c r="F203" s="3"/>
      <c r="G203" s="4"/>
      <c r="H203"/>
    </row>
    <row r="204" spans="1:8" s="53" customFormat="1" ht="15.75" hidden="1" x14ac:dyDescent="0.25">
      <c r="B204" s="5"/>
      <c r="C204" s="3"/>
      <c r="D204" s="4"/>
      <c r="E204" s="5"/>
      <c r="F204" s="3"/>
      <c r="G204" s="4"/>
      <c r="H204"/>
    </row>
    <row r="205" spans="1:8" s="53" customFormat="1" ht="15.75" hidden="1" x14ac:dyDescent="0.25">
      <c r="B205" s="5"/>
      <c r="C205" s="3"/>
      <c r="D205" s="4"/>
      <c r="E205" s="5"/>
      <c r="F205" s="3"/>
      <c r="G205" s="4"/>
      <c r="H205"/>
    </row>
    <row r="206" spans="1:8" s="53" customFormat="1" ht="15.75" hidden="1" x14ac:dyDescent="0.25">
      <c r="B206" s="5"/>
      <c r="C206" s="3"/>
      <c r="D206" s="4"/>
      <c r="E206" s="5"/>
      <c r="F206" s="3"/>
      <c r="G206" s="4"/>
      <c r="H206"/>
    </row>
    <row r="207" spans="1:8" s="53" customFormat="1" ht="15.75" hidden="1" x14ac:dyDescent="0.25">
      <c r="B207" s="5"/>
      <c r="C207" s="3"/>
      <c r="D207" s="4"/>
      <c r="E207" s="5"/>
      <c r="F207" s="3"/>
      <c r="G207" s="4"/>
      <c r="H207"/>
    </row>
    <row r="208" spans="1:8" s="53" customFormat="1" ht="15.75" hidden="1" x14ac:dyDescent="0.25">
      <c r="B208" s="5"/>
      <c r="C208" s="3"/>
      <c r="D208" s="4"/>
      <c r="E208" s="5"/>
      <c r="F208" s="3"/>
      <c r="G208" s="4"/>
      <c r="H208"/>
    </row>
    <row r="209" spans="2:8" s="53" customFormat="1" ht="15.75" hidden="1" x14ac:dyDescent="0.25">
      <c r="B209" s="5"/>
      <c r="C209" s="3"/>
      <c r="D209" s="4"/>
      <c r="E209" s="5"/>
      <c r="F209" s="3"/>
      <c r="G209" s="4"/>
      <c r="H209"/>
    </row>
    <row r="210" spans="2:8" s="53" customFormat="1" ht="15.75" hidden="1" x14ac:dyDescent="0.25">
      <c r="B210" s="5"/>
      <c r="C210" s="3"/>
      <c r="D210" s="4"/>
      <c r="E210" s="5"/>
      <c r="F210" s="3"/>
      <c r="G210" s="4"/>
      <c r="H210"/>
    </row>
    <row r="211" spans="2:8" s="53" customFormat="1" ht="15.75" hidden="1" x14ac:dyDescent="0.25">
      <c r="B211" s="5"/>
      <c r="C211" s="3"/>
      <c r="D211" s="4"/>
      <c r="E211" s="5"/>
      <c r="F211" s="3"/>
      <c r="G211" s="4"/>
      <c r="H211"/>
    </row>
    <row r="212" spans="2:8" s="53" customFormat="1" ht="15.75" hidden="1" x14ac:dyDescent="0.25">
      <c r="B212" s="5"/>
      <c r="C212" s="3"/>
      <c r="D212" s="4"/>
      <c r="E212" s="5"/>
      <c r="F212" s="3"/>
      <c r="G212" s="4"/>
      <c r="H212"/>
    </row>
    <row r="213" spans="2:8" s="53" customFormat="1" ht="15.75" hidden="1" x14ac:dyDescent="0.25">
      <c r="B213" s="5"/>
      <c r="C213" s="3"/>
      <c r="D213" s="4"/>
      <c r="E213" s="5"/>
      <c r="F213" s="3"/>
      <c r="G213" s="4"/>
      <c r="H213"/>
    </row>
    <row r="214" spans="2:8" s="53" customFormat="1" ht="15.75" hidden="1" x14ac:dyDescent="0.25">
      <c r="B214" s="5"/>
      <c r="C214" s="3"/>
      <c r="D214" s="4"/>
      <c r="E214" s="5"/>
      <c r="F214" s="3"/>
      <c r="G214" s="4"/>
      <c r="H214"/>
    </row>
    <row r="215" spans="2:8" s="53" customFormat="1" ht="15.75" hidden="1" x14ac:dyDescent="0.25">
      <c r="B215" s="5"/>
      <c r="C215" s="3"/>
      <c r="D215" s="4"/>
      <c r="E215" s="5"/>
      <c r="F215" s="3"/>
      <c r="G215" s="4"/>
      <c r="H215"/>
    </row>
    <row r="216" spans="2:8" s="53" customFormat="1" ht="15.75" hidden="1" x14ac:dyDescent="0.25">
      <c r="B216" s="5"/>
      <c r="C216" s="3"/>
      <c r="D216" s="4"/>
      <c r="E216" s="5"/>
      <c r="F216" s="3"/>
      <c r="G216" s="4"/>
      <c r="H216"/>
    </row>
    <row r="217" spans="2:8" s="53" customFormat="1" ht="15.75" hidden="1" x14ac:dyDescent="0.25">
      <c r="B217" s="5"/>
      <c r="C217" s="3"/>
      <c r="D217" s="4"/>
      <c r="E217" s="5"/>
      <c r="F217" s="3"/>
      <c r="G217" s="4"/>
      <c r="H217"/>
    </row>
    <row r="218" spans="2:8" s="53" customFormat="1" ht="15.75" hidden="1" x14ac:dyDescent="0.25">
      <c r="B218" s="5"/>
      <c r="C218" s="3"/>
      <c r="D218" s="4"/>
      <c r="E218" s="5"/>
      <c r="F218" s="3"/>
      <c r="G218" s="4"/>
      <c r="H218"/>
    </row>
    <row r="219" spans="2:8" s="53" customFormat="1" ht="15.75" hidden="1" x14ac:dyDescent="0.25">
      <c r="B219" s="5"/>
      <c r="C219" s="3"/>
      <c r="D219" s="4"/>
      <c r="E219" s="5"/>
      <c r="F219" s="3"/>
      <c r="G219" s="4"/>
      <c r="H219"/>
    </row>
    <row r="220" spans="2:8" s="53" customFormat="1" ht="15.75" hidden="1" x14ac:dyDescent="0.25">
      <c r="B220" s="5"/>
      <c r="C220" s="3"/>
      <c r="D220" s="4"/>
      <c r="E220" s="5"/>
      <c r="F220" s="3"/>
      <c r="G220" s="4"/>
      <c r="H220"/>
    </row>
    <row r="221" spans="2:8" s="53" customFormat="1" ht="15.75" hidden="1" x14ac:dyDescent="0.25">
      <c r="B221" s="5"/>
      <c r="C221" s="3"/>
      <c r="D221" s="4"/>
      <c r="E221" s="5"/>
      <c r="F221" s="3"/>
      <c r="G221" s="4"/>
      <c r="H221"/>
    </row>
    <row r="222" spans="2:8" s="53" customFormat="1" ht="15.75" hidden="1" x14ac:dyDescent="0.25">
      <c r="B222" s="5"/>
      <c r="C222" s="3"/>
      <c r="D222" s="4"/>
      <c r="E222" s="5"/>
      <c r="F222" s="3"/>
      <c r="G222" s="4"/>
      <c r="H222"/>
    </row>
    <row r="223" spans="2:8" ht="15.75" hidden="1" x14ac:dyDescent="0.25"/>
    <row r="224" spans="2:8" ht="15.75" hidden="1" x14ac:dyDescent="0.25"/>
    <row r="225" ht="15.75" hidden="1" x14ac:dyDescent="0.25"/>
    <row r="226" ht="15.75" hidden="1" x14ac:dyDescent="0.25"/>
    <row r="229" ht="15.75" hidden="1" x14ac:dyDescent="0.25"/>
    <row r="230" ht="15.75" hidden="1" x14ac:dyDescent="0.25"/>
    <row r="231" ht="15.75" hidden="1" x14ac:dyDescent="0.25"/>
    <row r="232" ht="15.75" hidden="1" x14ac:dyDescent="0.25"/>
    <row r="233" ht="15.75" hidden="1" x14ac:dyDescent="0.25"/>
  </sheetData>
  <mergeCells count="4">
    <mergeCell ref="C5:D5"/>
    <mergeCell ref="C2:D2"/>
    <mergeCell ref="C3:D3"/>
    <mergeCell ref="C4:D4"/>
  </mergeCells>
  <conditionalFormatting sqref="D8:D48">
    <cfRule type="cellIs" priority="13" stopIfTrue="1" operator="between">
      <formula>-0.1</formula>
      <formula>-50</formula>
    </cfRule>
    <cfRule type="cellIs" priority="14" stopIfTrue="1" operator="between">
      <formula>0.1</formula>
      <formula>50</formula>
    </cfRule>
  </conditionalFormatting>
  <conditionalFormatting sqref="D50:D53">
    <cfRule type="cellIs" priority="11" stopIfTrue="1" operator="between">
      <formula>-0.1</formula>
      <formula>-50</formula>
    </cfRule>
    <cfRule type="cellIs" priority="12" stopIfTrue="1" operator="between">
      <formula>0.1</formula>
      <formula>50</formula>
    </cfRule>
  </conditionalFormatting>
  <conditionalFormatting sqref="D55 G111:G130 G197">
    <cfRule type="cellIs" priority="27" stopIfTrue="1" operator="between">
      <formula>-0.1</formula>
      <formula>-50</formula>
    </cfRule>
    <cfRule type="cellIs" priority="28" stopIfTrue="1" operator="between">
      <formula>0.1</formula>
      <formula>50</formula>
    </cfRule>
  </conditionalFormatting>
  <conditionalFormatting sqref="D57:D61">
    <cfRule type="cellIs" priority="23" stopIfTrue="1" operator="between">
      <formula>-0.1</formula>
      <formula>-50</formula>
    </cfRule>
    <cfRule type="cellIs" priority="24" stopIfTrue="1" operator="between">
      <formula>0.1</formula>
      <formula>50</formula>
    </cfRule>
  </conditionalFormatting>
  <conditionalFormatting sqref="D86:D126">
    <cfRule type="cellIs" priority="9" stopIfTrue="1" operator="between">
      <formula>-0.1</formula>
      <formula>-50</formula>
    </cfRule>
    <cfRule type="cellIs" priority="10" stopIfTrue="1" operator="between">
      <formula>0.1</formula>
      <formula>50</formula>
    </cfRule>
  </conditionalFormatting>
  <conditionalFormatting sqref="D128">
    <cfRule type="cellIs" priority="31" stopIfTrue="1" operator="between">
      <formula>-0.1</formula>
      <formula>-50</formula>
    </cfRule>
    <cfRule type="cellIs" priority="32" stopIfTrue="1" operator="between">
      <formula>0.1</formula>
      <formula>50</formula>
    </cfRule>
  </conditionalFormatting>
  <conditionalFormatting sqref="D130">
    <cfRule type="cellIs" priority="25" stopIfTrue="1" operator="between">
      <formula>-0.1</formula>
      <formula>-50</formula>
    </cfRule>
    <cfRule type="cellIs" priority="26" stopIfTrue="1" operator="between">
      <formula>0.1</formula>
      <formula>50</formula>
    </cfRule>
  </conditionalFormatting>
  <conditionalFormatting sqref="D132:D159">
    <cfRule type="cellIs" priority="19" stopIfTrue="1" operator="between">
      <formula>-0.1</formula>
      <formula>-50</formula>
    </cfRule>
    <cfRule type="cellIs" priority="20" stopIfTrue="1" operator="between">
      <formula>0.1</formula>
      <formula>50</formula>
    </cfRule>
  </conditionalFormatting>
  <conditionalFormatting sqref="G8:G33">
    <cfRule type="cellIs" priority="7" stopIfTrue="1" operator="between">
      <formula>-0.1</formula>
      <formula>-50</formula>
    </cfRule>
    <cfRule type="cellIs" priority="8" stopIfTrue="1" operator="between">
      <formula>0.1</formula>
      <formula>50</formula>
    </cfRule>
  </conditionalFormatting>
  <conditionalFormatting sqref="G35:G40">
    <cfRule type="cellIs" priority="5" stopIfTrue="1" operator="between">
      <formula>-0.1</formula>
      <formula>-50</formula>
    </cfRule>
    <cfRule type="cellIs" priority="6" stopIfTrue="1" operator="between">
      <formula>0.1</formula>
      <formula>50</formula>
    </cfRule>
  </conditionalFormatting>
  <conditionalFormatting sqref="G42:G106">
    <cfRule type="cellIs" priority="1" stopIfTrue="1" operator="between">
      <formula>-0.1</formula>
      <formula>-50</formula>
    </cfRule>
    <cfRule type="cellIs" priority="2" stopIfTrue="1" operator="between">
      <formula>0.1</formula>
      <formula>50</formula>
    </cfRule>
  </conditionalFormatting>
  <conditionalFormatting sqref="G108">
    <cfRule type="cellIs" priority="29" stopIfTrue="1" operator="between">
      <formula>-0.1</formula>
      <formula>-50</formula>
    </cfRule>
    <cfRule type="cellIs" priority="30" stopIfTrue="1" operator="between">
      <formula>0.1</formula>
      <formula>50</formula>
    </cfRule>
  </conditionalFormatting>
  <conditionalFormatting sqref="G132:G156">
    <cfRule type="cellIs" priority="15" stopIfTrue="1" operator="between">
      <formula>-0.1</formula>
      <formula>-50</formula>
    </cfRule>
    <cfRule type="cellIs" priority="16" stopIfTrue="1" operator="between">
      <formula>0.1</formula>
      <formula>50</formula>
    </cfRule>
  </conditionalFormatting>
  <conditionalFormatting sqref="G162:G166">
    <cfRule type="cellIs" priority="17" stopIfTrue="1" operator="between">
      <formula>-0.1</formula>
      <formula>-50</formula>
    </cfRule>
    <cfRule type="cellIs" priority="18" stopIfTrue="1" operator="between">
      <formula>0.1</formula>
      <formula>50</formula>
    </cfRule>
  </conditionalFormatting>
  <dataValidations count="21">
    <dataValidation type="custom" operator="greaterThan" showInputMessage="1" showErrorMessage="1" errorTitle="eee" sqref="G127" xr:uid="{13C7754F-C5B0-4587-90A2-2178B732FC9B}">
      <formula1>OR(D139=0, D139&gt;50)</formula1>
      <formula2>0</formula2>
    </dataValidation>
    <dataValidation type="custom" operator="greaterThan" showInputMessage="1" showErrorMessage="1" errorTitle="eee" sqref="G117:G126" xr:uid="{72878CAF-01E4-4398-8863-B8708AB78D92}">
      <formula1>OR(D131=0, D131&gt;50)</formula1>
      <formula2>0</formula2>
    </dataValidation>
    <dataValidation type="custom" operator="greaterThan" showInputMessage="1" showErrorMessage="1" errorTitle="eee" sqref="G128" xr:uid="{B052031A-591D-4A7E-B325-636C07C6D04F}">
      <formula1>OR(D136=0, D136&gt;50)</formula1>
      <formula2>0</formula2>
    </dataValidation>
    <dataValidation type="custom" operator="greaterThan" showInputMessage="1" showErrorMessage="1" errorTitle="eee" sqref="G129" xr:uid="{339B93FA-0CC9-4DAC-A64A-89558D06ABEB}">
      <formula1>OR(D134=0, D134&gt;50)</formula1>
      <formula2>0</formula2>
    </dataValidation>
    <dataValidation type="custom" operator="greaterThan" showInputMessage="1" showErrorMessage="1" errorTitle="eee" sqref="G130" xr:uid="{9155EB8B-E454-49EB-BDDF-FB2F163AAA15}">
      <formula1>OR(D132=0, D132&gt;50)</formula1>
      <formula2>0</formula2>
    </dataValidation>
    <dataValidation type="custom" operator="greaterThan" showInputMessage="1" showErrorMessage="1" errorTitle="eee" sqref="G161 G166" xr:uid="{E1352ADA-2352-4552-804E-8C7F37DA6E60}">
      <formula1>OR(D200=0, D200&gt;50)</formula1>
      <formula2>0</formula2>
    </dataValidation>
    <dataValidation type="custom" allowBlank="1" showInputMessage="1" showErrorMessage="1" sqref="D62 G156" xr:uid="{4B5FB89F-2CB9-4794-BF81-3310A87312B7}">
      <formula1>OR(D62=0, D62&gt;50)</formula1>
    </dataValidation>
    <dataValidation type="custom" operator="greaterThan" showInputMessage="1" showErrorMessage="1" errorTitle="eee" sqref="D61" xr:uid="{84E8983C-9812-4822-97D8-ED05C045A635}">
      <formula1>OR(D61=0, D61&lt;0)</formula1>
    </dataValidation>
    <dataValidation type="custom" operator="greaterThan" showInputMessage="1" showErrorMessage="1" errorTitle="eee" sqref="D14:D29 D30 D50:D54 D31:D48" xr:uid="{5A7E3A1E-A504-4665-BDB6-BC42C9480F5C}">
      <formula1>OR(D14=0,D14&gt;50)</formula1>
    </dataValidation>
    <dataValidation operator="greaterThan" showInputMessage="1" showErrorMessage="1" errorTitle="eee" sqref="G109 G157 G159 D129 D160" xr:uid="{89A134B7-AF94-4780-998B-A466C7644B7D}"/>
    <dataValidation type="custom" operator="greaterThan" showInputMessage="1" showErrorMessage="1" errorTitle="eee" sqref="G111:G116" xr:uid="{39A6A22D-173C-4CDD-BFBD-8B9F4600442A}">
      <formula1>OR(D132=0, D132&gt;50)</formula1>
      <formula2>0</formula2>
    </dataValidation>
    <dataValidation type="custom" operator="greaterThan" showInputMessage="1" showErrorMessage="1" errorTitle="eee" sqref="G197" xr:uid="{871DA90C-180A-4818-8AEA-6AD519AE4F65}">
      <formula1>OR(D196=0, D196&gt;50)</formula1>
      <formula2>0</formula2>
    </dataValidation>
    <dataValidation type="custom" operator="greaterThan" showInputMessage="1" showErrorMessage="1" errorTitle="eee" sqref="G142" xr:uid="{894859C6-00DB-4877-987D-F47E264FA592}">
      <formula1>OR(D180=0, D180&gt;50)</formula1>
      <formula2>0</formula2>
    </dataValidation>
    <dataValidation allowBlank="1" sqref="G231" xr:uid="{A3E45B42-85FA-4C58-8352-A7B939D73005}">
      <formula1>0</formula1>
      <formula2>0</formula2>
    </dataValidation>
    <dataValidation type="custom" operator="greaterThan" showInputMessage="1" showErrorMessage="1" errorTitle="eee" sqref="D57:D60" xr:uid="{0A2C8BF5-8676-4CAD-A71E-34ABA4DF3030}">
      <formula1>OR(D57=0, D57&lt;50)</formula1>
    </dataValidation>
    <dataValidation allowBlank="1" errorTitle="Error de datos" error="Debe introducir una fecha válida" sqref="F4" xr:uid="{78472488-F708-468C-8242-25DBCDB35BFA}">
      <formula1>0</formula1>
      <formula2>0</formula2>
    </dataValidation>
    <dataValidation type="custom" operator="greaterThan" showInputMessage="1" showErrorMessage="1" errorTitle="eee" error="Valores mayores a $50" sqref="D8:D13" xr:uid="{D95317D7-1798-4E5B-8687-F4F1571E72D4}">
      <formula1>OR(D8=0,D8&gt;50)</formula1>
    </dataValidation>
    <dataValidation type="custom" operator="greaterThan" showInputMessage="1" showErrorMessage="1" errorTitle="eee" sqref="D86:D95 D97:D99 D101:D109 D111 D113 D125 D118:D121 D123 D115 G143:G153 G141 G132:G139 G155" xr:uid="{3E52187A-717B-4836-8657-D24EBC40C0E0}">
      <formula1>OR(D86=0,D86&gt; 50)</formula1>
    </dataValidation>
    <dataValidation operator="greaterThanOrEqual" allowBlank="1" errorTitle="Error de datos" error="Debe ingresar un valor entero positivo" sqref="C8:C11 C14:C48 F230 C141:C160 F161:F165 F7:F109 C129 C131:C139 C50:C127 F111:F157" xr:uid="{E694CDA7-326D-4DC4-81AF-D19B4C2B6D89}">
      <formula1>0</formula1>
      <formula2>0</formula2>
    </dataValidation>
    <dataValidation type="custom" operator="greaterThan" showInputMessage="1" showErrorMessage="1" errorTitle="eee" sqref="D49 D55:D56 G140 G154 D116:D117 D114 D124 D85 D96 D100 D110 D112 D63:D83 D122 D126:D128 D131:D159 G8:G68 G70:G71 G88:G108 G74:G86" xr:uid="{B26C94ED-2EEE-4E69-802B-5D4F17D38E2A}">
      <formula1>OR(D8=0, D8&gt;50)</formula1>
    </dataValidation>
    <dataValidation type="custom" operator="greaterThan" showInputMessage="1" showErrorMessage="1" errorTitle="eee" sqref="D84" xr:uid="{3C1AA631-44B4-4E0C-9618-06FF34A652F8}">
      <formula1>OR(#REF!=0,#REF!&gt; 50)</formula1>
      <formula2>0</formula2>
    </dataValidation>
  </dataValidations>
  <pageMargins left="0.7" right="0.7" top="0.75" bottom="0.75" header="0.3" footer="0.3"/>
  <ignoredErrors>
    <ignoredError sqref="G10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ASESP</vt:lpstr>
      <vt:lpstr>H. EVANGELICO</vt:lpstr>
      <vt:lpstr>CASMU</vt:lpstr>
      <vt:lpstr>CCOU</vt:lpstr>
      <vt:lpstr>CUDAM</vt:lpstr>
      <vt:lpstr>COSEM</vt:lpstr>
      <vt:lpstr>GREMCA</vt:lpstr>
      <vt:lpstr>MUCAM</vt:lpstr>
      <vt:lpstr>SMI</vt:lpstr>
      <vt:lpstr>UNIVERSAL</vt:lpstr>
      <vt:lpstr>GREMEDA</vt:lpstr>
      <vt:lpstr>CAAMEPA</vt:lpstr>
      <vt:lpstr>CRAMI</vt:lpstr>
      <vt:lpstr>COMECA</vt:lpstr>
      <vt:lpstr>CAMCEL</vt:lpstr>
      <vt:lpstr>CAMEC</vt:lpstr>
      <vt:lpstr>CAMOC</vt:lpstr>
      <vt:lpstr>CAMEDUR</vt:lpstr>
      <vt:lpstr>COMEFLO</vt:lpstr>
      <vt:lpstr>COMEF</vt:lpstr>
      <vt:lpstr>CAMDEL</vt:lpstr>
      <vt:lpstr>AMDM</vt:lpstr>
      <vt:lpstr>CRAME</vt:lpstr>
      <vt:lpstr>COMEPA</vt:lpstr>
      <vt:lpstr>AMEDRIN</vt:lpstr>
      <vt:lpstr>CAMY</vt:lpstr>
      <vt:lpstr>CASMER</vt:lpstr>
      <vt:lpstr>COMERI</vt:lpstr>
      <vt:lpstr>COMERO</vt:lpstr>
      <vt:lpstr>SMQS</vt:lpstr>
      <vt:lpstr>AMSJ</vt:lpstr>
      <vt:lpstr>CAMS</vt:lpstr>
      <vt:lpstr>COMTA</vt:lpstr>
      <vt:lpstr>IAC</vt:lpstr>
      <vt:lpstr>MONTEVIDEO</vt:lpstr>
      <vt:lpstr>INTERIOR</vt:lpstr>
      <vt:lpstr>TOTAL PAIS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Economía de la salud 1</dc:creator>
  <cp:lastModifiedBy>Lucia Passalacqua</cp:lastModifiedBy>
  <dcterms:created xsi:type="dcterms:W3CDTF">2025-01-07T17:38:38Z</dcterms:created>
  <dcterms:modified xsi:type="dcterms:W3CDTF">2026-05-06T18:23:53Z</dcterms:modified>
</cp:coreProperties>
</file>