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juste 1º julio 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<sst xmlns="http://schemas.openxmlformats.org/spreadsheetml/2006/main" count="132" uniqueCount="112">
  <si>
    <t>INDUSTRIA FARMACEUTICA (Grupo 7 Subgrupo 1)</t>
  </si>
  <si>
    <t>01.05.05</t>
  </si>
  <si>
    <t>01.09.05</t>
  </si>
  <si>
    <t>01.01.06</t>
  </si>
  <si>
    <t>01.05.06</t>
  </si>
  <si>
    <t>01.09.06</t>
  </si>
  <si>
    <t>01.01.07</t>
  </si>
  <si>
    <t>01.05.07</t>
  </si>
  <si>
    <t>01.01.08</t>
  </si>
  <si>
    <t>01.07.08</t>
  </si>
  <si>
    <t>01.01.09</t>
  </si>
  <si>
    <t>01.07.09</t>
  </si>
  <si>
    <t>01.01.10</t>
  </si>
  <si>
    <t>01.07.10</t>
  </si>
  <si>
    <t>01.01.11</t>
  </si>
  <si>
    <t xml:space="preserve">ajuste </t>
  </si>
  <si>
    <t>ajuste (1)</t>
  </si>
  <si>
    <t>ajuste (2)</t>
  </si>
  <si>
    <t xml:space="preserve">    ajuste </t>
  </si>
  <si>
    <t xml:space="preserve">       ajuste</t>
  </si>
  <si>
    <t>ajuste</t>
  </si>
  <si>
    <t>correctivo</t>
  </si>
  <si>
    <t>ADMINISTRACION</t>
  </si>
  <si>
    <t>2,70% -3,20%</t>
  </si>
  <si>
    <t>4,40% -4,90%</t>
  </si>
  <si>
    <t>1,75% / 2,25% / 2,75%</t>
  </si>
  <si>
    <t xml:space="preserve"> 6,08% / 6,58%</t>
  </si>
  <si>
    <t>9.60%</t>
  </si>
  <si>
    <t>3.21%</t>
  </si>
  <si>
    <t>2.28%</t>
  </si>
  <si>
    <t>9.20%</t>
  </si>
  <si>
    <t>12.90% / 16.72%</t>
  </si>
  <si>
    <t>12.33% / 16.12%</t>
  </si>
  <si>
    <t>5.13% / 5.66%</t>
  </si>
  <si>
    <t>4.30%</t>
  </si>
  <si>
    <t>JEFE DE CONTADURIA</t>
  </si>
  <si>
    <t>JEFE DE COSTOS</t>
  </si>
  <si>
    <t>AYUDANTE DE CONTADOR</t>
  </si>
  <si>
    <t>OFICIAL 1º</t>
  </si>
  <si>
    <t>AUXILIAR 1º</t>
  </si>
  <si>
    <t>AUXILIAR 2º</t>
  </si>
  <si>
    <t>JEFE DE EXPORTACION E IMPORTACION</t>
  </si>
  <si>
    <t>JEFE DE COMPRAS</t>
  </si>
  <si>
    <t>JEFE DE CREDITO Y COBRANZA</t>
  </si>
  <si>
    <t>COBRADOR</t>
  </si>
  <si>
    <t>CAJERO GENERAL</t>
  </si>
  <si>
    <t>SECRETARIA CON IDIOMA</t>
  </si>
  <si>
    <t>CAJERO AUXILIAR</t>
  </si>
  <si>
    <t xml:space="preserve">SECRETARIA  </t>
  </si>
  <si>
    <t>TELEFONISTA-RECEPCIONISTA</t>
  </si>
  <si>
    <t>CONSERJE</t>
  </si>
  <si>
    <t>CADETE</t>
  </si>
  <si>
    <t>COMPUTACION</t>
  </si>
  <si>
    <t>JEFE DE PROCESAMIENTO DE DATOS</t>
  </si>
  <si>
    <t>ANALISTA DE SISTEMAS</t>
  </si>
  <si>
    <t>ENCARGADO DE CONTROL</t>
  </si>
  <si>
    <t>ENCARGADO DE OPERACIONES</t>
  </si>
  <si>
    <t>PROGRAMADOR</t>
  </si>
  <si>
    <t>OPERADOR</t>
  </si>
  <si>
    <t>VENTAS</t>
  </si>
  <si>
    <t>JEFE DE VENTAS</t>
  </si>
  <si>
    <t>JEFE DE PUBLICIDAD Y PROMOCION</t>
  </si>
  <si>
    <t>JEFE DE PROMOCION MEDICA</t>
  </si>
  <si>
    <t>JEFE DE PRODUCTOS</t>
  </si>
  <si>
    <t>SUPERVISOR DE VENTAS Y/O PROMOCION MEDICA</t>
  </si>
  <si>
    <t>VISITADOR MEDICO</t>
  </si>
  <si>
    <t>AGENTE VIAJERO</t>
  </si>
  <si>
    <t>VENDEDOR</t>
  </si>
  <si>
    <t>PROMOTOR</t>
  </si>
  <si>
    <t>LABORATORIO CONTROL DE CALIDAD</t>
  </si>
  <si>
    <t>JEFE DE LABORATORIO DE CONTROL DE CALIDAD</t>
  </si>
  <si>
    <t>QUIMICO ANALISTA</t>
  </si>
  <si>
    <t>AYUDANTE TECNICO</t>
  </si>
  <si>
    <t>AYUDANTE IDONEO GRADO 1</t>
  </si>
  <si>
    <t>AYUDANTE IDONEO GRADO 2</t>
  </si>
  <si>
    <t>ENCARGADO BIOTERIO</t>
  </si>
  <si>
    <t>PRODUCCION</t>
  </si>
  <si>
    <t>JEFE DE PRODUCCION</t>
  </si>
  <si>
    <t>JEFE DE PLANEAMIENTO DE PRODUCCION</t>
  </si>
  <si>
    <t>ENCARGADO DE SECCION</t>
  </si>
  <si>
    <t>PREPARADOR ESPECIALIZADO GRADO 1</t>
  </si>
  <si>
    <t>PREPARADOR ESPECIALIZADO GRADO 2</t>
  </si>
  <si>
    <t>FRACCIONADOR</t>
  </si>
  <si>
    <t>OPERARIO ESPECIALIZADO GRADO 1</t>
  </si>
  <si>
    <t>OPERARIO ESPECIALIZADO GRADO 2</t>
  </si>
  <si>
    <t>OPERARIO</t>
  </si>
  <si>
    <t>AUXILIAR DE SERVICIO</t>
  </si>
  <si>
    <t>JEFE DE MANTENIMIENTO</t>
  </si>
  <si>
    <t>ENCARGADO DE MANTENIMIENTO</t>
  </si>
  <si>
    <t>OFICIAL DE MANTENIMIENTO</t>
  </si>
  <si>
    <t>EMPLEADO DE PAÑOL</t>
  </si>
  <si>
    <t>SERENO</t>
  </si>
  <si>
    <r>
      <t xml:space="preserve">LIMPIADOR/A                                           </t>
    </r>
    <r>
      <rPr>
        <b/>
        <u val="single"/>
        <sz val="10"/>
        <color indexed="10"/>
        <rFont val="Arial"/>
        <family val="2"/>
      </rPr>
      <t>valor hora   $ 125.44</t>
    </r>
  </si>
  <si>
    <t>DEPOSITOS</t>
  </si>
  <si>
    <t>JEFE DE DEPOSITOS Y EXPEDICION</t>
  </si>
  <si>
    <t>ENCARGADO DE DEPOSITO M.PRIMA Y MAT.EMPAQUE</t>
  </si>
  <si>
    <t>ENCARGADO DE DEPOSITO PROD.TERMINADO Y/O EXPED.</t>
  </si>
  <si>
    <t>CHOFER REPARTIDOR</t>
  </si>
  <si>
    <t>AUXILIAR DEPOSITOS</t>
  </si>
  <si>
    <t>AUXILIAR REPARTIDOR</t>
  </si>
  <si>
    <t>DIETISTA</t>
  </si>
  <si>
    <t>OPERARIO COCINA</t>
  </si>
  <si>
    <t>JARDINERO</t>
  </si>
  <si>
    <t>ANTIGÜEDAD</t>
  </si>
  <si>
    <t>DE 3 A 6 AÑOS</t>
  </si>
  <si>
    <t>DE 6 A 9 AÑOS</t>
  </si>
  <si>
    <t>DE 9 A 12 AÑOS</t>
  </si>
  <si>
    <t>DE 12 A 15 AÑOS</t>
  </si>
  <si>
    <t>DE 15 A 18 AÑOS</t>
  </si>
  <si>
    <t>DE 18 A 21 AÑOS</t>
  </si>
  <si>
    <t>MAS DE 21 AÑOS</t>
  </si>
  <si>
    <t>COMPENSACION POR ESTADIA EN EL INTERIOR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</si>
</sst>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 * #,##0.00_ ;_ * \-#,##0.00_ ;_ * \-??_ ;_ @_ "/>
    <numFmt numFmtId="165" formatCode="dd/mm/yy"/>
    <numFmt numFmtId="166" formatCode="0.000000"/>
    <numFmt numFmtId="167" formatCode="_(* #,##0_);_(* \(#,##0\);_(* \-??_);_(@_)"/>
    <numFmt numFmtId="168" formatCode="_ * #,##0_ ;_ * \-#,##0_ ;_ * \-??_ ;_ @_ "/>
    <numFmt numFmtId="169" formatCode="#,##0;[Red]\-#,##0"/>
  </numFmts>
  <fonts count="45"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BankGothic Md BT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0" fontId="6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right" wrapText="1"/>
    </xf>
    <xf numFmtId="166" fontId="7" fillId="0" borderId="27" xfId="0" applyNumberFormat="1" applyFont="1" applyBorder="1" applyAlignment="1">
      <alignment horizontal="right"/>
    </xf>
    <xf numFmtId="10" fontId="6" fillId="0" borderId="28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6" fillId="0" borderId="27" xfId="55" applyNumberFormat="1" applyFont="1" applyFill="1" applyBorder="1" applyAlignment="1" applyProtection="1">
      <alignment horizontal="center"/>
      <protection/>
    </xf>
    <xf numFmtId="10" fontId="6" fillId="0" borderId="29" xfId="55" applyNumberFormat="1" applyFont="1" applyFill="1" applyBorder="1" applyAlignment="1" applyProtection="1">
      <alignment horizontal="center"/>
      <protection/>
    </xf>
    <xf numFmtId="10" fontId="3" fillId="0" borderId="30" xfId="0" applyNumberFormat="1" applyFont="1" applyBorder="1" applyAlignment="1">
      <alignment/>
    </xf>
    <xf numFmtId="10" fontId="3" fillId="0" borderId="3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1" xfId="49" applyNumberFormat="1" applyFont="1" applyFill="1" applyBorder="1" applyAlignment="1" applyProtection="1">
      <alignment/>
      <protection/>
    </xf>
    <xf numFmtId="168" fontId="0" fillId="0" borderId="31" xfId="0" applyNumberFormat="1" applyFont="1" applyBorder="1" applyAlignment="1">
      <alignment/>
    </xf>
    <xf numFmtId="168" fontId="0" fillId="0" borderId="31" xfId="49" applyNumberFormat="1" applyFont="1" applyFill="1" applyBorder="1" applyAlignment="1" applyProtection="1">
      <alignment/>
      <protection/>
    </xf>
    <xf numFmtId="168" fontId="0" fillId="0" borderId="32" xfId="49" applyNumberFormat="1" applyFont="1" applyFill="1" applyBorder="1" applyAlignment="1" applyProtection="1">
      <alignment/>
      <protection/>
    </xf>
    <xf numFmtId="168" fontId="8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0" fontId="4" fillId="34" borderId="31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7" fontId="0" fillId="0" borderId="0" xfId="49" applyNumberFormat="1" applyFont="1" applyFill="1" applyBorder="1" applyAlignment="1" applyProtection="1">
      <alignment/>
      <protection/>
    </xf>
    <xf numFmtId="168" fontId="0" fillId="0" borderId="0" xfId="49" applyNumberFormat="1" applyFont="1" applyFill="1" applyBorder="1" applyAlignment="1" applyProtection="1">
      <alignment/>
      <protection/>
    </xf>
    <xf numFmtId="0" fontId="5" fillId="33" borderId="34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" fontId="2" fillId="0" borderId="33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167" fontId="0" fillId="0" borderId="31" xfId="0" applyNumberFormat="1" applyFont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3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LAUDOSenero20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LAUDOSenero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ajustel01%2007%202009CE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</sheetNames>
    <sheetDataSet>
      <sheetData sheetId="0">
        <row r="12">
          <cell r="D12">
            <v>2.4034749034749012</v>
          </cell>
        </row>
        <row r="14">
          <cell r="D14">
            <v>5.168368725868717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do"/>
      <sheetName val="calculo"/>
    </sheetNames>
    <sheetDataSet>
      <sheetData sheetId="0">
        <row r="73">
          <cell r="G73">
            <v>363.0541959144214</v>
          </cell>
        </row>
        <row r="74">
          <cell r="G74">
            <v>550.8408489736049</v>
          </cell>
        </row>
        <row r="75">
          <cell r="G75">
            <v>674.4273358293932</v>
          </cell>
        </row>
        <row r="76">
          <cell r="G76">
            <v>856.5157897866093</v>
          </cell>
        </row>
        <row r="77">
          <cell r="G77">
            <v>1039.1014001540811</v>
          </cell>
        </row>
        <row r="78">
          <cell r="G78">
            <v>1223.635264029225</v>
          </cell>
        </row>
        <row r="79">
          <cell r="G79">
            <v>1408.169127904369</v>
          </cell>
        </row>
        <row r="80">
          <cell r="G80">
            <v>103.67485059136881</v>
          </cell>
        </row>
      </sheetData>
      <sheetData sheetId="1">
        <row r="12">
          <cell r="D12">
            <v>2.7803164801234885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PageLayoutView="0" workbookViewId="0" topLeftCell="U1">
      <selection activeCell="X174" sqref="X174"/>
    </sheetView>
  </sheetViews>
  <sheetFormatPr defaultColWidth="11.421875" defaultRowHeight="12.75"/>
  <cols>
    <col min="1" max="1" width="57.8515625" style="0" customWidth="1"/>
    <col min="2" max="6" width="0" style="0" hidden="1" customWidth="1"/>
    <col min="7" max="8" width="0" style="1" hidden="1" customWidth="1"/>
    <col min="9" max="20" width="0" style="0" hidden="1" customWidth="1"/>
    <col min="23" max="24" width="19.140625" style="0" customWidth="1"/>
    <col min="25" max="26" width="16.57421875" style="0" customWidth="1"/>
    <col min="27" max="27" width="14.28125" style="2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6" t="s">
        <v>8</v>
      </c>
      <c r="K1" s="5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  <c r="Q1" s="8">
        <v>40725</v>
      </c>
      <c r="R1" s="9">
        <v>40909</v>
      </c>
      <c r="S1" s="9">
        <v>41091</v>
      </c>
      <c r="T1" s="9">
        <v>41275</v>
      </c>
      <c r="U1" s="10">
        <v>41456</v>
      </c>
      <c r="V1" s="10">
        <v>41456</v>
      </c>
      <c r="W1" s="10">
        <v>41821</v>
      </c>
      <c r="X1" s="10">
        <v>42186</v>
      </c>
      <c r="Y1" s="10">
        <v>42552</v>
      </c>
      <c r="Z1" s="10">
        <v>42552</v>
      </c>
      <c r="AA1" s="11">
        <v>42736</v>
      </c>
    </row>
    <row r="2" spans="1:27" ht="15">
      <c r="A2" s="12"/>
      <c r="B2" s="13" t="s">
        <v>15</v>
      </c>
      <c r="C2" s="13" t="s">
        <v>15</v>
      </c>
      <c r="D2" s="13" t="s">
        <v>15</v>
      </c>
      <c r="E2" s="13" t="s">
        <v>15</v>
      </c>
      <c r="F2" s="13" t="s">
        <v>15</v>
      </c>
      <c r="G2" s="14" t="s">
        <v>15</v>
      </c>
      <c r="H2" s="15" t="s">
        <v>15</v>
      </c>
      <c r="I2" s="14" t="s">
        <v>16</v>
      </c>
      <c r="J2" s="15" t="s">
        <v>17</v>
      </c>
      <c r="K2" s="14" t="s">
        <v>15</v>
      </c>
      <c r="L2" s="15" t="s">
        <v>15</v>
      </c>
      <c r="M2" s="15" t="s">
        <v>15</v>
      </c>
      <c r="N2" s="15" t="s">
        <v>15</v>
      </c>
      <c r="O2" s="15" t="s">
        <v>15</v>
      </c>
      <c r="P2" s="16" t="s">
        <v>15</v>
      </c>
      <c r="Q2" s="17" t="s">
        <v>18</v>
      </c>
      <c r="R2" s="18" t="s">
        <v>19</v>
      </c>
      <c r="S2" s="18" t="s">
        <v>20</v>
      </c>
      <c r="T2" s="18" t="s">
        <v>20</v>
      </c>
      <c r="U2" s="19" t="s">
        <v>20</v>
      </c>
      <c r="V2" s="19" t="s">
        <v>20</v>
      </c>
      <c r="W2" s="19" t="s">
        <v>20</v>
      </c>
      <c r="X2" s="19" t="s">
        <v>20</v>
      </c>
      <c r="Y2" s="19" t="s">
        <v>21</v>
      </c>
      <c r="Z2" s="19" t="s">
        <v>20</v>
      </c>
      <c r="AA2" s="20" t="s">
        <v>20</v>
      </c>
    </row>
    <row r="3" spans="1:27" ht="21">
      <c r="A3" s="21" t="s">
        <v>22</v>
      </c>
      <c r="B3" s="22">
        <v>0.0185</v>
      </c>
      <c r="C3" s="22">
        <v>0.0179</v>
      </c>
      <c r="D3" s="22" t="s">
        <v>23</v>
      </c>
      <c r="E3" s="22" t="s">
        <v>24</v>
      </c>
      <c r="F3" s="22">
        <v>0.0261</v>
      </c>
      <c r="G3" s="23" t="s">
        <v>25</v>
      </c>
      <c r="H3" s="24" t="s">
        <v>26</v>
      </c>
      <c r="I3" s="25">
        <v>0.0376</v>
      </c>
      <c r="J3" s="26">
        <v>0.065</v>
      </c>
      <c r="K3" s="25">
        <v>0.07430609589199605</v>
      </c>
      <c r="L3" s="27">
        <v>0.07142718162100806</v>
      </c>
      <c r="M3" s="27">
        <v>0.05555385025086821</v>
      </c>
      <c r="N3" s="27">
        <f>'[1]calculo'!D14/100</f>
        <v>0.051683687258687175</v>
      </c>
      <c r="O3" s="27">
        <v>0.0757</v>
      </c>
      <c r="P3" s="28">
        <v>0.0372</v>
      </c>
      <c r="Q3" s="29">
        <v>0.1</v>
      </c>
      <c r="R3" s="29">
        <v>0.037200000000000004</v>
      </c>
      <c r="S3" s="29" t="s">
        <v>27</v>
      </c>
      <c r="T3" s="29" t="s">
        <v>28</v>
      </c>
      <c r="U3" s="30" t="s">
        <v>29</v>
      </c>
      <c r="V3" s="30" t="s">
        <v>30</v>
      </c>
      <c r="W3" s="29" t="s">
        <v>31</v>
      </c>
      <c r="X3" s="29" t="s">
        <v>32</v>
      </c>
      <c r="Y3" s="30" t="s">
        <v>33</v>
      </c>
      <c r="Z3" s="30" t="s">
        <v>34</v>
      </c>
      <c r="AA3" s="31">
        <v>0.045</v>
      </c>
    </row>
    <row r="4" spans="1:27" ht="15">
      <c r="A4" s="32" t="s">
        <v>35</v>
      </c>
      <c r="B4" s="33">
        <v>18028.113383644315</v>
      </c>
      <c r="C4" s="33">
        <v>18351.078320124754</v>
      </c>
      <c r="D4" s="33">
        <v>18846.55743476812</v>
      </c>
      <c r="E4" s="33">
        <v>19675.805961897917</v>
      </c>
      <c r="F4" s="33">
        <v>20189.975778758308</v>
      </c>
      <c r="G4" s="33">
        <v>20543.300354886578</v>
      </c>
      <c r="H4" s="33">
        <v>21792.333016463683</v>
      </c>
      <c r="I4" s="34">
        <v>22611.724737882716</v>
      </c>
      <c r="J4" s="35">
        <v>24081.48684584509</v>
      </c>
      <c r="K4" s="34">
        <v>25870.888116634298</v>
      </c>
      <c r="L4" s="34">
        <v>27718.772740837914</v>
      </c>
      <c r="M4" s="35">
        <f aca="true" t="shared" si="0" ref="M4:M20">L4*$M$3+L4</f>
        <v>29258.657290820272</v>
      </c>
      <c r="N4" s="35">
        <f aca="true" t="shared" si="1" ref="N4:N20">M4*$N$3+M4</f>
        <v>30770.852583848136</v>
      </c>
      <c r="O4" s="35">
        <f aca="true" t="shared" si="2" ref="O4:O20">N4*$O$3+N4</f>
        <v>33100.20612444544</v>
      </c>
      <c r="P4" s="36">
        <f>O4*$P$3+O4</f>
        <v>34331.53379227481</v>
      </c>
      <c r="Q4" s="37">
        <f aca="true" t="shared" si="3" ref="Q4:Q35">P4*0.1+P4</f>
        <v>37764.687171502286</v>
      </c>
      <c r="R4" s="38">
        <f aca="true" t="shared" si="4" ref="R4:R20">Q4*1.0372</f>
        <v>39169.53353428217</v>
      </c>
      <c r="S4" s="38">
        <f aca="true" t="shared" si="5" ref="S4:S20">R4*1.096</f>
        <v>42929.80875357326</v>
      </c>
      <c r="T4" s="38">
        <f>S4*1.0321</f>
        <v>44307.85561456296</v>
      </c>
      <c r="U4" s="38">
        <f>T4*1.0228</f>
        <v>45318.074722574995</v>
      </c>
      <c r="V4" s="38">
        <f>U4*1.092</f>
        <v>49487.3375970519</v>
      </c>
      <c r="W4" s="38">
        <f>V4*1.129</f>
        <v>55871.20414707159</v>
      </c>
      <c r="X4" s="38">
        <f>W4*1.1233</f>
        <v>62760.123618405516</v>
      </c>
      <c r="Y4" s="38">
        <f>X4*1.0513</f>
        <v>65979.71796002971</v>
      </c>
      <c r="Z4" s="38">
        <f>Y4*1.043</f>
        <v>68816.84583231098</v>
      </c>
      <c r="AA4" s="39">
        <f aca="true" t="shared" si="6" ref="AA4:AA19">Z4*1.045</f>
        <v>71913.60389476496</v>
      </c>
    </row>
    <row r="5" spans="1:27" ht="15">
      <c r="A5" s="32" t="s">
        <v>36</v>
      </c>
      <c r="B5" s="33">
        <v>14544.222899024422</v>
      </c>
      <c r="C5" s="33">
        <v>14804.775621585079</v>
      </c>
      <c r="D5" s="33">
        <v>15204.504563367876</v>
      </c>
      <c r="E5" s="33">
        <v>15873.502764156063</v>
      </c>
      <c r="F5" s="33">
        <v>16288.310473938527</v>
      </c>
      <c r="G5" s="33">
        <v>16654.797459602145</v>
      </c>
      <c r="H5" s="33">
        <v>17667.409145145954</v>
      </c>
      <c r="I5" s="34">
        <v>18331.703729003442</v>
      </c>
      <c r="J5" s="35">
        <v>19523.264471388666</v>
      </c>
      <c r="K5" s="34">
        <v>20973.96203332447</v>
      </c>
      <c r="L5" s="34">
        <v>22472.073028790866</v>
      </c>
      <c r="M5" s="35">
        <f t="shared" si="0"/>
        <v>23720.483208658887</v>
      </c>
      <c r="N5" s="35">
        <f t="shared" si="1"/>
        <v>24946.445244440154</v>
      </c>
      <c r="O5" s="35">
        <f t="shared" si="2"/>
        <v>26834.891149444273</v>
      </c>
      <c r="P5" s="36">
        <f aca="true" t="shared" si="7" ref="P5:P68">O5*$P$3+O5</f>
        <v>27833.1491002036</v>
      </c>
      <c r="Q5" s="37">
        <f t="shared" si="3"/>
        <v>30616.464010223957</v>
      </c>
      <c r="R5" s="38">
        <f t="shared" si="4"/>
        <v>31755.396471404285</v>
      </c>
      <c r="S5" s="38">
        <f t="shared" si="5"/>
        <v>34803.9145326591</v>
      </c>
      <c r="T5" s="38">
        <f aca="true" t="shared" si="8" ref="T5:T20">S5*1.0321</f>
        <v>35921.12018915746</v>
      </c>
      <c r="U5" s="38">
        <f aca="true" t="shared" si="9" ref="U5:U68">T5*1.0228</f>
        <v>36740.12172947025</v>
      </c>
      <c r="V5" s="38">
        <f aca="true" t="shared" si="10" ref="V5:V60">U5*1.092</f>
        <v>40120.21292858152</v>
      </c>
      <c r="W5" s="38">
        <f aca="true" t="shared" si="11" ref="W5:W68">V5*1.129</f>
        <v>45295.72039636853</v>
      </c>
      <c r="X5" s="38">
        <f aca="true" t="shared" si="12" ref="X5:X19">W5*1.1233</f>
        <v>50880.68272124077</v>
      </c>
      <c r="Y5" s="38">
        <f aca="true" t="shared" si="13" ref="Y5:Y68">X5*1.0513</f>
        <v>53490.86174484042</v>
      </c>
      <c r="Z5" s="38">
        <f aca="true" t="shared" si="14" ref="Z5:Z20">Y5*1.043</f>
        <v>55790.968799868555</v>
      </c>
      <c r="AA5" s="39">
        <f t="shared" si="6"/>
        <v>58301.56239586264</v>
      </c>
    </row>
    <row r="6" spans="1:27" ht="15">
      <c r="A6" s="32" t="s">
        <v>37</v>
      </c>
      <c r="B6" s="33">
        <v>14544.222899024422</v>
      </c>
      <c r="C6" s="33">
        <v>14804.775621585079</v>
      </c>
      <c r="D6" s="33">
        <v>15204.504563367876</v>
      </c>
      <c r="E6" s="33">
        <v>15873.502764156063</v>
      </c>
      <c r="F6" s="33">
        <v>16288.310473938527</v>
      </c>
      <c r="G6" s="33">
        <v>16654.797459602145</v>
      </c>
      <c r="H6" s="33">
        <v>17667.409145145954</v>
      </c>
      <c r="I6" s="34">
        <v>18331.703729003442</v>
      </c>
      <c r="J6" s="35">
        <v>19523.264471388666</v>
      </c>
      <c r="K6" s="34">
        <v>20973.96203332447</v>
      </c>
      <c r="L6" s="34">
        <v>22472.073028790866</v>
      </c>
      <c r="M6" s="35">
        <f t="shared" si="0"/>
        <v>23720.483208658887</v>
      </c>
      <c r="N6" s="35">
        <f t="shared" si="1"/>
        <v>24946.445244440154</v>
      </c>
      <c r="O6" s="35">
        <f t="shared" si="2"/>
        <v>26834.891149444273</v>
      </c>
      <c r="P6" s="36">
        <f t="shared" si="7"/>
        <v>27833.1491002036</v>
      </c>
      <c r="Q6" s="37">
        <f t="shared" si="3"/>
        <v>30616.464010223957</v>
      </c>
      <c r="R6" s="38">
        <f t="shared" si="4"/>
        <v>31755.396471404285</v>
      </c>
      <c r="S6" s="38">
        <f t="shared" si="5"/>
        <v>34803.9145326591</v>
      </c>
      <c r="T6" s="38">
        <f t="shared" si="8"/>
        <v>35921.12018915746</v>
      </c>
      <c r="U6" s="38">
        <f t="shared" si="9"/>
        <v>36740.12172947025</v>
      </c>
      <c r="V6" s="38">
        <f t="shared" si="10"/>
        <v>40120.21292858152</v>
      </c>
      <c r="W6" s="38">
        <f t="shared" si="11"/>
        <v>45295.72039636853</v>
      </c>
      <c r="X6" s="38">
        <f t="shared" si="12"/>
        <v>50880.68272124077</v>
      </c>
      <c r="Y6" s="38">
        <f t="shared" si="13"/>
        <v>53490.86174484042</v>
      </c>
      <c r="Z6" s="38">
        <f t="shared" si="14"/>
        <v>55790.968799868555</v>
      </c>
      <c r="AA6" s="39">
        <f t="shared" si="6"/>
        <v>58301.56239586264</v>
      </c>
    </row>
    <row r="7" spans="1:27" ht="15">
      <c r="A7" s="32" t="s">
        <v>38</v>
      </c>
      <c r="B7" s="33">
        <v>12085.102074517541</v>
      </c>
      <c r="C7" s="33">
        <v>12301.600836245829</v>
      </c>
      <c r="D7" s="33">
        <v>12695.252063005695</v>
      </c>
      <c r="E7" s="33">
        <v>13253.843153777945</v>
      </c>
      <c r="F7" s="33">
        <v>13600.193698211602</v>
      </c>
      <c r="G7" s="33">
        <v>13906.198056421363</v>
      </c>
      <c r="H7" s="33">
        <v>14751.694898251782</v>
      </c>
      <c r="I7" s="34">
        <v>15306.35862642605</v>
      </c>
      <c r="J7" s="35">
        <v>16302</v>
      </c>
      <c r="K7" s="34">
        <v>17513.33797523132</v>
      </c>
      <c r="L7" s="34">
        <v>18764.266347578265</v>
      </c>
      <c r="M7" s="35">
        <f t="shared" si="0"/>
        <v>19806.69359031903</v>
      </c>
      <c r="N7" s="35">
        <f t="shared" si="1"/>
        <v>20830.376547469725</v>
      </c>
      <c r="O7" s="35">
        <f t="shared" si="2"/>
        <v>22407.23605211318</v>
      </c>
      <c r="P7" s="36">
        <f t="shared" si="7"/>
        <v>23240.78523325179</v>
      </c>
      <c r="Q7" s="37">
        <f t="shared" si="3"/>
        <v>25564.863756576968</v>
      </c>
      <c r="R7" s="38">
        <f t="shared" si="4"/>
        <v>26515.876688321627</v>
      </c>
      <c r="S7" s="38">
        <f t="shared" si="5"/>
        <v>29061.400850400507</v>
      </c>
      <c r="T7" s="38">
        <f t="shared" si="8"/>
        <v>29994.271817698365</v>
      </c>
      <c r="U7" s="38">
        <f t="shared" si="9"/>
        <v>30678.141215141884</v>
      </c>
      <c r="V7" s="38">
        <f t="shared" si="10"/>
        <v>33500.53020693494</v>
      </c>
      <c r="W7" s="38">
        <f t="shared" si="11"/>
        <v>37822.09860362955</v>
      </c>
      <c r="X7" s="38">
        <f t="shared" si="12"/>
        <v>42485.563361457076</v>
      </c>
      <c r="Y7" s="38">
        <f t="shared" si="13"/>
        <v>44665.07276189982</v>
      </c>
      <c r="Z7" s="38">
        <f t="shared" si="14"/>
        <v>46585.67089066151</v>
      </c>
      <c r="AA7" s="39">
        <f t="shared" si="6"/>
        <v>48682.02608074127</v>
      </c>
    </row>
    <row r="8" spans="1:27" ht="15">
      <c r="A8" s="32" t="s">
        <v>39</v>
      </c>
      <c r="B8" s="33">
        <v>10549.57938316985</v>
      </c>
      <c r="C8" s="33">
        <v>10738.569998154104</v>
      </c>
      <c r="D8" s="33">
        <v>11082.204238095035</v>
      </c>
      <c r="E8" s="33">
        <v>11625.232245761692</v>
      </c>
      <c r="F8" s="33">
        <v>11929.023792920567</v>
      </c>
      <c r="G8" s="33">
        <v>12257.071947225882</v>
      </c>
      <c r="H8" s="33">
        <v>13063.587281353346</v>
      </c>
      <c r="I8" s="34">
        <v>13554.778163132232</v>
      </c>
      <c r="J8" s="35">
        <v>14435.838743735827</v>
      </c>
      <c r="K8" s="34">
        <v>15508.509561709254</v>
      </c>
      <c r="L8" s="34">
        <v>16616.238690844602</v>
      </c>
      <c r="M8" s="35">
        <f t="shared" si="0"/>
        <v>17539.334726808465</v>
      </c>
      <c r="N8" s="35">
        <f t="shared" si="1"/>
        <v>18445.832217554267</v>
      </c>
      <c r="O8" s="35">
        <f t="shared" si="2"/>
        <v>19842.181716423125</v>
      </c>
      <c r="P8" s="36">
        <f t="shared" si="7"/>
        <v>20580.310876274067</v>
      </c>
      <c r="Q8" s="37">
        <f t="shared" si="3"/>
        <v>22638.341963901472</v>
      </c>
      <c r="R8" s="38">
        <f t="shared" si="4"/>
        <v>23480.488284958603</v>
      </c>
      <c r="S8" s="38">
        <f t="shared" si="5"/>
        <v>25734.61516031463</v>
      </c>
      <c r="T8" s="38">
        <f t="shared" si="8"/>
        <v>26560.696306960734</v>
      </c>
      <c r="U8" s="38">
        <f t="shared" si="9"/>
        <v>27166.280182759438</v>
      </c>
      <c r="V8" s="38">
        <f t="shared" si="10"/>
        <v>29665.577959573307</v>
      </c>
      <c r="W8" s="38">
        <f t="shared" si="11"/>
        <v>33492.437516358266</v>
      </c>
      <c r="X8" s="38">
        <f t="shared" si="12"/>
        <v>37622.05506212524</v>
      </c>
      <c r="Y8" s="38">
        <f t="shared" si="13"/>
        <v>39552.06648681226</v>
      </c>
      <c r="Z8" s="38">
        <f t="shared" si="14"/>
        <v>41252.80534574519</v>
      </c>
      <c r="AA8" s="39">
        <f t="shared" si="6"/>
        <v>43109.18158630372</v>
      </c>
    </row>
    <row r="9" spans="1:27" ht="15">
      <c r="A9" s="32" t="s">
        <v>40</v>
      </c>
      <c r="B9" s="33">
        <v>8607.738785184993</v>
      </c>
      <c r="C9" s="33">
        <v>8761.942264541827</v>
      </c>
      <c r="D9" s="33">
        <v>9042.324417007165</v>
      </c>
      <c r="E9" s="33">
        <v>9485.398313440515</v>
      </c>
      <c r="F9" s="33">
        <v>9733.271540240681</v>
      </c>
      <c r="G9" s="33">
        <v>10000.9365075973</v>
      </c>
      <c r="H9" s="33">
        <v>10658.998129797203</v>
      </c>
      <c r="I9" s="34">
        <v>11059.776459477578</v>
      </c>
      <c r="J9" s="35">
        <v>11778.661929343622</v>
      </c>
      <c r="K9" s="34">
        <v>12653.888312144833</v>
      </c>
      <c r="L9" s="34">
        <v>13557.719890828354</v>
      </c>
      <c r="M9" s="35">
        <f t="shared" si="0"/>
        <v>14310.903431386649</v>
      </c>
      <c r="N9" s="35">
        <f t="shared" si="1"/>
        <v>15050.54368872371</v>
      </c>
      <c r="O9" s="35">
        <f t="shared" si="2"/>
        <v>16189.869845960095</v>
      </c>
      <c r="P9" s="36">
        <f t="shared" si="7"/>
        <v>16792.13300422981</v>
      </c>
      <c r="Q9" s="37">
        <f t="shared" si="3"/>
        <v>18471.34630465279</v>
      </c>
      <c r="R9" s="38">
        <f t="shared" si="4"/>
        <v>19158.48038718587</v>
      </c>
      <c r="S9" s="38">
        <f t="shared" si="5"/>
        <v>20997.694504355717</v>
      </c>
      <c r="T9" s="38">
        <f t="shared" si="8"/>
        <v>21671.720497945535</v>
      </c>
      <c r="U9" s="38">
        <f t="shared" si="9"/>
        <v>22165.83572529869</v>
      </c>
      <c r="V9" s="38">
        <f t="shared" si="10"/>
        <v>24205.092612026172</v>
      </c>
      <c r="W9" s="38">
        <f t="shared" si="11"/>
        <v>27327.54955897755</v>
      </c>
      <c r="X9" s="38">
        <f t="shared" si="12"/>
        <v>30697.03641959948</v>
      </c>
      <c r="Y9" s="38">
        <f t="shared" si="13"/>
        <v>32271.794387924932</v>
      </c>
      <c r="Z9" s="38">
        <f t="shared" si="14"/>
        <v>33659.481546605704</v>
      </c>
      <c r="AA9" s="39">
        <f t="shared" si="6"/>
        <v>35174.15821620296</v>
      </c>
    </row>
    <row r="10" spans="1:27" ht="15">
      <c r="A10" s="32" t="s">
        <v>41</v>
      </c>
      <c r="B10" s="33">
        <v>14544.222899024422</v>
      </c>
      <c r="C10" s="33">
        <v>14804.775621585079</v>
      </c>
      <c r="D10" s="33">
        <v>15204.504563367876</v>
      </c>
      <c r="E10" s="33">
        <v>15873.502764156063</v>
      </c>
      <c r="F10" s="33">
        <v>16288.310473938527</v>
      </c>
      <c r="G10" s="33">
        <v>16654.797459602145</v>
      </c>
      <c r="H10" s="33">
        <v>17667.409145145954</v>
      </c>
      <c r="I10" s="34">
        <v>18331.703729003442</v>
      </c>
      <c r="J10" s="35">
        <v>19523.264471388666</v>
      </c>
      <c r="K10" s="34">
        <v>20973.96203332447</v>
      </c>
      <c r="L10" s="34">
        <v>22472.073028790866</v>
      </c>
      <c r="M10" s="35">
        <f t="shared" si="0"/>
        <v>23720.483208658887</v>
      </c>
      <c r="N10" s="35">
        <f t="shared" si="1"/>
        <v>24946.445244440154</v>
      </c>
      <c r="O10" s="35">
        <f t="shared" si="2"/>
        <v>26834.891149444273</v>
      </c>
      <c r="P10" s="36">
        <f t="shared" si="7"/>
        <v>27833.1491002036</v>
      </c>
      <c r="Q10" s="37">
        <f t="shared" si="3"/>
        <v>30616.464010223957</v>
      </c>
      <c r="R10" s="38">
        <f t="shared" si="4"/>
        <v>31755.396471404285</v>
      </c>
      <c r="S10" s="38">
        <f t="shared" si="5"/>
        <v>34803.9145326591</v>
      </c>
      <c r="T10" s="38">
        <f t="shared" si="8"/>
        <v>35921.12018915746</v>
      </c>
      <c r="U10" s="38">
        <f t="shared" si="9"/>
        <v>36740.12172947025</v>
      </c>
      <c r="V10" s="38">
        <f t="shared" si="10"/>
        <v>40120.21292858152</v>
      </c>
      <c r="W10" s="38">
        <f t="shared" si="11"/>
        <v>45295.72039636853</v>
      </c>
      <c r="X10" s="38">
        <f t="shared" si="12"/>
        <v>50880.68272124077</v>
      </c>
      <c r="Y10" s="38">
        <f t="shared" si="13"/>
        <v>53490.86174484042</v>
      </c>
      <c r="Z10" s="38">
        <f t="shared" si="14"/>
        <v>55790.968799868555</v>
      </c>
      <c r="AA10" s="39">
        <f t="shared" si="6"/>
        <v>58301.56239586264</v>
      </c>
    </row>
    <row r="11" spans="1:27" ht="15">
      <c r="A11" s="32" t="s">
        <v>42</v>
      </c>
      <c r="B11" s="33">
        <v>14544.222899024422</v>
      </c>
      <c r="C11" s="33">
        <v>14804.775621585079</v>
      </c>
      <c r="D11" s="33">
        <v>15204.504563367876</v>
      </c>
      <c r="E11" s="33">
        <v>15873.502764156063</v>
      </c>
      <c r="F11" s="33">
        <v>16288.310473938527</v>
      </c>
      <c r="G11" s="33">
        <v>16654.797459602145</v>
      </c>
      <c r="H11" s="33">
        <v>17667.409145145954</v>
      </c>
      <c r="I11" s="34">
        <v>18331.703729003442</v>
      </c>
      <c r="J11" s="35">
        <v>19523.264471388666</v>
      </c>
      <c r="K11" s="34">
        <v>20973.96203332447</v>
      </c>
      <c r="L11" s="34">
        <v>22472.073028790866</v>
      </c>
      <c r="M11" s="35">
        <f t="shared" si="0"/>
        <v>23720.483208658887</v>
      </c>
      <c r="N11" s="35">
        <f t="shared" si="1"/>
        <v>24946.445244440154</v>
      </c>
      <c r="O11" s="35">
        <f t="shared" si="2"/>
        <v>26834.891149444273</v>
      </c>
      <c r="P11" s="36">
        <f t="shared" si="7"/>
        <v>27833.1491002036</v>
      </c>
      <c r="Q11" s="37">
        <f t="shared" si="3"/>
        <v>30616.464010223957</v>
      </c>
      <c r="R11" s="38">
        <f t="shared" si="4"/>
        <v>31755.396471404285</v>
      </c>
      <c r="S11" s="38">
        <f t="shared" si="5"/>
        <v>34803.9145326591</v>
      </c>
      <c r="T11" s="38">
        <f t="shared" si="8"/>
        <v>35921.12018915746</v>
      </c>
      <c r="U11" s="38">
        <f t="shared" si="9"/>
        <v>36740.12172947025</v>
      </c>
      <c r="V11" s="38">
        <f t="shared" si="10"/>
        <v>40120.21292858152</v>
      </c>
      <c r="W11" s="38">
        <f t="shared" si="11"/>
        <v>45295.72039636853</v>
      </c>
      <c r="X11" s="38">
        <f t="shared" si="12"/>
        <v>50880.68272124077</v>
      </c>
      <c r="Y11" s="38">
        <f t="shared" si="13"/>
        <v>53490.86174484042</v>
      </c>
      <c r="Z11" s="38">
        <f t="shared" si="14"/>
        <v>55790.968799868555</v>
      </c>
      <c r="AA11" s="39">
        <f t="shared" si="6"/>
        <v>58301.56239586264</v>
      </c>
    </row>
    <row r="12" spans="1:27" ht="15">
      <c r="A12" s="32" t="s">
        <v>43</v>
      </c>
      <c r="B12" s="33">
        <v>14544.222899024422</v>
      </c>
      <c r="C12" s="33">
        <v>14804.775621585079</v>
      </c>
      <c r="D12" s="33">
        <v>15204.504563367876</v>
      </c>
      <c r="E12" s="33">
        <v>15873.502764156063</v>
      </c>
      <c r="F12" s="33">
        <v>16288.310473938527</v>
      </c>
      <c r="G12" s="33">
        <v>16654.797459602145</v>
      </c>
      <c r="H12" s="33">
        <v>17667.409145145954</v>
      </c>
      <c r="I12" s="34">
        <v>18331.703729003442</v>
      </c>
      <c r="J12" s="35">
        <v>19523.264471388666</v>
      </c>
      <c r="K12" s="34">
        <v>20973.96203332447</v>
      </c>
      <c r="L12" s="34">
        <v>22472.073028790866</v>
      </c>
      <c r="M12" s="35">
        <f t="shared" si="0"/>
        <v>23720.483208658887</v>
      </c>
      <c r="N12" s="35">
        <f t="shared" si="1"/>
        <v>24946.445244440154</v>
      </c>
      <c r="O12" s="35">
        <f t="shared" si="2"/>
        <v>26834.891149444273</v>
      </c>
      <c r="P12" s="36">
        <f t="shared" si="7"/>
        <v>27833.1491002036</v>
      </c>
      <c r="Q12" s="37">
        <f t="shared" si="3"/>
        <v>30616.464010223957</v>
      </c>
      <c r="R12" s="38">
        <f t="shared" si="4"/>
        <v>31755.396471404285</v>
      </c>
      <c r="S12" s="38">
        <f t="shared" si="5"/>
        <v>34803.9145326591</v>
      </c>
      <c r="T12" s="38">
        <f t="shared" si="8"/>
        <v>35921.12018915746</v>
      </c>
      <c r="U12" s="38">
        <f t="shared" si="9"/>
        <v>36740.12172947025</v>
      </c>
      <c r="V12" s="38">
        <f t="shared" si="10"/>
        <v>40120.21292858152</v>
      </c>
      <c r="W12" s="38">
        <f t="shared" si="11"/>
        <v>45295.72039636853</v>
      </c>
      <c r="X12" s="38">
        <f t="shared" si="12"/>
        <v>50880.68272124077</v>
      </c>
      <c r="Y12" s="38">
        <f t="shared" si="13"/>
        <v>53490.86174484042</v>
      </c>
      <c r="Z12" s="38">
        <f t="shared" si="14"/>
        <v>55790.968799868555</v>
      </c>
      <c r="AA12" s="39">
        <f t="shared" si="6"/>
        <v>58301.56239586264</v>
      </c>
    </row>
    <row r="13" spans="1:27" ht="15">
      <c r="A13" s="32" t="s">
        <v>44</v>
      </c>
      <c r="B13" s="33">
        <v>9428.533592568507</v>
      </c>
      <c r="C13" s="33">
        <v>9597.441214127519</v>
      </c>
      <c r="D13" s="33">
        <v>9904.5593329796</v>
      </c>
      <c r="E13" s="33">
        <v>10389.8827402956</v>
      </c>
      <c r="F13" s="33">
        <v>10661.392030238983</v>
      </c>
      <c r="G13" s="33">
        <v>10954.580311070555</v>
      </c>
      <c r="H13" s="33">
        <v>11675.391695538998</v>
      </c>
      <c r="I13" s="34">
        <v>12114.386423291264</v>
      </c>
      <c r="J13" s="35">
        <v>12901</v>
      </c>
      <c r="K13" s="34">
        <v>13859.62294310264</v>
      </c>
      <c r="L13" s="34">
        <v>14849.576748258323</v>
      </c>
      <c r="M13" s="35">
        <f t="shared" si="0"/>
        <v>15674.52791121984</v>
      </c>
      <c r="N13" s="35">
        <f t="shared" si="1"/>
        <v>16484.64530971089</v>
      </c>
      <c r="O13" s="35">
        <f t="shared" si="2"/>
        <v>17732.532959656004</v>
      </c>
      <c r="P13" s="36">
        <f t="shared" si="7"/>
        <v>18392.183185755206</v>
      </c>
      <c r="Q13" s="37">
        <f t="shared" si="3"/>
        <v>20231.401504330726</v>
      </c>
      <c r="R13" s="38">
        <f t="shared" si="4"/>
        <v>20984.009640291828</v>
      </c>
      <c r="S13" s="38">
        <f t="shared" si="5"/>
        <v>22998.474565759847</v>
      </c>
      <c r="T13" s="38">
        <f t="shared" si="8"/>
        <v>23736.72559932074</v>
      </c>
      <c r="U13" s="38">
        <f t="shared" si="9"/>
        <v>24277.922942985253</v>
      </c>
      <c r="V13" s="38">
        <f t="shared" si="10"/>
        <v>26511.4918537399</v>
      </c>
      <c r="W13" s="38">
        <f t="shared" si="11"/>
        <v>29931.474302872346</v>
      </c>
      <c r="X13" s="38">
        <f t="shared" si="12"/>
        <v>33622.025084416506</v>
      </c>
      <c r="Y13" s="38">
        <f t="shared" si="13"/>
        <v>35346.834971247066</v>
      </c>
      <c r="Z13" s="38">
        <f t="shared" si="14"/>
        <v>36866.748875010686</v>
      </c>
      <c r="AA13" s="39">
        <f t="shared" si="6"/>
        <v>38525.75257438616</v>
      </c>
    </row>
    <row r="14" spans="1:27" ht="15">
      <c r="A14" s="32" t="s">
        <v>45</v>
      </c>
      <c r="B14" s="33">
        <v>12085.102074517541</v>
      </c>
      <c r="C14" s="33">
        <v>12301.600836245829</v>
      </c>
      <c r="D14" s="33">
        <v>12695.252063005695</v>
      </c>
      <c r="E14" s="33">
        <v>13253.843153777945</v>
      </c>
      <c r="F14" s="33">
        <v>13600.193698211602</v>
      </c>
      <c r="G14" s="33">
        <v>13906.198056421363</v>
      </c>
      <c r="H14" s="33">
        <v>14751.694898251782</v>
      </c>
      <c r="I14" s="34">
        <v>15306.35862642605</v>
      </c>
      <c r="J14" s="35">
        <v>16302</v>
      </c>
      <c r="K14" s="34">
        <v>17513.33797523132</v>
      </c>
      <c r="L14" s="34">
        <v>18764.266347578265</v>
      </c>
      <c r="M14" s="35">
        <f t="shared" si="0"/>
        <v>19806.69359031903</v>
      </c>
      <c r="N14" s="35">
        <f t="shared" si="1"/>
        <v>20830.376547469725</v>
      </c>
      <c r="O14" s="35">
        <f t="shared" si="2"/>
        <v>22407.23605211318</v>
      </c>
      <c r="P14" s="36">
        <f t="shared" si="7"/>
        <v>23240.78523325179</v>
      </c>
      <c r="Q14" s="37">
        <f t="shared" si="3"/>
        <v>25564.863756576968</v>
      </c>
      <c r="R14" s="38">
        <f t="shared" si="4"/>
        <v>26515.876688321627</v>
      </c>
      <c r="S14" s="38">
        <f t="shared" si="5"/>
        <v>29061.400850400507</v>
      </c>
      <c r="T14" s="38">
        <f t="shared" si="8"/>
        <v>29994.271817698365</v>
      </c>
      <c r="U14" s="38">
        <f t="shared" si="9"/>
        <v>30678.141215141884</v>
      </c>
      <c r="V14" s="38">
        <f t="shared" si="10"/>
        <v>33500.53020693494</v>
      </c>
      <c r="W14" s="38">
        <f t="shared" si="11"/>
        <v>37822.09860362955</v>
      </c>
      <c r="X14" s="38">
        <f t="shared" si="12"/>
        <v>42485.563361457076</v>
      </c>
      <c r="Y14" s="38">
        <f t="shared" si="13"/>
        <v>44665.07276189982</v>
      </c>
      <c r="Z14" s="38">
        <f t="shared" si="14"/>
        <v>46585.67089066151</v>
      </c>
      <c r="AA14" s="39">
        <f t="shared" si="6"/>
        <v>48682.02608074127</v>
      </c>
    </row>
    <row r="15" spans="1:27" ht="15">
      <c r="A15" s="32" t="s">
        <v>46</v>
      </c>
      <c r="B15" s="33">
        <v>12085.102074517541</v>
      </c>
      <c r="C15" s="33">
        <v>12301.600836245829</v>
      </c>
      <c r="D15" s="33">
        <v>12695.252063005695</v>
      </c>
      <c r="E15" s="33">
        <v>13253.843153777945</v>
      </c>
      <c r="F15" s="33">
        <v>13600.193698211602</v>
      </c>
      <c r="G15" s="33">
        <v>13906.198056421363</v>
      </c>
      <c r="H15" s="33">
        <v>14751.694898251782</v>
      </c>
      <c r="I15" s="34">
        <v>15306.35862642605</v>
      </c>
      <c r="J15" s="35">
        <v>16302</v>
      </c>
      <c r="K15" s="34">
        <v>17513.33797523132</v>
      </c>
      <c r="L15" s="34">
        <v>18764.266347578265</v>
      </c>
      <c r="M15" s="35">
        <f t="shared" si="0"/>
        <v>19806.69359031903</v>
      </c>
      <c r="N15" s="35">
        <f t="shared" si="1"/>
        <v>20830.376547469725</v>
      </c>
      <c r="O15" s="35">
        <f t="shared" si="2"/>
        <v>22407.23605211318</v>
      </c>
      <c r="P15" s="36">
        <f t="shared" si="7"/>
        <v>23240.78523325179</v>
      </c>
      <c r="Q15" s="37">
        <f t="shared" si="3"/>
        <v>25564.863756576968</v>
      </c>
      <c r="R15" s="38">
        <f t="shared" si="4"/>
        <v>26515.876688321627</v>
      </c>
      <c r="S15" s="38">
        <f t="shared" si="5"/>
        <v>29061.400850400507</v>
      </c>
      <c r="T15" s="38">
        <f t="shared" si="8"/>
        <v>29994.271817698365</v>
      </c>
      <c r="U15" s="38">
        <f t="shared" si="9"/>
        <v>30678.141215141884</v>
      </c>
      <c r="V15" s="38">
        <f t="shared" si="10"/>
        <v>33500.53020693494</v>
      </c>
      <c r="W15" s="38">
        <f t="shared" si="11"/>
        <v>37822.09860362955</v>
      </c>
      <c r="X15" s="38">
        <f t="shared" si="12"/>
        <v>42485.563361457076</v>
      </c>
      <c r="Y15" s="38">
        <f t="shared" si="13"/>
        <v>44665.07276189982</v>
      </c>
      <c r="Z15" s="38">
        <f t="shared" si="14"/>
        <v>46585.67089066151</v>
      </c>
      <c r="AA15" s="39">
        <f t="shared" si="6"/>
        <v>48682.02608074127</v>
      </c>
    </row>
    <row r="16" spans="1:27" ht="15">
      <c r="A16" s="32" t="s">
        <v>47</v>
      </c>
      <c r="B16" s="33">
        <v>9428.533592568507</v>
      </c>
      <c r="C16" s="33">
        <v>9597.441214127519</v>
      </c>
      <c r="D16" s="33">
        <v>9904.5593329796</v>
      </c>
      <c r="E16" s="33">
        <v>10389.8827402956</v>
      </c>
      <c r="F16" s="33">
        <v>10661.392030238983</v>
      </c>
      <c r="G16" s="33">
        <v>10954.580311070555</v>
      </c>
      <c r="H16" s="33">
        <v>11675.391695538998</v>
      </c>
      <c r="I16" s="34">
        <v>12114.386423291264</v>
      </c>
      <c r="J16" s="35">
        <v>12901</v>
      </c>
      <c r="K16" s="34">
        <v>13859.62294310264</v>
      </c>
      <c r="L16" s="34">
        <v>14849.576748258323</v>
      </c>
      <c r="M16" s="35">
        <f t="shared" si="0"/>
        <v>15674.52791121984</v>
      </c>
      <c r="N16" s="35">
        <f t="shared" si="1"/>
        <v>16484.64530971089</v>
      </c>
      <c r="O16" s="35">
        <f t="shared" si="2"/>
        <v>17732.532959656004</v>
      </c>
      <c r="P16" s="36">
        <f t="shared" si="7"/>
        <v>18392.183185755206</v>
      </c>
      <c r="Q16" s="37">
        <f t="shared" si="3"/>
        <v>20231.401504330726</v>
      </c>
      <c r="R16" s="38">
        <f t="shared" si="4"/>
        <v>20984.009640291828</v>
      </c>
      <c r="S16" s="38">
        <f t="shared" si="5"/>
        <v>22998.474565759847</v>
      </c>
      <c r="T16" s="38">
        <f t="shared" si="8"/>
        <v>23736.72559932074</v>
      </c>
      <c r="U16" s="38">
        <f t="shared" si="9"/>
        <v>24277.922942985253</v>
      </c>
      <c r="V16" s="38">
        <f t="shared" si="10"/>
        <v>26511.4918537399</v>
      </c>
      <c r="W16" s="38">
        <f t="shared" si="11"/>
        <v>29931.474302872346</v>
      </c>
      <c r="X16" s="38">
        <f t="shared" si="12"/>
        <v>33622.025084416506</v>
      </c>
      <c r="Y16" s="38">
        <f t="shared" si="13"/>
        <v>35346.834971247066</v>
      </c>
      <c r="Z16" s="38">
        <f t="shared" si="14"/>
        <v>36866.748875010686</v>
      </c>
      <c r="AA16" s="39">
        <f t="shared" si="6"/>
        <v>38525.75257438616</v>
      </c>
    </row>
    <row r="17" spans="1:27" ht="15">
      <c r="A17" s="32" t="s">
        <v>48</v>
      </c>
      <c r="B17" s="33">
        <v>10549.57938316985</v>
      </c>
      <c r="C17" s="33">
        <v>10738.569998154104</v>
      </c>
      <c r="D17" s="33">
        <v>11082.204238095035</v>
      </c>
      <c r="E17" s="33">
        <v>11625.232245761692</v>
      </c>
      <c r="F17" s="33">
        <v>11929.023792920567</v>
      </c>
      <c r="G17" s="33">
        <v>12257.071947225882</v>
      </c>
      <c r="H17" s="33">
        <v>13063.587281353346</v>
      </c>
      <c r="I17" s="34">
        <v>13554.778163132232</v>
      </c>
      <c r="J17" s="35">
        <v>14435.838743735827</v>
      </c>
      <c r="K17" s="34">
        <v>15508.509561709254</v>
      </c>
      <c r="L17" s="34">
        <v>16616.238690844602</v>
      </c>
      <c r="M17" s="35">
        <f t="shared" si="0"/>
        <v>17539.334726808465</v>
      </c>
      <c r="N17" s="35">
        <f t="shared" si="1"/>
        <v>18445.832217554267</v>
      </c>
      <c r="O17" s="35">
        <f t="shared" si="2"/>
        <v>19842.181716423125</v>
      </c>
      <c r="P17" s="36">
        <f t="shared" si="7"/>
        <v>20580.310876274067</v>
      </c>
      <c r="Q17" s="37">
        <f t="shared" si="3"/>
        <v>22638.341963901472</v>
      </c>
      <c r="R17" s="38">
        <f t="shared" si="4"/>
        <v>23480.488284958603</v>
      </c>
      <c r="S17" s="38">
        <f t="shared" si="5"/>
        <v>25734.61516031463</v>
      </c>
      <c r="T17" s="38">
        <f t="shared" si="8"/>
        <v>26560.696306960734</v>
      </c>
      <c r="U17" s="38">
        <f t="shared" si="9"/>
        <v>27166.280182759438</v>
      </c>
      <c r="V17" s="38">
        <f t="shared" si="10"/>
        <v>29665.577959573307</v>
      </c>
      <c r="W17" s="38">
        <f t="shared" si="11"/>
        <v>33492.437516358266</v>
      </c>
      <c r="X17" s="38">
        <f t="shared" si="12"/>
        <v>37622.05506212524</v>
      </c>
      <c r="Y17" s="38">
        <f t="shared" si="13"/>
        <v>39552.06648681226</v>
      </c>
      <c r="Z17" s="38">
        <f t="shared" si="14"/>
        <v>41252.80534574519</v>
      </c>
      <c r="AA17" s="39">
        <f t="shared" si="6"/>
        <v>43109.18158630372</v>
      </c>
    </row>
    <row r="18" spans="1:27" ht="15">
      <c r="A18" s="32" t="s">
        <v>49</v>
      </c>
      <c r="B18" s="33">
        <v>8607.738785184993</v>
      </c>
      <c r="C18" s="33">
        <v>8761.942264541827</v>
      </c>
      <c r="D18" s="33">
        <v>9042.324417007165</v>
      </c>
      <c r="E18" s="33">
        <v>9485.398313440515</v>
      </c>
      <c r="F18" s="33">
        <v>9733.271540240681</v>
      </c>
      <c r="G18" s="33">
        <v>10000.9365075973</v>
      </c>
      <c r="H18" s="33">
        <v>10658.998129797203</v>
      </c>
      <c r="I18" s="34">
        <v>11059.776459477578</v>
      </c>
      <c r="J18" s="35">
        <v>11778.661929343622</v>
      </c>
      <c r="K18" s="34">
        <v>12653.888312144833</v>
      </c>
      <c r="L18" s="34">
        <v>13557.719890828354</v>
      </c>
      <c r="M18" s="35">
        <f t="shared" si="0"/>
        <v>14310.903431386649</v>
      </c>
      <c r="N18" s="35">
        <f t="shared" si="1"/>
        <v>15050.54368872371</v>
      </c>
      <c r="O18" s="35">
        <f t="shared" si="2"/>
        <v>16189.869845960095</v>
      </c>
      <c r="P18" s="36">
        <f t="shared" si="7"/>
        <v>16792.13300422981</v>
      </c>
      <c r="Q18" s="37">
        <f t="shared" si="3"/>
        <v>18471.34630465279</v>
      </c>
      <c r="R18" s="38">
        <f t="shared" si="4"/>
        <v>19158.48038718587</v>
      </c>
      <c r="S18" s="38">
        <f t="shared" si="5"/>
        <v>20997.694504355717</v>
      </c>
      <c r="T18" s="38">
        <f t="shared" si="8"/>
        <v>21671.720497945535</v>
      </c>
      <c r="U18" s="38">
        <f t="shared" si="9"/>
        <v>22165.83572529869</v>
      </c>
      <c r="V18" s="38">
        <f t="shared" si="10"/>
        <v>24205.092612026172</v>
      </c>
      <c r="W18" s="38">
        <f t="shared" si="11"/>
        <v>27327.54955897755</v>
      </c>
      <c r="X18" s="38">
        <f t="shared" si="12"/>
        <v>30697.03641959948</v>
      </c>
      <c r="Y18" s="38">
        <f t="shared" si="13"/>
        <v>32271.794387924932</v>
      </c>
      <c r="Z18" s="38">
        <f t="shared" si="14"/>
        <v>33659.481546605704</v>
      </c>
      <c r="AA18" s="39">
        <f t="shared" si="6"/>
        <v>35174.15821620296</v>
      </c>
    </row>
    <row r="19" spans="1:27" ht="15">
      <c r="A19" s="32" t="s">
        <v>50</v>
      </c>
      <c r="B19" s="33">
        <v>8607.738785184993</v>
      </c>
      <c r="C19" s="33">
        <v>8761.942264541827</v>
      </c>
      <c r="D19" s="33">
        <v>9042.324417007165</v>
      </c>
      <c r="E19" s="33">
        <v>9485.398313440515</v>
      </c>
      <c r="F19" s="33">
        <v>9733.271540240681</v>
      </c>
      <c r="G19" s="33">
        <v>10000.9365075973</v>
      </c>
      <c r="H19" s="33">
        <v>10658.998129797203</v>
      </c>
      <c r="I19" s="34">
        <v>11059.776459477578</v>
      </c>
      <c r="J19" s="35">
        <v>11778.661929343622</v>
      </c>
      <c r="K19" s="34">
        <v>12653.888312144833</v>
      </c>
      <c r="L19" s="34">
        <v>13557.719890828354</v>
      </c>
      <c r="M19" s="35">
        <f t="shared" si="0"/>
        <v>14310.903431386649</v>
      </c>
      <c r="N19" s="35">
        <f t="shared" si="1"/>
        <v>15050.54368872371</v>
      </c>
      <c r="O19" s="35">
        <f t="shared" si="2"/>
        <v>16189.869845960095</v>
      </c>
      <c r="P19" s="36">
        <f t="shared" si="7"/>
        <v>16792.13300422981</v>
      </c>
      <c r="Q19" s="37">
        <f t="shared" si="3"/>
        <v>18471.34630465279</v>
      </c>
      <c r="R19" s="38">
        <f t="shared" si="4"/>
        <v>19158.48038718587</v>
      </c>
      <c r="S19" s="38">
        <f t="shared" si="5"/>
        <v>20997.694504355717</v>
      </c>
      <c r="T19" s="38">
        <f t="shared" si="8"/>
        <v>21671.720497945535</v>
      </c>
      <c r="U19" s="38">
        <f t="shared" si="9"/>
        <v>22165.83572529869</v>
      </c>
      <c r="V19" s="38">
        <f t="shared" si="10"/>
        <v>24205.092612026172</v>
      </c>
      <c r="W19" s="38">
        <f t="shared" si="11"/>
        <v>27327.54955897755</v>
      </c>
      <c r="X19" s="38">
        <f t="shared" si="12"/>
        <v>30697.03641959948</v>
      </c>
      <c r="Y19" s="38">
        <f t="shared" si="13"/>
        <v>32271.794387924932</v>
      </c>
      <c r="Z19" s="38">
        <f t="shared" si="14"/>
        <v>33659.481546605704</v>
      </c>
      <c r="AA19" s="39">
        <f t="shared" si="6"/>
        <v>35174.15821620296</v>
      </c>
    </row>
    <row r="20" spans="1:27" ht="15">
      <c r="A20" s="40" t="s">
        <v>51</v>
      </c>
      <c r="B20" s="33">
        <v>7476.902201652631</v>
      </c>
      <c r="C20" s="33">
        <v>4987.781131340668</v>
      </c>
      <c r="D20" s="33">
        <v>5147.390127543569</v>
      </c>
      <c r="E20" s="33">
        <v>5399.6122437932045</v>
      </c>
      <c r="F20" s="33">
        <v>5540.7153652554</v>
      </c>
      <c r="G20" s="33">
        <v>5693.085037799923</v>
      </c>
      <c r="H20" s="33">
        <v>6067.690033287158</v>
      </c>
      <c r="I20" s="34">
        <v>6295.835178538756</v>
      </c>
      <c r="J20" s="35">
        <v>6705.064465143775</v>
      </c>
      <c r="K20" s="34">
        <v>7204</v>
      </c>
      <c r="L20" s="34">
        <v>7718.5614163977425</v>
      </c>
      <c r="M20" s="35">
        <f t="shared" si="0"/>
        <v>8147.357221476432</v>
      </c>
      <c r="N20" s="35">
        <f t="shared" si="1"/>
        <v>8568.442684096026</v>
      </c>
      <c r="O20" s="35">
        <f t="shared" si="2"/>
        <v>9217.073795282095</v>
      </c>
      <c r="P20" s="36">
        <f t="shared" si="7"/>
        <v>9559.94894046659</v>
      </c>
      <c r="Q20" s="37">
        <f t="shared" si="3"/>
        <v>10515.943834513248</v>
      </c>
      <c r="R20" s="38">
        <f t="shared" si="4"/>
        <v>10907.136945157139</v>
      </c>
      <c r="S20" s="38">
        <f t="shared" si="5"/>
        <v>11954.222091892225</v>
      </c>
      <c r="T20" s="38">
        <f t="shared" si="8"/>
        <v>12337.952621041966</v>
      </c>
      <c r="U20" s="41">
        <v>13500</v>
      </c>
      <c r="V20" s="38">
        <f>U20*1.134</f>
        <v>15308.999999999998</v>
      </c>
      <c r="W20" s="38">
        <f>V20*1.1672</f>
        <v>17868.6648</v>
      </c>
      <c r="X20" s="38">
        <f>W20*1.1612</f>
        <v>20749.09356576</v>
      </c>
      <c r="Y20" s="38">
        <f>X20*1.0566</f>
        <v>21923.492261582014</v>
      </c>
      <c r="Z20" s="38">
        <f t="shared" si="14"/>
        <v>22866.202428830038</v>
      </c>
      <c r="AA20" s="42">
        <v>25089</v>
      </c>
    </row>
    <row r="21" spans="1:27" ht="15">
      <c r="A21" s="43" t="s">
        <v>52</v>
      </c>
      <c r="B21" s="44"/>
      <c r="C21" s="44"/>
      <c r="D21" s="44"/>
      <c r="E21" s="44"/>
      <c r="F21" s="44"/>
      <c r="G21" s="45"/>
      <c r="M21" s="46"/>
      <c r="N21" s="46"/>
      <c r="O21" s="35"/>
      <c r="P21" s="36"/>
      <c r="Q21" s="37"/>
      <c r="R21" s="38"/>
      <c r="S21" s="38"/>
      <c r="T21" s="38"/>
      <c r="U21" s="38"/>
      <c r="V21" s="38"/>
      <c r="W21" s="38"/>
      <c r="X21" s="38"/>
      <c r="Y21" s="38"/>
      <c r="Z21" s="38"/>
      <c r="AA21" s="42"/>
    </row>
    <row r="22" spans="1:27" ht="15">
      <c r="A22" s="32" t="s">
        <v>53</v>
      </c>
      <c r="B22" s="33">
        <v>18028.113383644315</v>
      </c>
      <c r="C22" s="33">
        <v>18351.078320124754</v>
      </c>
      <c r="D22" s="33">
        <v>18846.55743476812</v>
      </c>
      <c r="E22" s="33">
        <v>19675.805961897917</v>
      </c>
      <c r="F22" s="33">
        <v>20189.975778758308</v>
      </c>
      <c r="G22" s="33">
        <v>20543.300354886578</v>
      </c>
      <c r="H22" s="33">
        <v>21792.333016463683</v>
      </c>
      <c r="I22" s="34">
        <v>22611.724737882716</v>
      </c>
      <c r="J22" s="35">
        <v>24081.48684584509</v>
      </c>
      <c r="K22" s="34">
        <v>25870.888116634298</v>
      </c>
      <c r="L22" s="34">
        <v>27718.772740837914</v>
      </c>
      <c r="M22" s="35">
        <f aca="true" t="shared" si="15" ref="M22:M27">L22*$M$3+L22</f>
        <v>29258.657290820272</v>
      </c>
      <c r="N22" s="35">
        <f aca="true" t="shared" si="16" ref="N22:N27">M22*$N$3+M22</f>
        <v>30770.852583848136</v>
      </c>
      <c r="O22" s="35">
        <f aca="true" t="shared" si="17" ref="O22:O27">N22*$O$3+N22</f>
        <v>33100.20612444544</v>
      </c>
      <c r="P22" s="36">
        <f t="shared" si="7"/>
        <v>34331.53379227481</v>
      </c>
      <c r="Q22" s="37">
        <f t="shared" si="3"/>
        <v>37764.687171502286</v>
      </c>
      <c r="R22" s="38">
        <f aca="true" t="shared" si="18" ref="R22:R27">Q22*1.0372</f>
        <v>39169.53353428217</v>
      </c>
      <c r="S22" s="38">
        <f aca="true" t="shared" si="19" ref="S22:S27">R22*1.096</f>
        <v>42929.80875357326</v>
      </c>
      <c r="T22" s="38">
        <f aca="true" t="shared" si="20" ref="T22:T27">S22*1.0321</f>
        <v>44307.85561456296</v>
      </c>
      <c r="U22" s="38">
        <f t="shared" si="9"/>
        <v>45318.074722574995</v>
      </c>
      <c r="V22" s="38">
        <f t="shared" si="10"/>
        <v>49487.3375970519</v>
      </c>
      <c r="W22" s="38">
        <f t="shared" si="11"/>
        <v>55871.20414707159</v>
      </c>
      <c r="X22" s="38">
        <f aca="true" t="shared" si="21" ref="X22:X27">W22*1.1233</f>
        <v>62760.123618405516</v>
      </c>
      <c r="Y22" s="38">
        <f t="shared" si="13"/>
        <v>65979.71796002971</v>
      </c>
      <c r="Z22" s="38">
        <f aca="true" t="shared" si="22" ref="Z22:Z27">Y22*1.043</f>
        <v>68816.84583231098</v>
      </c>
      <c r="AA22" s="39">
        <f aca="true" t="shared" si="23" ref="AA22:AA27">Z22*1.045</f>
        <v>71913.60389476496</v>
      </c>
    </row>
    <row r="23" spans="1:27" ht="15">
      <c r="A23" s="32" t="s">
        <v>54</v>
      </c>
      <c r="B23" s="33">
        <v>14544.222899024422</v>
      </c>
      <c r="C23" s="33">
        <v>14804.775621585079</v>
      </c>
      <c r="D23" s="33">
        <v>15204.504563367876</v>
      </c>
      <c r="E23" s="33">
        <v>15873.502764156063</v>
      </c>
      <c r="F23" s="33">
        <v>16288.310473938527</v>
      </c>
      <c r="G23" s="33">
        <v>16654.797459602145</v>
      </c>
      <c r="H23" s="33">
        <v>17667.409145145954</v>
      </c>
      <c r="I23" s="34">
        <v>18331.703729003442</v>
      </c>
      <c r="J23" s="35">
        <v>19523.264471388666</v>
      </c>
      <c r="K23" s="34">
        <v>20973.96203332447</v>
      </c>
      <c r="L23" s="34">
        <v>22472.073028790866</v>
      </c>
      <c r="M23" s="35">
        <f t="shared" si="15"/>
        <v>23720.483208658887</v>
      </c>
      <c r="N23" s="35">
        <f t="shared" si="16"/>
        <v>24946.445244440154</v>
      </c>
      <c r="O23" s="35">
        <f t="shared" si="17"/>
        <v>26834.891149444273</v>
      </c>
      <c r="P23" s="36">
        <f t="shared" si="7"/>
        <v>27833.1491002036</v>
      </c>
      <c r="Q23" s="37">
        <f t="shared" si="3"/>
        <v>30616.464010223957</v>
      </c>
      <c r="R23" s="38">
        <f t="shared" si="18"/>
        <v>31755.396471404285</v>
      </c>
      <c r="S23" s="38">
        <f t="shared" si="19"/>
        <v>34803.9145326591</v>
      </c>
      <c r="T23" s="38">
        <f t="shared" si="20"/>
        <v>35921.12018915746</v>
      </c>
      <c r="U23" s="38">
        <f t="shared" si="9"/>
        <v>36740.12172947025</v>
      </c>
      <c r="V23" s="38">
        <f t="shared" si="10"/>
        <v>40120.21292858152</v>
      </c>
      <c r="W23" s="38">
        <f t="shared" si="11"/>
        <v>45295.72039636853</v>
      </c>
      <c r="X23" s="38">
        <f t="shared" si="21"/>
        <v>50880.68272124077</v>
      </c>
      <c r="Y23" s="38">
        <f t="shared" si="13"/>
        <v>53490.86174484042</v>
      </c>
      <c r="Z23" s="38">
        <f t="shared" si="22"/>
        <v>55790.968799868555</v>
      </c>
      <c r="AA23" s="39">
        <f t="shared" si="23"/>
        <v>58301.56239586264</v>
      </c>
    </row>
    <row r="24" spans="1:27" ht="15">
      <c r="A24" s="32" t="s">
        <v>55</v>
      </c>
      <c r="B24" s="33">
        <v>12085.102074517541</v>
      </c>
      <c r="C24" s="33">
        <v>12301.600836245829</v>
      </c>
      <c r="D24" s="33">
        <v>12695.252063005695</v>
      </c>
      <c r="E24" s="33">
        <v>13253.843153777945</v>
      </c>
      <c r="F24" s="33">
        <v>13600.193698211602</v>
      </c>
      <c r="G24" s="33">
        <v>13906.198056421363</v>
      </c>
      <c r="H24" s="33">
        <v>14751.694898251782</v>
      </c>
      <c r="I24" s="34">
        <v>15306.35862642605</v>
      </c>
      <c r="J24" s="35">
        <v>16302</v>
      </c>
      <c r="K24" s="34">
        <v>17513.33797523132</v>
      </c>
      <c r="L24" s="34">
        <v>18764.266347578265</v>
      </c>
      <c r="M24" s="35">
        <f t="shared" si="15"/>
        <v>19806.69359031903</v>
      </c>
      <c r="N24" s="35">
        <f t="shared" si="16"/>
        <v>20830.376547469725</v>
      </c>
      <c r="O24" s="35">
        <f t="shared" si="17"/>
        <v>22407.23605211318</v>
      </c>
      <c r="P24" s="36">
        <f t="shared" si="7"/>
        <v>23240.78523325179</v>
      </c>
      <c r="Q24" s="37">
        <f t="shared" si="3"/>
        <v>25564.863756576968</v>
      </c>
      <c r="R24" s="38">
        <f t="shared" si="18"/>
        <v>26515.876688321627</v>
      </c>
      <c r="S24" s="38">
        <f t="shared" si="19"/>
        <v>29061.400850400507</v>
      </c>
      <c r="T24" s="38">
        <f t="shared" si="20"/>
        <v>29994.271817698365</v>
      </c>
      <c r="U24" s="38">
        <f t="shared" si="9"/>
        <v>30678.141215141884</v>
      </c>
      <c r="V24" s="38">
        <f t="shared" si="10"/>
        <v>33500.53020693494</v>
      </c>
      <c r="W24" s="38">
        <f t="shared" si="11"/>
        <v>37822.09860362955</v>
      </c>
      <c r="X24" s="38">
        <f t="shared" si="21"/>
        <v>42485.563361457076</v>
      </c>
      <c r="Y24" s="38">
        <f t="shared" si="13"/>
        <v>44665.07276189982</v>
      </c>
      <c r="Z24" s="38">
        <f t="shared" si="22"/>
        <v>46585.67089066151</v>
      </c>
      <c r="AA24" s="39">
        <f t="shared" si="23"/>
        <v>48682.02608074127</v>
      </c>
    </row>
    <row r="25" spans="1:27" ht="15">
      <c r="A25" s="32" t="s">
        <v>56</v>
      </c>
      <c r="B25" s="33">
        <v>12085.102074517541</v>
      </c>
      <c r="C25" s="33">
        <v>12301.600836245829</v>
      </c>
      <c r="D25" s="33">
        <v>12695.252063005695</v>
      </c>
      <c r="E25" s="33">
        <v>13253.843153777945</v>
      </c>
      <c r="F25" s="33">
        <v>13600.193698211602</v>
      </c>
      <c r="G25" s="33">
        <v>13906.198056421363</v>
      </c>
      <c r="H25" s="33">
        <v>14751.694898251782</v>
      </c>
      <c r="I25" s="34">
        <v>15306.35862642605</v>
      </c>
      <c r="J25" s="35">
        <v>16302</v>
      </c>
      <c r="K25" s="34">
        <v>17513.33797523132</v>
      </c>
      <c r="L25" s="34">
        <v>18764.266347578265</v>
      </c>
      <c r="M25" s="35">
        <f t="shared" si="15"/>
        <v>19806.69359031903</v>
      </c>
      <c r="N25" s="35">
        <f t="shared" si="16"/>
        <v>20830.376547469725</v>
      </c>
      <c r="O25" s="35">
        <f t="shared" si="17"/>
        <v>22407.23605211318</v>
      </c>
      <c r="P25" s="36">
        <f t="shared" si="7"/>
        <v>23240.78523325179</v>
      </c>
      <c r="Q25" s="37">
        <f t="shared" si="3"/>
        <v>25564.863756576968</v>
      </c>
      <c r="R25" s="38">
        <f t="shared" si="18"/>
        <v>26515.876688321627</v>
      </c>
      <c r="S25" s="38">
        <f t="shared" si="19"/>
        <v>29061.400850400507</v>
      </c>
      <c r="T25" s="38">
        <f t="shared" si="20"/>
        <v>29994.271817698365</v>
      </c>
      <c r="U25" s="38">
        <f t="shared" si="9"/>
        <v>30678.141215141884</v>
      </c>
      <c r="V25" s="38">
        <f t="shared" si="10"/>
        <v>33500.53020693494</v>
      </c>
      <c r="W25" s="38">
        <f t="shared" si="11"/>
        <v>37822.09860362955</v>
      </c>
      <c r="X25" s="38">
        <f t="shared" si="21"/>
        <v>42485.563361457076</v>
      </c>
      <c r="Y25" s="38">
        <f t="shared" si="13"/>
        <v>44665.07276189982</v>
      </c>
      <c r="Z25" s="38">
        <f t="shared" si="22"/>
        <v>46585.67089066151</v>
      </c>
      <c r="AA25" s="39">
        <f t="shared" si="23"/>
        <v>48682.02608074127</v>
      </c>
    </row>
    <row r="26" spans="1:27" ht="15">
      <c r="A26" s="32" t="s">
        <v>57</v>
      </c>
      <c r="B26" s="33">
        <v>12085.102074517541</v>
      </c>
      <c r="C26" s="33">
        <v>12301.600836245829</v>
      </c>
      <c r="D26" s="33">
        <v>12695.252063005695</v>
      </c>
      <c r="E26" s="33">
        <v>13253.843153777945</v>
      </c>
      <c r="F26" s="33">
        <v>13600.193698211602</v>
      </c>
      <c r="G26" s="33">
        <v>13906.198056421363</v>
      </c>
      <c r="H26" s="33">
        <v>14751.694898251782</v>
      </c>
      <c r="I26" s="34">
        <v>15306.35862642605</v>
      </c>
      <c r="J26" s="35">
        <v>16302</v>
      </c>
      <c r="K26" s="34">
        <v>17513.33797523132</v>
      </c>
      <c r="L26" s="34">
        <v>18764.266347578265</v>
      </c>
      <c r="M26" s="35">
        <f t="shared" si="15"/>
        <v>19806.69359031903</v>
      </c>
      <c r="N26" s="35">
        <f t="shared" si="16"/>
        <v>20830.376547469725</v>
      </c>
      <c r="O26" s="35">
        <f t="shared" si="17"/>
        <v>22407.23605211318</v>
      </c>
      <c r="P26" s="36">
        <f t="shared" si="7"/>
        <v>23240.78523325179</v>
      </c>
      <c r="Q26" s="37">
        <f t="shared" si="3"/>
        <v>25564.863756576968</v>
      </c>
      <c r="R26" s="38">
        <f t="shared" si="18"/>
        <v>26515.876688321627</v>
      </c>
      <c r="S26" s="38">
        <f t="shared" si="19"/>
        <v>29061.400850400507</v>
      </c>
      <c r="T26" s="38">
        <f t="shared" si="20"/>
        <v>29994.271817698365</v>
      </c>
      <c r="U26" s="38">
        <f t="shared" si="9"/>
        <v>30678.141215141884</v>
      </c>
      <c r="V26" s="38">
        <f t="shared" si="10"/>
        <v>33500.53020693494</v>
      </c>
      <c r="W26" s="38">
        <f t="shared" si="11"/>
        <v>37822.09860362955</v>
      </c>
      <c r="X26" s="38">
        <f t="shared" si="21"/>
        <v>42485.563361457076</v>
      </c>
      <c r="Y26" s="38">
        <f t="shared" si="13"/>
        <v>44665.07276189982</v>
      </c>
      <c r="Z26" s="38">
        <f t="shared" si="22"/>
        <v>46585.67089066151</v>
      </c>
      <c r="AA26" s="39">
        <f t="shared" si="23"/>
        <v>48682.02608074127</v>
      </c>
    </row>
    <row r="27" spans="1:27" ht="15">
      <c r="A27" s="32" t="s">
        <v>58</v>
      </c>
      <c r="B27" s="33">
        <v>9428.533592568507</v>
      </c>
      <c r="C27" s="33">
        <v>9597.441214127519</v>
      </c>
      <c r="D27" s="33">
        <v>9904.5593329796</v>
      </c>
      <c r="E27" s="33">
        <v>10389.8827402956</v>
      </c>
      <c r="F27" s="33">
        <v>10661.392030238983</v>
      </c>
      <c r="G27" s="33">
        <v>10954.580311070555</v>
      </c>
      <c r="H27" s="33">
        <v>11675.391695538998</v>
      </c>
      <c r="I27" s="34">
        <v>12114.386423291264</v>
      </c>
      <c r="J27" s="35">
        <v>12901</v>
      </c>
      <c r="K27" s="34">
        <v>13859.62294310264</v>
      </c>
      <c r="L27" s="34">
        <v>14849.576748258323</v>
      </c>
      <c r="M27" s="35">
        <f t="shared" si="15"/>
        <v>15674.52791121984</v>
      </c>
      <c r="N27" s="35">
        <f t="shared" si="16"/>
        <v>16484.64530971089</v>
      </c>
      <c r="O27" s="35">
        <f t="shared" si="17"/>
        <v>17732.532959656004</v>
      </c>
      <c r="P27" s="36">
        <f t="shared" si="7"/>
        <v>18392.183185755206</v>
      </c>
      <c r="Q27" s="37">
        <f t="shared" si="3"/>
        <v>20231.401504330726</v>
      </c>
      <c r="R27" s="38">
        <f t="shared" si="18"/>
        <v>20984.009640291828</v>
      </c>
      <c r="S27" s="38">
        <f t="shared" si="19"/>
        <v>22998.474565759847</v>
      </c>
      <c r="T27" s="38">
        <f t="shared" si="20"/>
        <v>23736.72559932074</v>
      </c>
      <c r="U27" s="38">
        <f t="shared" si="9"/>
        <v>24277.922942985253</v>
      </c>
      <c r="V27" s="38">
        <f t="shared" si="10"/>
        <v>26511.4918537399</v>
      </c>
      <c r="W27" s="38">
        <f t="shared" si="11"/>
        <v>29931.474302872346</v>
      </c>
      <c r="X27" s="38">
        <f t="shared" si="21"/>
        <v>33622.025084416506</v>
      </c>
      <c r="Y27" s="38">
        <f t="shared" si="13"/>
        <v>35346.834971247066</v>
      </c>
      <c r="Z27" s="38">
        <f t="shared" si="22"/>
        <v>36866.748875010686</v>
      </c>
      <c r="AA27" s="39">
        <f t="shared" si="23"/>
        <v>38525.75257438616</v>
      </c>
    </row>
    <row r="28" spans="1:27" ht="15">
      <c r="A28" s="47" t="s">
        <v>59</v>
      </c>
      <c r="B28" s="44"/>
      <c r="C28" s="44"/>
      <c r="D28" s="44"/>
      <c r="E28" s="44"/>
      <c r="F28" s="44"/>
      <c r="G28" s="45"/>
      <c r="L28" s="48"/>
      <c r="M28" s="46"/>
      <c r="N28" s="46"/>
      <c r="O28" s="35"/>
      <c r="P28" s="36"/>
      <c r="Q28" s="37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1:27" ht="15">
      <c r="A29" s="32" t="s">
        <v>60</v>
      </c>
      <c r="B29" s="33">
        <v>18028.113383644315</v>
      </c>
      <c r="C29" s="33">
        <v>18351.078320124754</v>
      </c>
      <c r="D29" s="33">
        <v>18846.55743476812</v>
      </c>
      <c r="E29" s="33">
        <v>19675.805961897917</v>
      </c>
      <c r="F29" s="33">
        <v>20189.975778758308</v>
      </c>
      <c r="G29" s="33">
        <v>20543.300354886578</v>
      </c>
      <c r="H29" s="33">
        <v>21792.333016463683</v>
      </c>
      <c r="I29" s="34">
        <v>22611.724737882716</v>
      </c>
      <c r="J29" s="35">
        <v>24081.48684584509</v>
      </c>
      <c r="K29" s="34">
        <v>25870.888116634298</v>
      </c>
      <c r="L29" s="34">
        <v>27718.772740837914</v>
      </c>
      <c r="M29" s="35">
        <f aca="true" t="shared" si="24" ref="M29:M37">L29*$M$3+L29</f>
        <v>29258.657290820272</v>
      </c>
      <c r="N29" s="35">
        <f aca="true" t="shared" si="25" ref="N29:N37">M29*$N$3+M29</f>
        <v>30770.852583848136</v>
      </c>
      <c r="O29" s="35">
        <f aca="true" t="shared" si="26" ref="O29:O37">N29*$O$3+N29</f>
        <v>33100.20612444544</v>
      </c>
      <c r="P29" s="36">
        <f t="shared" si="7"/>
        <v>34331.53379227481</v>
      </c>
      <c r="Q29" s="37">
        <f t="shared" si="3"/>
        <v>37764.687171502286</v>
      </c>
      <c r="R29" s="38">
        <f aca="true" t="shared" si="27" ref="R29:R37">Q29*1.0372</f>
        <v>39169.53353428217</v>
      </c>
      <c r="S29" s="38">
        <f aca="true" t="shared" si="28" ref="S29:S37">R29*1.096</f>
        <v>42929.80875357326</v>
      </c>
      <c r="T29" s="38">
        <f aca="true" t="shared" si="29" ref="T29:T37">S29*1.0321</f>
        <v>44307.85561456296</v>
      </c>
      <c r="U29" s="38">
        <f t="shared" si="9"/>
        <v>45318.074722574995</v>
      </c>
      <c r="V29" s="38">
        <f t="shared" si="10"/>
        <v>49487.3375970519</v>
      </c>
      <c r="W29" s="38">
        <f t="shared" si="11"/>
        <v>55871.20414707159</v>
      </c>
      <c r="X29" s="38">
        <f aca="true" t="shared" si="30" ref="X29:X37">W29*1.1233</f>
        <v>62760.123618405516</v>
      </c>
      <c r="Y29" s="38">
        <f t="shared" si="13"/>
        <v>65979.71796002971</v>
      </c>
      <c r="Z29" s="38">
        <f aca="true" t="shared" si="31" ref="Z29:Z37">Y29*1.043</f>
        <v>68816.84583231098</v>
      </c>
      <c r="AA29" s="39">
        <f aca="true" t="shared" si="32" ref="AA29:AA37">Z29*1.045</f>
        <v>71913.60389476496</v>
      </c>
    </row>
    <row r="30" spans="1:27" ht="15">
      <c r="A30" s="32" t="s">
        <v>61</v>
      </c>
      <c r="B30" s="33">
        <v>18028.113383644315</v>
      </c>
      <c r="C30" s="33">
        <v>18351.078320124754</v>
      </c>
      <c r="D30" s="33">
        <v>18846.55743476812</v>
      </c>
      <c r="E30" s="33">
        <v>19675.805961897917</v>
      </c>
      <c r="F30" s="33">
        <v>20189.975778758308</v>
      </c>
      <c r="G30" s="33">
        <v>20543.300354886578</v>
      </c>
      <c r="H30" s="33">
        <v>21792.333016463683</v>
      </c>
      <c r="I30" s="34">
        <v>22611.724737882716</v>
      </c>
      <c r="J30" s="35">
        <v>24081.48684584509</v>
      </c>
      <c r="K30" s="34">
        <v>25870.888116634298</v>
      </c>
      <c r="L30" s="34">
        <v>27718.772740837914</v>
      </c>
      <c r="M30" s="35">
        <f t="shared" si="24"/>
        <v>29258.657290820272</v>
      </c>
      <c r="N30" s="35">
        <f t="shared" si="25"/>
        <v>30770.852583848136</v>
      </c>
      <c r="O30" s="35">
        <f t="shared" si="26"/>
        <v>33100.20612444544</v>
      </c>
      <c r="P30" s="36">
        <f t="shared" si="7"/>
        <v>34331.53379227481</v>
      </c>
      <c r="Q30" s="37">
        <f t="shared" si="3"/>
        <v>37764.687171502286</v>
      </c>
      <c r="R30" s="38">
        <f t="shared" si="27"/>
        <v>39169.53353428217</v>
      </c>
      <c r="S30" s="38">
        <f t="shared" si="28"/>
        <v>42929.80875357326</v>
      </c>
      <c r="T30" s="38">
        <f t="shared" si="29"/>
        <v>44307.85561456296</v>
      </c>
      <c r="U30" s="38">
        <f t="shared" si="9"/>
        <v>45318.074722574995</v>
      </c>
      <c r="V30" s="38">
        <f t="shared" si="10"/>
        <v>49487.3375970519</v>
      </c>
      <c r="W30" s="38">
        <f t="shared" si="11"/>
        <v>55871.20414707159</v>
      </c>
      <c r="X30" s="38">
        <f t="shared" si="30"/>
        <v>62760.123618405516</v>
      </c>
      <c r="Y30" s="38">
        <f t="shared" si="13"/>
        <v>65979.71796002971</v>
      </c>
      <c r="Z30" s="38">
        <f t="shared" si="31"/>
        <v>68816.84583231098</v>
      </c>
      <c r="AA30" s="39">
        <f t="shared" si="32"/>
        <v>71913.60389476496</v>
      </c>
    </row>
    <row r="31" spans="1:27" ht="15">
      <c r="A31" s="32" t="s">
        <v>62</v>
      </c>
      <c r="B31" s="33">
        <v>18028.113383644315</v>
      </c>
      <c r="C31" s="33">
        <v>18351.078320124754</v>
      </c>
      <c r="D31" s="33">
        <v>18846.55743476812</v>
      </c>
      <c r="E31" s="33">
        <v>19675.805961897917</v>
      </c>
      <c r="F31" s="33">
        <v>20189.975778758308</v>
      </c>
      <c r="G31" s="33">
        <v>20543.300354886578</v>
      </c>
      <c r="H31" s="33">
        <v>21792.333016463683</v>
      </c>
      <c r="I31" s="34">
        <v>22611.724737882716</v>
      </c>
      <c r="J31" s="35">
        <v>24081.48684584509</v>
      </c>
      <c r="K31" s="34">
        <v>25870.888116634298</v>
      </c>
      <c r="L31" s="34">
        <v>27718.772740837914</v>
      </c>
      <c r="M31" s="35">
        <f t="shared" si="24"/>
        <v>29258.657290820272</v>
      </c>
      <c r="N31" s="35">
        <f t="shared" si="25"/>
        <v>30770.852583848136</v>
      </c>
      <c r="O31" s="35">
        <f t="shared" si="26"/>
        <v>33100.20612444544</v>
      </c>
      <c r="P31" s="36">
        <f t="shared" si="7"/>
        <v>34331.53379227481</v>
      </c>
      <c r="Q31" s="37">
        <f t="shared" si="3"/>
        <v>37764.687171502286</v>
      </c>
      <c r="R31" s="38">
        <f t="shared" si="27"/>
        <v>39169.53353428217</v>
      </c>
      <c r="S31" s="38">
        <f t="shared" si="28"/>
        <v>42929.80875357326</v>
      </c>
      <c r="T31" s="38">
        <f t="shared" si="29"/>
        <v>44307.85561456296</v>
      </c>
      <c r="U31" s="38">
        <f t="shared" si="9"/>
        <v>45318.074722574995</v>
      </c>
      <c r="V31" s="38">
        <f t="shared" si="10"/>
        <v>49487.3375970519</v>
      </c>
      <c r="W31" s="38">
        <f t="shared" si="11"/>
        <v>55871.20414707159</v>
      </c>
      <c r="X31" s="38">
        <f t="shared" si="30"/>
        <v>62760.123618405516</v>
      </c>
      <c r="Y31" s="38">
        <f t="shared" si="13"/>
        <v>65979.71796002971</v>
      </c>
      <c r="Z31" s="38">
        <f t="shared" si="31"/>
        <v>68816.84583231098</v>
      </c>
      <c r="AA31" s="39">
        <f t="shared" si="32"/>
        <v>71913.60389476496</v>
      </c>
    </row>
    <row r="32" spans="1:27" ht="15">
      <c r="A32" s="32" t="s">
        <v>63</v>
      </c>
      <c r="B32" s="33">
        <v>14544.222899024422</v>
      </c>
      <c r="C32" s="33">
        <v>14804.775621585079</v>
      </c>
      <c r="D32" s="33">
        <v>15204.504563367876</v>
      </c>
      <c r="E32" s="33">
        <v>15873.502764156063</v>
      </c>
      <c r="F32" s="33">
        <v>16288.310473938527</v>
      </c>
      <c r="G32" s="33">
        <v>16654.797459602145</v>
      </c>
      <c r="H32" s="33">
        <v>17667.409145145954</v>
      </c>
      <c r="I32" s="34">
        <v>18331.703729003442</v>
      </c>
      <c r="J32" s="35">
        <v>19523.264471388666</v>
      </c>
      <c r="K32" s="34">
        <v>20973.96203332447</v>
      </c>
      <c r="L32" s="34">
        <v>22472.073028790866</v>
      </c>
      <c r="M32" s="35">
        <f t="shared" si="24"/>
        <v>23720.483208658887</v>
      </c>
      <c r="N32" s="35">
        <f t="shared" si="25"/>
        <v>24946.445244440154</v>
      </c>
      <c r="O32" s="35">
        <f t="shared" si="26"/>
        <v>26834.891149444273</v>
      </c>
      <c r="P32" s="36">
        <f t="shared" si="7"/>
        <v>27833.1491002036</v>
      </c>
      <c r="Q32" s="37">
        <f t="shared" si="3"/>
        <v>30616.464010223957</v>
      </c>
      <c r="R32" s="38">
        <f t="shared" si="27"/>
        <v>31755.396471404285</v>
      </c>
      <c r="S32" s="38">
        <f t="shared" si="28"/>
        <v>34803.9145326591</v>
      </c>
      <c r="T32" s="38">
        <f t="shared" si="29"/>
        <v>35921.12018915746</v>
      </c>
      <c r="U32" s="38">
        <f t="shared" si="9"/>
        <v>36740.12172947025</v>
      </c>
      <c r="V32" s="38">
        <f t="shared" si="10"/>
        <v>40120.21292858152</v>
      </c>
      <c r="W32" s="38">
        <f t="shared" si="11"/>
        <v>45295.72039636853</v>
      </c>
      <c r="X32" s="38">
        <f t="shared" si="30"/>
        <v>50880.68272124077</v>
      </c>
      <c r="Y32" s="38">
        <f t="shared" si="13"/>
        <v>53490.86174484042</v>
      </c>
      <c r="Z32" s="38">
        <f t="shared" si="31"/>
        <v>55790.968799868555</v>
      </c>
      <c r="AA32" s="39">
        <f t="shared" si="32"/>
        <v>58301.56239586264</v>
      </c>
    </row>
    <row r="33" spans="1:27" ht="15">
      <c r="A33" s="32" t="s">
        <v>64</v>
      </c>
      <c r="B33" s="33">
        <v>14544.222899024422</v>
      </c>
      <c r="C33" s="33">
        <v>14804.775621585079</v>
      </c>
      <c r="D33" s="33">
        <v>15204.504563367876</v>
      </c>
      <c r="E33" s="33">
        <v>15873.502764156063</v>
      </c>
      <c r="F33" s="33">
        <v>16288.310473938527</v>
      </c>
      <c r="G33" s="33">
        <v>16654.797459602145</v>
      </c>
      <c r="H33" s="33">
        <v>17667.409145145954</v>
      </c>
      <c r="I33" s="34">
        <v>18331.703729003442</v>
      </c>
      <c r="J33" s="35">
        <v>19523.264471388666</v>
      </c>
      <c r="K33" s="34">
        <v>20973.96203332447</v>
      </c>
      <c r="L33" s="34">
        <v>22472.073028790866</v>
      </c>
      <c r="M33" s="35">
        <f t="shared" si="24"/>
        <v>23720.483208658887</v>
      </c>
      <c r="N33" s="35">
        <f t="shared" si="25"/>
        <v>24946.445244440154</v>
      </c>
      <c r="O33" s="35">
        <f t="shared" si="26"/>
        <v>26834.891149444273</v>
      </c>
      <c r="P33" s="36">
        <f t="shared" si="7"/>
        <v>27833.1491002036</v>
      </c>
      <c r="Q33" s="37">
        <f t="shared" si="3"/>
        <v>30616.464010223957</v>
      </c>
      <c r="R33" s="38">
        <f t="shared" si="27"/>
        <v>31755.396471404285</v>
      </c>
      <c r="S33" s="38">
        <f t="shared" si="28"/>
        <v>34803.9145326591</v>
      </c>
      <c r="T33" s="38">
        <f t="shared" si="29"/>
        <v>35921.12018915746</v>
      </c>
      <c r="U33" s="38">
        <f t="shared" si="9"/>
        <v>36740.12172947025</v>
      </c>
      <c r="V33" s="38">
        <f t="shared" si="10"/>
        <v>40120.21292858152</v>
      </c>
      <c r="W33" s="38">
        <f t="shared" si="11"/>
        <v>45295.72039636853</v>
      </c>
      <c r="X33" s="38">
        <f t="shared" si="30"/>
        <v>50880.68272124077</v>
      </c>
      <c r="Y33" s="38">
        <f t="shared" si="13"/>
        <v>53490.86174484042</v>
      </c>
      <c r="Z33" s="38">
        <f t="shared" si="31"/>
        <v>55790.968799868555</v>
      </c>
      <c r="AA33" s="39">
        <f t="shared" si="32"/>
        <v>58301.56239586264</v>
      </c>
    </row>
    <row r="34" spans="1:27" ht="15">
      <c r="A34" s="32" t="s">
        <v>65</v>
      </c>
      <c r="B34" s="33">
        <v>9428.533592568507</v>
      </c>
      <c r="C34" s="33">
        <v>9597.441214127519</v>
      </c>
      <c r="D34" s="33">
        <v>9904.5593329796</v>
      </c>
      <c r="E34" s="33">
        <v>10389.8827402956</v>
      </c>
      <c r="F34" s="33">
        <v>10661.392030238983</v>
      </c>
      <c r="G34" s="33">
        <v>10954.580311070555</v>
      </c>
      <c r="H34" s="33">
        <v>11675.391695538998</v>
      </c>
      <c r="I34" s="34">
        <v>12114.386423291264</v>
      </c>
      <c r="J34" s="35">
        <v>12901</v>
      </c>
      <c r="K34" s="34">
        <v>13859.62294310264</v>
      </c>
      <c r="L34" s="34">
        <v>14849.576748258323</v>
      </c>
      <c r="M34" s="35">
        <f t="shared" si="24"/>
        <v>15674.52791121984</v>
      </c>
      <c r="N34" s="35">
        <f t="shared" si="25"/>
        <v>16484.64530971089</v>
      </c>
      <c r="O34" s="35">
        <f t="shared" si="26"/>
        <v>17732.532959656004</v>
      </c>
      <c r="P34" s="36">
        <f t="shared" si="7"/>
        <v>18392.183185755206</v>
      </c>
      <c r="Q34" s="37">
        <f t="shared" si="3"/>
        <v>20231.401504330726</v>
      </c>
      <c r="R34" s="38">
        <f t="shared" si="27"/>
        <v>20984.009640291828</v>
      </c>
      <c r="S34" s="38">
        <f t="shared" si="28"/>
        <v>22998.474565759847</v>
      </c>
      <c r="T34" s="38">
        <f t="shared" si="29"/>
        <v>23736.72559932074</v>
      </c>
      <c r="U34" s="38">
        <f t="shared" si="9"/>
        <v>24277.922942985253</v>
      </c>
      <c r="V34" s="38">
        <f t="shared" si="10"/>
        <v>26511.4918537399</v>
      </c>
      <c r="W34" s="38">
        <f t="shared" si="11"/>
        <v>29931.474302872346</v>
      </c>
      <c r="X34" s="38">
        <f t="shared" si="30"/>
        <v>33622.025084416506</v>
      </c>
      <c r="Y34" s="38">
        <f t="shared" si="13"/>
        <v>35346.834971247066</v>
      </c>
      <c r="Z34" s="38">
        <f t="shared" si="31"/>
        <v>36866.748875010686</v>
      </c>
      <c r="AA34" s="39">
        <f t="shared" si="32"/>
        <v>38525.75257438616</v>
      </c>
    </row>
    <row r="35" spans="1:27" ht="15">
      <c r="A35" s="32" t="s">
        <v>66</v>
      </c>
      <c r="B35" s="33">
        <v>9428.533592568507</v>
      </c>
      <c r="C35" s="33">
        <v>9597.441214127519</v>
      </c>
      <c r="D35" s="33">
        <v>9904.5593329796</v>
      </c>
      <c r="E35" s="33">
        <v>10389.8827402956</v>
      </c>
      <c r="F35" s="33">
        <v>10661.392030238983</v>
      </c>
      <c r="G35" s="33">
        <v>10954.580311070555</v>
      </c>
      <c r="H35" s="33">
        <v>11675.391695538998</v>
      </c>
      <c r="I35" s="34">
        <v>12114.386423291264</v>
      </c>
      <c r="J35" s="35">
        <v>12901</v>
      </c>
      <c r="K35" s="34">
        <v>13859.62294310264</v>
      </c>
      <c r="L35" s="34">
        <v>14849.576748258323</v>
      </c>
      <c r="M35" s="35">
        <f t="shared" si="24"/>
        <v>15674.52791121984</v>
      </c>
      <c r="N35" s="35">
        <f t="shared" si="25"/>
        <v>16484.64530971089</v>
      </c>
      <c r="O35" s="35">
        <f t="shared" si="26"/>
        <v>17732.532959656004</v>
      </c>
      <c r="P35" s="36">
        <f t="shared" si="7"/>
        <v>18392.183185755206</v>
      </c>
      <c r="Q35" s="37">
        <f t="shared" si="3"/>
        <v>20231.401504330726</v>
      </c>
      <c r="R35" s="38">
        <f t="shared" si="27"/>
        <v>20984.009640291828</v>
      </c>
      <c r="S35" s="38">
        <f t="shared" si="28"/>
        <v>22998.474565759847</v>
      </c>
      <c r="T35" s="38">
        <f t="shared" si="29"/>
        <v>23736.72559932074</v>
      </c>
      <c r="U35" s="38">
        <f t="shared" si="9"/>
        <v>24277.922942985253</v>
      </c>
      <c r="V35" s="38">
        <f t="shared" si="10"/>
        <v>26511.4918537399</v>
      </c>
      <c r="W35" s="38">
        <f t="shared" si="11"/>
        <v>29931.474302872346</v>
      </c>
      <c r="X35" s="38">
        <f t="shared" si="30"/>
        <v>33622.025084416506</v>
      </c>
      <c r="Y35" s="38">
        <f t="shared" si="13"/>
        <v>35346.834971247066</v>
      </c>
      <c r="Z35" s="38">
        <f t="shared" si="31"/>
        <v>36866.748875010686</v>
      </c>
      <c r="AA35" s="39">
        <f t="shared" si="32"/>
        <v>38525.75257438616</v>
      </c>
    </row>
    <row r="36" spans="1:27" ht="15">
      <c r="A36" s="32" t="s">
        <v>67</v>
      </c>
      <c r="B36" s="33">
        <v>9428.533592568507</v>
      </c>
      <c r="C36" s="33">
        <v>9597.441214127519</v>
      </c>
      <c r="D36" s="33">
        <v>9904.5593329796</v>
      </c>
      <c r="E36" s="33">
        <v>10389.8827402956</v>
      </c>
      <c r="F36" s="33">
        <v>10661.392030238983</v>
      </c>
      <c r="G36" s="33">
        <v>10954.580311070555</v>
      </c>
      <c r="H36" s="33">
        <v>11675.391695538998</v>
      </c>
      <c r="I36" s="34">
        <v>12114.386423291264</v>
      </c>
      <c r="J36" s="35">
        <v>12901</v>
      </c>
      <c r="K36" s="34">
        <v>13859.62294310264</v>
      </c>
      <c r="L36" s="34">
        <v>14849.576748258323</v>
      </c>
      <c r="M36" s="35">
        <f t="shared" si="24"/>
        <v>15674.52791121984</v>
      </c>
      <c r="N36" s="35">
        <f t="shared" si="25"/>
        <v>16484.64530971089</v>
      </c>
      <c r="O36" s="35">
        <f t="shared" si="26"/>
        <v>17732.532959656004</v>
      </c>
      <c r="P36" s="36">
        <f t="shared" si="7"/>
        <v>18392.183185755206</v>
      </c>
      <c r="Q36" s="37">
        <f aca="true" t="shared" si="33" ref="Q36:Q67">P36*0.1+P36</f>
        <v>20231.401504330726</v>
      </c>
      <c r="R36" s="38">
        <f t="shared" si="27"/>
        <v>20984.009640291828</v>
      </c>
      <c r="S36" s="38">
        <f t="shared" si="28"/>
        <v>22998.474565759847</v>
      </c>
      <c r="T36" s="38">
        <f t="shared" si="29"/>
        <v>23736.72559932074</v>
      </c>
      <c r="U36" s="38">
        <f t="shared" si="9"/>
        <v>24277.922942985253</v>
      </c>
      <c r="V36" s="38">
        <f t="shared" si="10"/>
        <v>26511.4918537399</v>
      </c>
      <c r="W36" s="38">
        <f t="shared" si="11"/>
        <v>29931.474302872346</v>
      </c>
      <c r="X36" s="38">
        <f t="shared" si="30"/>
        <v>33622.025084416506</v>
      </c>
      <c r="Y36" s="38">
        <f t="shared" si="13"/>
        <v>35346.834971247066</v>
      </c>
      <c r="Z36" s="38">
        <f t="shared" si="31"/>
        <v>36866.748875010686</v>
      </c>
      <c r="AA36" s="39">
        <f t="shared" si="32"/>
        <v>38525.75257438616</v>
      </c>
    </row>
    <row r="37" spans="1:27" ht="15">
      <c r="A37" s="32" t="s">
        <v>68</v>
      </c>
      <c r="B37" s="33">
        <v>7782.048581335967</v>
      </c>
      <c r="C37" s="33">
        <v>7921.460219829379</v>
      </c>
      <c r="D37" s="33">
        <v>8174.946946863919</v>
      </c>
      <c r="E37" s="33">
        <v>8575.519347260251</v>
      </c>
      <c r="F37" s="33">
        <v>8799.61554036167</v>
      </c>
      <c r="G37" s="33">
        <v>9041.604967721616</v>
      </c>
      <c r="H37" s="33">
        <v>9636.542574597699</v>
      </c>
      <c r="I37" s="34">
        <v>9998.876575402572</v>
      </c>
      <c r="J37" s="35">
        <v>10648.803552803738</v>
      </c>
      <c r="K37" s="34">
        <v>11441</v>
      </c>
      <c r="L37" s="34">
        <v>12258.198384925952</v>
      </c>
      <c r="M37" s="35">
        <f t="shared" si="24"/>
        <v>12939.188502347562</v>
      </c>
      <c r="N37" s="35">
        <f t="shared" si="25"/>
        <v>13607.933474284095</v>
      </c>
      <c r="O37" s="35">
        <f t="shared" si="26"/>
        <v>14638.0540382874</v>
      </c>
      <c r="P37" s="36">
        <f t="shared" si="7"/>
        <v>15182.589648511692</v>
      </c>
      <c r="Q37" s="37">
        <f t="shared" si="33"/>
        <v>16700.84861336286</v>
      </c>
      <c r="R37" s="38">
        <f t="shared" si="27"/>
        <v>17322.12018177996</v>
      </c>
      <c r="S37" s="38">
        <f t="shared" si="28"/>
        <v>18985.043719230838</v>
      </c>
      <c r="T37" s="38">
        <f t="shared" si="29"/>
        <v>19594.46362261815</v>
      </c>
      <c r="U37" s="38">
        <f t="shared" si="9"/>
        <v>20041.217393213843</v>
      </c>
      <c r="V37" s="38">
        <f t="shared" si="10"/>
        <v>21885.00939338952</v>
      </c>
      <c r="W37" s="38">
        <f t="shared" si="11"/>
        <v>24708.175605136767</v>
      </c>
      <c r="X37" s="38">
        <f t="shared" si="30"/>
        <v>27754.69365725013</v>
      </c>
      <c r="Y37" s="38">
        <f t="shared" si="13"/>
        <v>29178.50944186706</v>
      </c>
      <c r="Z37" s="38">
        <f t="shared" si="31"/>
        <v>30433.18534786734</v>
      </c>
      <c r="AA37" s="39">
        <f t="shared" si="32"/>
        <v>31802.67868852137</v>
      </c>
    </row>
    <row r="38" spans="1:27" ht="15">
      <c r="A38" s="47" t="s">
        <v>69</v>
      </c>
      <c r="B38" s="44"/>
      <c r="C38" s="44"/>
      <c r="D38" s="44"/>
      <c r="E38" s="44"/>
      <c r="F38" s="44"/>
      <c r="G38" s="45"/>
      <c r="L38" s="48"/>
      <c r="M38" s="46"/>
      <c r="N38" s="46"/>
      <c r="O38" s="35"/>
      <c r="P38" s="36"/>
      <c r="Q38" s="37"/>
      <c r="R38" s="38"/>
      <c r="S38" s="38"/>
      <c r="T38" s="38"/>
      <c r="U38" s="38"/>
      <c r="V38" s="38"/>
      <c r="W38" s="38"/>
      <c r="X38" s="38"/>
      <c r="Y38" s="38"/>
      <c r="Z38" s="38"/>
      <c r="AA38" s="39"/>
    </row>
    <row r="39" spans="1:27" ht="15">
      <c r="A39" s="32" t="s">
        <v>70</v>
      </c>
      <c r="B39" s="33">
        <v>18028.113383644315</v>
      </c>
      <c r="C39" s="33">
        <v>18351.078320124754</v>
      </c>
      <c r="D39" s="33">
        <v>18846.55743476812</v>
      </c>
      <c r="E39" s="33">
        <v>19675.805961897917</v>
      </c>
      <c r="F39" s="33">
        <v>20189.975778758308</v>
      </c>
      <c r="G39" s="33">
        <v>20543.300354886578</v>
      </c>
      <c r="H39" s="33">
        <v>21792.333016463683</v>
      </c>
      <c r="I39" s="34">
        <v>22611.724737882716</v>
      </c>
      <c r="J39" s="35">
        <v>24081.48684584509</v>
      </c>
      <c r="K39" s="34">
        <v>25870.888116634298</v>
      </c>
      <c r="L39" s="34">
        <v>27718.772740837914</v>
      </c>
      <c r="M39" s="35">
        <f aca="true" t="shared" si="34" ref="M39:M44">L39*$M$3+L39</f>
        <v>29258.657290820272</v>
      </c>
      <c r="N39" s="35">
        <f aca="true" t="shared" si="35" ref="N39:N44">M39*$N$3+M39</f>
        <v>30770.852583848136</v>
      </c>
      <c r="O39" s="35">
        <f aca="true" t="shared" si="36" ref="O39:O44">N39*$O$3+N39</f>
        <v>33100.20612444544</v>
      </c>
      <c r="P39" s="36">
        <f t="shared" si="7"/>
        <v>34331.53379227481</v>
      </c>
      <c r="Q39" s="37">
        <f t="shared" si="33"/>
        <v>37764.687171502286</v>
      </c>
      <c r="R39" s="38">
        <f aca="true" t="shared" si="37" ref="R39:R44">Q39*1.0372</f>
        <v>39169.53353428217</v>
      </c>
      <c r="S39" s="38">
        <f aca="true" t="shared" si="38" ref="S39:S44">R39*1.096</f>
        <v>42929.80875357326</v>
      </c>
      <c r="T39" s="38">
        <f aca="true" t="shared" si="39" ref="T39:T44">S39*1.0321</f>
        <v>44307.85561456296</v>
      </c>
      <c r="U39" s="38">
        <f t="shared" si="9"/>
        <v>45318.074722574995</v>
      </c>
      <c r="V39" s="38">
        <f t="shared" si="10"/>
        <v>49487.3375970519</v>
      </c>
      <c r="W39" s="38">
        <f t="shared" si="11"/>
        <v>55871.20414707159</v>
      </c>
      <c r="X39" s="38">
        <f aca="true" t="shared" si="40" ref="X39:X44">W39*1.1233</f>
        <v>62760.123618405516</v>
      </c>
      <c r="Y39" s="38">
        <f t="shared" si="13"/>
        <v>65979.71796002971</v>
      </c>
      <c r="Z39" s="38">
        <f aca="true" t="shared" si="41" ref="Z39:Z44">Y39*1.043</f>
        <v>68816.84583231098</v>
      </c>
      <c r="AA39" s="39">
        <f aca="true" t="shared" si="42" ref="AA39:AA44">Z39*1.045</f>
        <v>71913.60389476496</v>
      </c>
    </row>
    <row r="40" spans="1:27" ht="15">
      <c r="A40" s="32" t="s">
        <v>71</v>
      </c>
      <c r="B40" s="33">
        <v>13211.043261584398</v>
      </c>
      <c r="C40" s="33">
        <v>13447.712715399173</v>
      </c>
      <c r="D40" s="33">
        <v>13810.800958714952</v>
      </c>
      <c r="E40" s="33">
        <v>14418.476200898409</v>
      </c>
      <c r="F40" s="33">
        <v>14795.261034108196</v>
      </c>
      <c r="G40" s="33">
        <v>15128.15440737563</v>
      </c>
      <c r="H40" s="33">
        <v>16047.94619534407</v>
      </c>
      <c r="I40" s="34">
        <v>16651.348972289008</v>
      </c>
      <c r="J40" s="35">
        <v>17733.686655487792</v>
      </c>
      <c r="K40" s="34">
        <v>19052</v>
      </c>
      <c r="L40" s="34">
        <v>20412.830664243447</v>
      </c>
      <c r="M40" s="35">
        <f t="shared" si="34"/>
        <v>21546.84200216116</v>
      </c>
      <c r="N40" s="35">
        <f t="shared" si="35"/>
        <v>22660.462245613202</v>
      </c>
      <c r="O40" s="35">
        <f t="shared" si="36"/>
        <v>24375.85923760612</v>
      </c>
      <c r="P40" s="36">
        <f t="shared" si="7"/>
        <v>25282.641201245067</v>
      </c>
      <c r="Q40" s="37">
        <f t="shared" si="33"/>
        <v>27810.905321369573</v>
      </c>
      <c r="R40" s="38">
        <f t="shared" si="37"/>
        <v>28845.47099932452</v>
      </c>
      <c r="S40" s="38">
        <f t="shared" si="38"/>
        <v>31614.636215259678</v>
      </c>
      <c r="T40" s="38">
        <f t="shared" si="39"/>
        <v>32629.466037769515</v>
      </c>
      <c r="U40" s="38">
        <f t="shared" si="9"/>
        <v>33373.41786343066</v>
      </c>
      <c r="V40" s="38">
        <f t="shared" si="10"/>
        <v>36443.77230686628</v>
      </c>
      <c r="W40" s="38">
        <f t="shared" si="11"/>
        <v>41145.01893445203</v>
      </c>
      <c r="X40" s="38">
        <f t="shared" si="40"/>
        <v>46218.199769069965</v>
      </c>
      <c r="Y40" s="38">
        <f t="shared" si="13"/>
        <v>48589.19341722325</v>
      </c>
      <c r="Z40" s="38">
        <f t="shared" si="41"/>
        <v>50678.52873416385</v>
      </c>
      <c r="AA40" s="39">
        <f t="shared" si="42"/>
        <v>52959.06252720122</v>
      </c>
    </row>
    <row r="41" spans="1:27" ht="15">
      <c r="A41" s="32" t="s">
        <v>72</v>
      </c>
      <c r="B41" s="33">
        <v>12085.102074517541</v>
      </c>
      <c r="C41" s="33">
        <v>12301.600836245829</v>
      </c>
      <c r="D41" s="33">
        <v>12695.252063005695</v>
      </c>
      <c r="E41" s="33">
        <v>13253.843153777945</v>
      </c>
      <c r="F41" s="33">
        <v>13600.193698211602</v>
      </c>
      <c r="G41" s="33">
        <v>13906.198056421363</v>
      </c>
      <c r="H41" s="33">
        <v>14751.694898251782</v>
      </c>
      <c r="I41" s="34">
        <v>15306.35862642605</v>
      </c>
      <c r="J41" s="35">
        <v>16302</v>
      </c>
      <c r="K41" s="34">
        <v>17513.33797523132</v>
      </c>
      <c r="L41" s="34">
        <v>18764.266347578265</v>
      </c>
      <c r="M41" s="35">
        <f t="shared" si="34"/>
        <v>19806.69359031903</v>
      </c>
      <c r="N41" s="35">
        <f t="shared" si="35"/>
        <v>20830.376547469725</v>
      </c>
      <c r="O41" s="35">
        <f t="shared" si="36"/>
        <v>22407.23605211318</v>
      </c>
      <c r="P41" s="36">
        <f t="shared" si="7"/>
        <v>23240.78523325179</v>
      </c>
      <c r="Q41" s="37">
        <f t="shared" si="33"/>
        <v>25564.863756576968</v>
      </c>
      <c r="R41" s="38">
        <f t="shared" si="37"/>
        <v>26515.876688321627</v>
      </c>
      <c r="S41" s="38">
        <f t="shared" si="38"/>
        <v>29061.400850400507</v>
      </c>
      <c r="T41" s="38">
        <f t="shared" si="39"/>
        <v>29994.271817698365</v>
      </c>
      <c r="U41" s="38">
        <f t="shared" si="9"/>
        <v>30678.141215141884</v>
      </c>
      <c r="V41" s="38">
        <f t="shared" si="10"/>
        <v>33500.53020693494</v>
      </c>
      <c r="W41" s="38">
        <f t="shared" si="11"/>
        <v>37822.09860362955</v>
      </c>
      <c r="X41" s="38">
        <f t="shared" si="40"/>
        <v>42485.563361457076</v>
      </c>
      <c r="Y41" s="38">
        <f t="shared" si="13"/>
        <v>44665.07276189982</v>
      </c>
      <c r="Z41" s="38">
        <f t="shared" si="41"/>
        <v>46585.67089066151</v>
      </c>
      <c r="AA41" s="39">
        <f t="shared" si="42"/>
        <v>48682.02608074127</v>
      </c>
    </row>
    <row r="42" spans="1:27" ht="15">
      <c r="A42" s="32" t="s">
        <v>73</v>
      </c>
      <c r="B42" s="33">
        <v>10549.57938316985</v>
      </c>
      <c r="C42" s="33">
        <v>10738.569998154104</v>
      </c>
      <c r="D42" s="33">
        <v>11082.204238095035</v>
      </c>
      <c r="E42" s="33">
        <v>11625.232245761692</v>
      </c>
      <c r="F42" s="33">
        <v>11929.023792920567</v>
      </c>
      <c r="G42" s="33">
        <v>12257.071947225882</v>
      </c>
      <c r="H42" s="33">
        <v>13063.587281353346</v>
      </c>
      <c r="I42" s="34">
        <v>13554.778163132232</v>
      </c>
      <c r="J42" s="35">
        <v>14436</v>
      </c>
      <c r="K42" s="34">
        <v>15508.682800296854</v>
      </c>
      <c r="L42" s="34">
        <v>16616.42430337626</v>
      </c>
      <c r="M42" s="35">
        <f t="shared" si="34"/>
        <v>17539.530650830915</v>
      </c>
      <c r="N42" s="35">
        <f t="shared" si="35"/>
        <v>18446.038267652617</v>
      </c>
      <c r="O42" s="35">
        <f t="shared" si="36"/>
        <v>19842.40336451392</v>
      </c>
      <c r="P42" s="36">
        <f t="shared" si="7"/>
        <v>20580.54076967384</v>
      </c>
      <c r="Q42" s="37">
        <f t="shared" si="33"/>
        <v>22638.594846641223</v>
      </c>
      <c r="R42" s="38">
        <f t="shared" si="37"/>
        <v>23480.750574936275</v>
      </c>
      <c r="S42" s="38">
        <f t="shared" si="38"/>
        <v>25734.90263013016</v>
      </c>
      <c r="T42" s="38">
        <f t="shared" si="39"/>
        <v>26560.99300455734</v>
      </c>
      <c r="U42" s="38">
        <f t="shared" si="9"/>
        <v>27166.583645061244</v>
      </c>
      <c r="V42" s="38">
        <f t="shared" si="10"/>
        <v>29665.90934040688</v>
      </c>
      <c r="W42" s="38">
        <f t="shared" si="11"/>
        <v>33492.811645319365</v>
      </c>
      <c r="X42" s="38">
        <f t="shared" si="40"/>
        <v>37622.475321187245</v>
      </c>
      <c r="Y42" s="38">
        <f t="shared" si="13"/>
        <v>39552.50830516415</v>
      </c>
      <c r="Z42" s="38">
        <f t="shared" si="41"/>
        <v>41253.26616228621</v>
      </c>
      <c r="AA42" s="39">
        <f t="shared" si="42"/>
        <v>43109.66313958908</v>
      </c>
    </row>
    <row r="43" spans="1:27" ht="15">
      <c r="A43" s="32" t="s">
        <v>74</v>
      </c>
      <c r="B43" s="33">
        <v>9428.533592568507</v>
      </c>
      <c r="C43" s="33">
        <v>9597.441214127519</v>
      </c>
      <c r="D43" s="33">
        <v>9904.5593329796</v>
      </c>
      <c r="E43" s="33">
        <v>10389.8827402956</v>
      </c>
      <c r="F43" s="33">
        <v>10661.392030238983</v>
      </c>
      <c r="G43" s="33">
        <v>10954.580311070555</v>
      </c>
      <c r="H43" s="33">
        <v>11675.391695538998</v>
      </c>
      <c r="I43" s="34">
        <v>12114.386423291264</v>
      </c>
      <c r="J43" s="35">
        <v>12901</v>
      </c>
      <c r="K43" s="34">
        <v>13859.62294310264</v>
      </c>
      <c r="L43" s="34">
        <v>14849.576748258323</v>
      </c>
      <c r="M43" s="35">
        <f t="shared" si="34"/>
        <v>15674.52791121984</v>
      </c>
      <c r="N43" s="35">
        <f t="shared" si="35"/>
        <v>16484.64530971089</v>
      </c>
      <c r="O43" s="35">
        <f t="shared" si="36"/>
        <v>17732.532959656004</v>
      </c>
      <c r="P43" s="36">
        <f t="shared" si="7"/>
        <v>18392.183185755206</v>
      </c>
      <c r="Q43" s="37">
        <f t="shared" si="33"/>
        <v>20231.401504330726</v>
      </c>
      <c r="R43" s="38">
        <f t="shared" si="37"/>
        <v>20984.009640291828</v>
      </c>
      <c r="S43" s="38">
        <f t="shared" si="38"/>
        <v>22998.474565759847</v>
      </c>
      <c r="T43" s="38">
        <f t="shared" si="39"/>
        <v>23736.72559932074</v>
      </c>
      <c r="U43" s="38">
        <f t="shared" si="9"/>
        <v>24277.922942985253</v>
      </c>
      <c r="V43" s="38">
        <f t="shared" si="10"/>
        <v>26511.4918537399</v>
      </c>
      <c r="W43" s="38">
        <f t="shared" si="11"/>
        <v>29931.474302872346</v>
      </c>
      <c r="X43" s="38">
        <f t="shared" si="40"/>
        <v>33622.025084416506</v>
      </c>
      <c r="Y43" s="38">
        <f t="shared" si="13"/>
        <v>35346.834971247066</v>
      </c>
      <c r="Z43" s="38">
        <f t="shared" si="41"/>
        <v>36866.748875010686</v>
      </c>
      <c r="AA43" s="39">
        <f t="shared" si="42"/>
        <v>38525.75257438616</v>
      </c>
    </row>
    <row r="44" spans="1:27" ht="15">
      <c r="A44" s="32" t="s">
        <v>75</v>
      </c>
      <c r="B44" s="33">
        <v>7782.048581335967</v>
      </c>
      <c r="C44" s="33">
        <v>7921.460219829379</v>
      </c>
      <c r="D44" s="33">
        <v>8174.946946863919</v>
      </c>
      <c r="E44" s="33">
        <v>8575.519347260251</v>
      </c>
      <c r="F44" s="33">
        <v>8799.61554036167</v>
      </c>
      <c r="G44" s="33">
        <v>9041.604967721616</v>
      </c>
      <c r="H44" s="33">
        <v>9636.542574597699</v>
      </c>
      <c r="I44" s="34">
        <v>9998.876575402572</v>
      </c>
      <c r="J44" s="35">
        <v>10648.803552803738</v>
      </c>
      <c r="K44" s="34">
        <v>11441</v>
      </c>
      <c r="L44" s="34">
        <v>12258.198384925952</v>
      </c>
      <c r="M44" s="35">
        <f t="shared" si="34"/>
        <v>12939.188502347562</v>
      </c>
      <c r="N44" s="35">
        <f t="shared" si="35"/>
        <v>13607.933474284095</v>
      </c>
      <c r="O44" s="35">
        <f t="shared" si="36"/>
        <v>14638.0540382874</v>
      </c>
      <c r="P44" s="36">
        <f t="shared" si="7"/>
        <v>15182.589648511692</v>
      </c>
      <c r="Q44" s="37">
        <f t="shared" si="33"/>
        <v>16700.84861336286</v>
      </c>
      <c r="R44" s="38">
        <f t="shared" si="37"/>
        <v>17322.12018177996</v>
      </c>
      <c r="S44" s="38">
        <f t="shared" si="38"/>
        <v>18985.043719230838</v>
      </c>
      <c r="T44" s="38">
        <f t="shared" si="39"/>
        <v>19594.46362261815</v>
      </c>
      <c r="U44" s="38">
        <f t="shared" si="9"/>
        <v>20041.217393213843</v>
      </c>
      <c r="V44" s="38">
        <f t="shared" si="10"/>
        <v>21885.00939338952</v>
      </c>
      <c r="W44" s="38">
        <f t="shared" si="11"/>
        <v>24708.175605136767</v>
      </c>
      <c r="X44" s="38">
        <f t="shared" si="40"/>
        <v>27754.69365725013</v>
      </c>
      <c r="Y44" s="38">
        <f t="shared" si="13"/>
        <v>29178.50944186706</v>
      </c>
      <c r="Z44" s="38">
        <f t="shared" si="41"/>
        <v>30433.18534786734</v>
      </c>
      <c r="AA44" s="39">
        <f t="shared" si="42"/>
        <v>31802.67868852137</v>
      </c>
    </row>
    <row r="45" spans="1:27" ht="15">
      <c r="A45" s="47" t="s">
        <v>76</v>
      </c>
      <c r="B45" s="44"/>
      <c r="C45" s="44"/>
      <c r="D45" s="44"/>
      <c r="E45" s="44"/>
      <c r="F45" s="44"/>
      <c r="G45" s="45"/>
      <c r="L45" s="48"/>
      <c r="M45" s="46"/>
      <c r="N45" s="46"/>
      <c r="O45" s="35"/>
      <c r="P45" s="36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1:27" ht="15">
      <c r="A46" s="32" t="s">
        <v>77</v>
      </c>
      <c r="B46" s="33">
        <v>18028.113383644315</v>
      </c>
      <c r="C46" s="33">
        <v>18351.078320124754</v>
      </c>
      <c r="D46" s="33">
        <v>18846.55743476812</v>
      </c>
      <c r="E46" s="33">
        <v>19675.805961897917</v>
      </c>
      <c r="F46" s="33">
        <v>20189.975778758308</v>
      </c>
      <c r="G46" s="33">
        <v>20543.300354886578</v>
      </c>
      <c r="H46" s="33">
        <v>21792.333016463683</v>
      </c>
      <c r="I46" s="34">
        <v>22611.724737882716</v>
      </c>
      <c r="J46" s="35">
        <v>24081.48684584509</v>
      </c>
      <c r="K46" s="34">
        <v>25870.888116634298</v>
      </c>
      <c r="L46" s="34">
        <v>27718.772740837914</v>
      </c>
      <c r="M46" s="35">
        <f aca="true" t="shared" si="43" ref="M46:M61">L46*$M$3+L46</f>
        <v>29258.657290820272</v>
      </c>
      <c r="N46" s="35">
        <f aca="true" t="shared" si="44" ref="N46:N61">M46*$N$3+M46</f>
        <v>30770.852583848136</v>
      </c>
      <c r="O46" s="35">
        <f aca="true" t="shared" si="45" ref="O46:O61">N46*$O$3+N46</f>
        <v>33100.20612444544</v>
      </c>
      <c r="P46" s="36">
        <f t="shared" si="7"/>
        <v>34331.53379227481</v>
      </c>
      <c r="Q46" s="37">
        <f t="shared" si="33"/>
        <v>37764.687171502286</v>
      </c>
      <c r="R46" s="38">
        <f aca="true" t="shared" si="46" ref="R46:R61">Q46*1.0372</f>
        <v>39169.53353428217</v>
      </c>
      <c r="S46" s="38">
        <f aca="true" t="shared" si="47" ref="S46:S61">R46*1.096</f>
        <v>42929.80875357326</v>
      </c>
      <c r="T46" s="38">
        <f aca="true" t="shared" si="48" ref="T46:T61">S46*1.0321</f>
        <v>44307.85561456296</v>
      </c>
      <c r="U46" s="38">
        <f t="shared" si="9"/>
        <v>45318.074722574995</v>
      </c>
      <c r="V46" s="38">
        <f t="shared" si="10"/>
        <v>49487.3375970519</v>
      </c>
      <c r="W46" s="38">
        <f t="shared" si="11"/>
        <v>55871.20414707159</v>
      </c>
      <c r="X46" s="38">
        <f aca="true" t="shared" si="49" ref="X46:X60">W46*1.1233</f>
        <v>62760.123618405516</v>
      </c>
      <c r="Y46" s="38">
        <f t="shared" si="13"/>
        <v>65979.71796002971</v>
      </c>
      <c r="Z46" s="38">
        <f aca="true" t="shared" si="50" ref="Z46:Z61">Y46*1.043</f>
        <v>68816.84583231098</v>
      </c>
      <c r="AA46" s="39">
        <f aca="true" t="shared" si="51" ref="AA46:AA60">Z46*1.045</f>
        <v>71913.60389476496</v>
      </c>
    </row>
    <row r="47" spans="1:27" ht="15">
      <c r="A47" s="32" t="s">
        <v>78</v>
      </c>
      <c r="B47" s="33">
        <v>14544.222899024422</v>
      </c>
      <c r="C47" s="33">
        <v>14804.775621585079</v>
      </c>
      <c r="D47" s="33">
        <v>15204.504563367876</v>
      </c>
      <c r="E47" s="33">
        <v>15873.502764156063</v>
      </c>
      <c r="F47" s="33">
        <v>16288.310473938527</v>
      </c>
      <c r="G47" s="33">
        <v>16654.797459602145</v>
      </c>
      <c r="H47" s="33">
        <v>17667.409145145954</v>
      </c>
      <c r="I47" s="34">
        <v>18331.703729003442</v>
      </c>
      <c r="J47" s="35">
        <v>19523.264471388666</v>
      </c>
      <c r="K47" s="34">
        <v>20973.96203332447</v>
      </c>
      <c r="L47" s="34">
        <v>22472.073028790866</v>
      </c>
      <c r="M47" s="35">
        <f t="shared" si="43"/>
        <v>23720.483208658887</v>
      </c>
      <c r="N47" s="35">
        <f t="shared" si="44"/>
        <v>24946.445244440154</v>
      </c>
      <c r="O47" s="35">
        <f t="shared" si="45"/>
        <v>26834.891149444273</v>
      </c>
      <c r="P47" s="36">
        <f t="shared" si="7"/>
        <v>27833.1491002036</v>
      </c>
      <c r="Q47" s="37">
        <f t="shared" si="33"/>
        <v>30616.464010223957</v>
      </c>
      <c r="R47" s="38">
        <f t="shared" si="46"/>
        <v>31755.396471404285</v>
      </c>
      <c r="S47" s="38">
        <f t="shared" si="47"/>
        <v>34803.9145326591</v>
      </c>
      <c r="T47" s="38">
        <f t="shared" si="48"/>
        <v>35921.12018915746</v>
      </c>
      <c r="U47" s="38">
        <f t="shared" si="9"/>
        <v>36740.12172947025</v>
      </c>
      <c r="V47" s="38">
        <f t="shared" si="10"/>
        <v>40120.21292858152</v>
      </c>
      <c r="W47" s="38">
        <f t="shared" si="11"/>
        <v>45295.72039636853</v>
      </c>
      <c r="X47" s="38">
        <f t="shared" si="49"/>
        <v>50880.68272124077</v>
      </c>
      <c r="Y47" s="38">
        <f t="shared" si="13"/>
        <v>53490.86174484042</v>
      </c>
      <c r="Z47" s="38">
        <f t="shared" si="50"/>
        <v>55790.968799868555</v>
      </c>
      <c r="AA47" s="39">
        <f t="shared" si="51"/>
        <v>58301.56239586264</v>
      </c>
    </row>
    <row r="48" spans="1:27" ht="15">
      <c r="A48" s="32" t="s">
        <v>79</v>
      </c>
      <c r="B48" s="33">
        <v>12085.102074517541</v>
      </c>
      <c r="C48" s="33">
        <v>12301.600836245829</v>
      </c>
      <c r="D48" s="33">
        <v>12695.252063005695</v>
      </c>
      <c r="E48" s="33">
        <v>13253.843153777945</v>
      </c>
      <c r="F48" s="33">
        <v>13600.193698211602</v>
      </c>
      <c r="G48" s="33">
        <v>13906.198056421363</v>
      </c>
      <c r="H48" s="33">
        <v>14751.694898251782</v>
      </c>
      <c r="I48" s="34">
        <v>15306.35862642605</v>
      </c>
      <c r="J48" s="35">
        <v>16302</v>
      </c>
      <c r="K48" s="34">
        <v>17513.33797523132</v>
      </c>
      <c r="L48" s="34">
        <v>18764.266347578265</v>
      </c>
      <c r="M48" s="35">
        <f t="shared" si="43"/>
        <v>19806.69359031903</v>
      </c>
      <c r="N48" s="35">
        <f t="shared" si="44"/>
        <v>20830.376547469725</v>
      </c>
      <c r="O48" s="35">
        <f t="shared" si="45"/>
        <v>22407.23605211318</v>
      </c>
      <c r="P48" s="36">
        <f t="shared" si="7"/>
        <v>23240.78523325179</v>
      </c>
      <c r="Q48" s="37">
        <f t="shared" si="33"/>
        <v>25564.863756576968</v>
      </c>
      <c r="R48" s="38">
        <f t="shared" si="46"/>
        <v>26515.876688321627</v>
      </c>
      <c r="S48" s="38">
        <f t="shared" si="47"/>
        <v>29061.400850400507</v>
      </c>
      <c r="T48" s="38">
        <f t="shared" si="48"/>
        <v>29994.271817698365</v>
      </c>
      <c r="U48" s="38">
        <f t="shared" si="9"/>
        <v>30678.141215141884</v>
      </c>
      <c r="V48" s="38">
        <f t="shared" si="10"/>
        <v>33500.53020693494</v>
      </c>
      <c r="W48" s="38">
        <f t="shared" si="11"/>
        <v>37822.09860362955</v>
      </c>
      <c r="X48" s="38">
        <f t="shared" si="49"/>
        <v>42485.563361457076</v>
      </c>
      <c r="Y48" s="38">
        <f t="shared" si="13"/>
        <v>44665.07276189982</v>
      </c>
      <c r="Z48" s="38">
        <f t="shared" si="50"/>
        <v>46585.67089066151</v>
      </c>
      <c r="AA48" s="39">
        <f t="shared" si="51"/>
        <v>48682.02608074127</v>
      </c>
    </row>
    <row r="49" spans="1:27" ht="15">
      <c r="A49" s="32" t="s">
        <v>80</v>
      </c>
      <c r="B49" s="33">
        <v>11373.637788197037</v>
      </c>
      <c r="C49" s="33">
        <v>11577.391011157632</v>
      </c>
      <c r="D49" s="33">
        <v>11947.867523514677</v>
      </c>
      <c r="E49" s="33">
        <v>12533.313032166896</v>
      </c>
      <c r="F49" s="33">
        <v>12860.834622839342</v>
      </c>
      <c r="G49" s="33">
        <v>13214.507574967423</v>
      </c>
      <c r="H49" s="33">
        <v>14084.02217340028</v>
      </c>
      <c r="I49" s="34">
        <v>14613.581407120131</v>
      </c>
      <c r="J49" s="35">
        <v>15563.46419858294</v>
      </c>
      <c r="K49" s="34">
        <v>16719.924461734492</v>
      </c>
      <c r="L49" s="34">
        <v>17914.181542952338</v>
      </c>
      <c r="M49" s="35">
        <f t="shared" si="43"/>
        <v>18909.383301756377</v>
      </c>
      <c r="N49" s="35">
        <f t="shared" si="44"/>
        <v>19886.689954578997</v>
      </c>
      <c r="O49" s="35">
        <f t="shared" si="45"/>
        <v>21392.112384140626</v>
      </c>
      <c r="P49" s="36">
        <f t="shared" si="7"/>
        <v>22187.898964830656</v>
      </c>
      <c r="Q49" s="37">
        <f t="shared" si="33"/>
        <v>24406.68886131372</v>
      </c>
      <c r="R49" s="38">
        <f t="shared" si="46"/>
        <v>25314.61768695459</v>
      </c>
      <c r="S49" s="38">
        <f t="shared" si="47"/>
        <v>27744.82098490223</v>
      </c>
      <c r="T49" s="38">
        <f t="shared" si="48"/>
        <v>28635.429738517592</v>
      </c>
      <c r="U49" s="38">
        <f t="shared" si="9"/>
        <v>29288.31753655579</v>
      </c>
      <c r="V49" s="38">
        <f t="shared" si="10"/>
        <v>31982.842749918927</v>
      </c>
      <c r="W49" s="38">
        <f t="shared" si="11"/>
        <v>36108.62946465847</v>
      </c>
      <c r="X49" s="38">
        <f t="shared" si="49"/>
        <v>40560.82347765086</v>
      </c>
      <c r="Y49" s="38">
        <f t="shared" si="13"/>
        <v>42641.59372205435</v>
      </c>
      <c r="Z49" s="38">
        <f t="shared" si="50"/>
        <v>44475.182252102684</v>
      </c>
      <c r="AA49" s="39">
        <f t="shared" si="51"/>
        <v>46476.5654534473</v>
      </c>
    </row>
    <row r="50" spans="1:27" ht="15">
      <c r="A50" s="32" t="s">
        <v>81</v>
      </c>
      <c r="B50" s="33">
        <v>10549.57938316985</v>
      </c>
      <c r="C50" s="33">
        <v>10738.569998154104</v>
      </c>
      <c r="D50" s="33">
        <v>11082.204238095035</v>
      </c>
      <c r="E50" s="33">
        <v>11625.232245761692</v>
      </c>
      <c r="F50" s="33">
        <v>11929.023792920567</v>
      </c>
      <c r="G50" s="33">
        <v>12257.071947225882</v>
      </c>
      <c r="H50" s="33">
        <v>13063.587281353346</v>
      </c>
      <c r="I50" s="34">
        <v>13554.778163132232</v>
      </c>
      <c r="J50" s="35">
        <v>14435.838743735827</v>
      </c>
      <c r="K50" s="34">
        <v>15508.509561709254</v>
      </c>
      <c r="L50" s="34">
        <v>16616.238690844602</v>
      </c>
      <c r="M50" s="35">
        <f t="shared" si="43"/>
        <v>17539.334726808465</v>
      </c>
      <c r="N50" s="35">
        <f t="shared" si="44"/>
        <v>18445.832217554267</v>
      </c>
      <c r="O50" s="35">
        <f t="shared" si="45"/>
        <v>19842.181716423125</v>
      </c>
      <c r="P50" s="36">
        <f t="shared" si="7"/>
        <v>20580.310876274067</v>
      </c>
      <c r="Q50" s="37">
        <f t="shared" si="33"/>
        <v>22638.341963901472</v>
      </c>
      <c r="R50" s="38">
        <f t="shared" si="46"/>
        <v>23480.488284958603</v>
      </c>
      <c r="S50" s="38">
        <f t="shared" si="47"/>
        <v>25734.61516031463</v>
      </c>
      <c r="T50" s="38">
        <f t="shared" si="48"/>
        <v>26560.696306960734</v>
      </c>
      <c r="U50" s="38">
        <f t="shared" si="9"/>
        <v>27166.280182759438</v>
      </c>
      <c r="V50" s="38">
        <f t="shared" si="10"/>
        <v>29665.577959573307</v>
      </c>
      <c r="W50" s="38">
        <f t="shared" si="11"/>
        <v>33492.437516358266</v>
      </c>
      <c r="X50" s="38">
        <f t="shared" si="49"/>
        <v>37622.05506212524</v>
      </c>
      <c r="Y50" s="38">
        <f t="shared" si="13"/>
        <v>39552.06648681226</v>
      </c>
      <c r="Z50" s="38">
        <f t="shared" si="50"/>
        <v>41252.80534574519</v>
      </c>
      <c r="AA50" s="39">
        <f t="shared" si="51"/>
        <v>43109.18158630372</v>
      </c>
    </row>
    <row r="51" spans="1:27" ht="15">
      <c r="A51" s="32" t="s">
        <v>82</v>
      </c>
      <c r="B51" s="33">
        <v>9428.533592568507</v>
      </c>
      <c r="C51" s="33">
        <v>9597.441214127519</v>
      </c>
      <c r="D51" s="33">
        <v>9904.5593329796</v>
      </c>
      <c r="E51" s="33">
        <v>10389.8827402956</v>
      </c>
      <c r="F51" s="33">
        <v>10661.392030238983</v>
      </c>
      <c r="G51" s="33">
        <v>10954.580311070555</v>
      </c>
      <c r="H51" s="33">
        <v>11675.391695538998</v>
      </c>
      <c r="I51" s="34">
        <v>12114.386423291264</v>
      </c>
      <c r="J51" s="35">
        <v>12901</v>
      </c>
      <c r="K51" s="34">
        <v>13859.62294310264</v>
      </c>
      <c r="L51" s="34">
        <v>14849.576748258323</v>
      </c>
      <c r="M51" s="35">
        <f t="shared" si="43"/>
        <v>15674.52791121984</v>
      </c>
      <c r="N51" s="35">
        <f t="shared" si="44"/>
        <v>16484.64530971089</v>
      </c>
      <c r="O51" s="35">
        <f t="shared" si="45"/>
        <v>17732.532959656004</v>
      </c>
      <c r="P51" s="36">
        <f t="shared" si="7"/>
        <v>18392.183185755206</v>
      </c>
      <c r="Q51" s="37">
        <f t="shared" si="33"/>
        <v>20231.401504330726</v>
      </c>
      <c r="R51" s="38">
        <f t="shared" si="46"/>
        <v>20984.009640291828</v>
      </c>
      <c r="S51" s="38">
        <f t="shared" si="47"/>
        <v>22998.474565759847</v>
      </c>
      <c r="T51" s="38">
        <f t="shared" si="48"/>
        <v>23736.72559932074</v>
      </c>
      <c r="U51" s="38">
        <f t="shared" si="9"/>
        <v>24277.922942985253</v>
      </c>
      <c r="V51" s="38">
        <f t="shared" si="10"/>
        <v>26511.4918537399</v>
      </c>
      <c r="W51" s="38">
        <f t="shared" si="11"/>
        <v>29931.474302872346</v>
      </c>
      <c r="X51" s="38">
        <f t="shared" si="49"/>
        <v>33622.025084416506</v>
      </c>
      <c r="Y51" s="38">
        <f t="shared" si="13"/>
        <v>35346.834971247066</v>
      </c>
      <c r="Z51" s="38">
        <f t="shared" si="50"/>
        <v>36866.748875010686</v>
      </c>
      <c r="AA51" s="39">
        <f t="shared" si="51"/>
        <v>38525.75257438616</v>
      </c>
    </row>
    <row r="52" spans="1:27" ht="15">
      <c r="A52" s="32" t="s">
        <v>83</v>
      </c>
      <c r="B52" s="33">
        <v>9428.533592568507</v>
      </c>
      <c r="C52" s="33">
        <v>9597.441214127519</v>
      </c>
      <c r="D52" s="33">
        <v>9904.5593329796</v>
      </c>
      <c r="E52" s="33">
        <v>10389.8827402956</v>
      </c>
      <c r="F52" s="33">
        <v>10661.392030238983</v>
      </c>
      <c r="G52" s="33">
        <v>10954.580311070555</v>
      </c>
      <c r="H52" s="33">
        <v>11675.391695538998</v>
      </c>
      <c r="I52" s="34">
        <v>12114.386423291264</v>
      </c>
      <c r="J52" s="35">
        <v>12901</v>
      </c>
      <c r="K52" s="34">
        <v>13859.62294310264</v>
      </c>
      <c r="L52" s="34">
        <v>14849.576748258323</v>
      </c>
      <c r="M52" s="35">
        <f t="shared" si="43"/>
        <v>15674.52791121984</v>
      </c>
      <c r="N52" s="35">
        <f t="shared" si="44"/>
        <v>16484.64530971089</v>
      </c>
      <c r="O52" s="35">
        <f t="shared" si="45"/>
        <v>17732.532959656004</v>
      </c>
      <c r="P52" s="36">
        <f t="shared" si="7"/>
        <v>18392.183185755206</v>
      </c>
      <c r="Q52" s="37">
        <f t="shared" si="33"/>
        <v>20231.401504330726</v>
      </c>
      <c r="R52" s="38">
        <f t="shared" si="46"/>
        <v>20984.009640291828</v>
      </c>
      <c r="S52" s="38">
        <f t="shared" si="47"/>
        <v>22998.474565759847</v>
      </c>
      <c r="T52" s="38">
        <f t="shared" si="48"/>
        <v>23736.72559932074</v>
      </c>
      <c r="U52" s="38">
        <f t="shared" si="9"/>
        <v>24277.922942985253</v>
      </c>
      <c r="V52" s="38">
        <f t="shared" si="10"/>
        <v>26511.4918537399</v>
      </c>
      <c r="W52" s="38">
        <f t="shared" si="11"/>
        <v>29931.474302872346</v>
      </c>
      <c r="X52" s="38">
        <f t="shared" si="49"/>
        <v>33622.025084416506</v>
      </c>
      <c r="Y52" s="38">
        <f t="shared" si="13"/>
        <v>35346.834971247066</v>
      </c>
      <c r="Z52" s="38">
        <f t="shared" si="50"/>
        <v>36866.748875010686</v>
      </c>
      <c r="AA52" s="39">
        <f t="shared" si="51"/>
        <v>38525.75257438616</v>
      </c>
    </row>
    <row r="53" spans="1:27" ht="15">
      <c r="A53" s="32" t="s">
        <v>84</v>
      </c>
      <c r="B53" s="33">
        <v>8607.738785184993</v>
      </c>
      <c r="C53" s="33">
        <v>8761.942264541827</v>
      </c>
      <c r="D53" s="33">
        <v>9042.324417007165</v>
      </c>
      <c r="E53" s="33">
        <v>9485.398313440515</v>
      </c>
      <c r="F53" s="33">
        <v>9733.271540240681</v>
      </c>
      <c r="G53" s="33">
        <v>10000.9365075973</v>
      </c>
      <c r="H53" s="33">
        <v>10658.998129797203</v>
      </c>
      <c r="I53" s="34">
        <v>11059.776459477578</v>
      </c>
      <c r="J53" s="35">
        <v>11778.661929343622</v>
      </c>
      <c r="K53" s="34">
        <v>12653.888312144833</v>
      </c>
      <c r="L53" s="34">
        <v>13557.719890828354</v>
      </c>
      <c r="M53" s="35">
        <f t="shared" si="43"/>
        <v>14310.903431386649</v>
      </c>
      <c r="N53" s="35">
        <f t="shared" si="44"/>
        <v>15050.54368872371</v>
      </c>
      <c r="O53" s="35">
        <f t="shared" si="45"/>
        <v>16189.869845960095</v>
      </c>
      <c r="P53" s="36">
        <f t="shared" si="7"/>
        <v>16792.13300422981</v>
      </c>
      <c r="Q53" s="37">
        <f t="shared" si="33"/>
        <v>18471.34630465279</v>
      </c>
      <c r="R53" s="38">
        <f t="shared" si="46"/>
        <v>19158.48038718587</v>
      </c>
      <c r="S53" s="38">
        <f t="shared" si="47"/>
        <v>20997.694504355717</v>
      </c>
      <c r="T53" s="38">
        <f t="shared" si="48"/>
        <v>21671.720497945535</v>
      </c>
      <c r="U53" s="38">
        <f t="shared" si="9"/>
        <v>22165.83572529869</v>
      </c>
      <c r="V53" s="38">
        <f t="shared" si="10"/>
        <v>24205.092612026172</v>
      </c>
      <c r="W53" s="38">
        <f t="shared" si="11"/>
        <v>27327.54955897755</v>
      </c>
      <c r="X53" s="38">
        <f t="shared" si="49"/>
        <v>30697.03641959948</v>
      </c>
      <c r="Y53" s="38">
        <f t="shared" si="13"/>
        <v>32271.794387924932</v>
      </c>
      <c r="Z53" s="38">
        <f t="shared" si="50"/>
        <v>33659.481546605704</v>
      </c>
      <c r="AA53" s="39">
        <f t="shared" si="51"/>
        <v>35174.15821620296</v>
      </c>
    </row>
    <row r="54" spans="1:27" ht="15">
      <c r="A54" s="32" t="s">
        <v>85</v>
      </c>
      <c r="B54" s="33">
        <v>7782.048581335967</v>
      </c>
      <c r="C54" s="33">
        <v>7921.460219829379</v>
      </c>
      <c r="D54" s="33">
        <v>8174.946946863919</v>
      </c>
      <c r="E54" s="33">
        <v>8575.519347260251</v>
      </c>
      <c r="F54" s="33">
        <v>8799.61554036167</v>
      </c>
      <c r="G54" s="33">
        <v>9041.604967721616</v>
      </c>
      <c r="H54" s="33">
        <v>9636.542574597699</v>
      </c>
      <c r="I54" s="34">
        <v>9998.876575402572</v>
      </c>
      <c r="J54" s="35">
        <v>10648.803552803738</v>
      </c>
      <c r="K54" s="34">
        <v>11441</v>
      </c>
      <c r="L54" s="34">
        <v>12258.198384925952</v>
      </c>
      <c r="M54" s="35">
        <f t="shared" si="43"/>
        <v>12939.188502347562</v>
      </c>
      <c r="N54" s="35">
        <f t="shared" si="44"/>
        <v>13607.933474284095</v>
      </c>
      <c r="O54" s="35">
        <f t="shared" si="45"/>
        <v>14638.0540382874</v>
      </c>
      <c r="P54" s="36">
        <f t="shared" si="7"/>
        <v>15182.589648511692</v>
      </c>
      <c r="Q54" s="37">
        <f t="shared" si="33"/>
        <v>16700.84861336286</v>
      </c>
      <c r="R54" s="38">
        <f t="shared" si="46"/>
        <v>17322.12018177996</v>
      </c>
      <c r="S54" s="38">
        <f t="shared" si="47"/>
        <v>18985.043719230838</v>
      </c>
      <c r="T54" s="38">
        <f t="shared" si="48"/>
        <v>19594.46362261815</v>
      </c>
      <c r="U54" s="38">
        <f t="shared" si="9"/>
        <v>20041.217393213843</v>
      </c>
      <c r="V54" s="38">
        <f t="shared" si="10"/>
        <v>21885.00939338952</v>
      </c>
      <c r="W54" s="38">
        <f t="shared" si="11"/>
        <v>24708.175605136767</v>
      </c>
      <c r="X54" s="38">
        <f t="shared" si="49"/>
        <v>27754.69365725013</v>
      </c>
      <c r="Y54" s="38">
        <f t="shared" si="13"/>
        <v>29178.50944186706</v>
      </c>
      <c r="Z54" s="38">
        <f t="shared" si="50"/>
        <v>30433.18534786734</v>
      </c>
      <c r="AA54" s="39">
        <f t="shared" si="51"/>
        <v>31802.67868852137</v>
      </c>
    </row>
    <row r="55" spans="1:27" ht="15">
      <c r="A55" s="32" t="s">
        <v>86</v>
      </c>
      <c r="B55" s="33">
        <v>7782.048581335967</v>
      </c>
      <c r="C55" s="33">
        <v>7921.460219829379</v>
      </c>
      <c r="D55" s="33">
        <v>8174.946946863919</v>
      </c>
      <c r="E55" s="33">
        <v>8575.519347260251</v>
      </c>
      <c r="F55" s="33">
        <v>8799.61554036167</v>
      </c>
      <c r="G55" s="33">
        <v>9041.604967721616</v>
      </c>
      <c r="H55" s="33">
        <v>9636.542574597699</v>
      </c>
      <c r="I55" s="34">
        <v>9998.876575402572</v>
      </c>
      <c r="J55" s="35">
        <v>10648.803552803738</v>
      </c>
      <c r="K55" s="34">
        <v>11441</v>
      </c>
      <c r="L55" s="34">
        <v>12258.198384925952</v>
      </c>
      <c r="M55" s="35">
        <f t="shared" si="43"/>
        <v>12939.188502347562</v>
      </c>
      <c r="N55" s="35">
        <f t="shared" si="44"/>
        <v>13607.933474284095</v>
      </c>
      <c r="O55" s="35">
        <f t="shared" si="45"/>
        <v>14638.0540382874</v>
      </c>
      <c r="P55" s="36">
        <f t="shared" si="7"/>
        <v>15182.589648511692</v>
      </c>
      <c r="Q55" s="37">
        <f t="shared" si="33"/>
        <v>16700.84861336286</v>
      </c>
      <c r="R55" s="38">
        <f t="shared" si="46"/>
        <v>17322.12018177996</v>
      </c>
      <c r="S55" s="38">
        <f t="shared" si="47"/>
        <v>18985.043719230838</v>
      </c>
      <c r="T55" s="38">
        <f t="shared" si="48"/>
        <v>19594.46362261815</v>
      </c>
      <c r="U55" s="38">
        <f t="shared" si="9"/>
        <v>20041.217393213843</v>
      </c>
      <c r="V55" s="38">
        <f t="shared" si="10"/>
        <v>21885.00939338952</v>
      </c>
      <c r="W55" s="38">
        <f t="shared" si="11"/>
        <v>24708.175605136767</v>
      </c>
      <c r="X55" s="38">
        <f t="shared" si="49"/>
        <v>27754.69365725013</v>
      </c>
      <c r="Y55" s="38">
        <f t="shared" si="13"/>
        <v>29178.50944186706</v>
      </c>
      <c r="Z55" s="38">
        <f t="shared" si="50"/>
        <v>30433.18534786734</v>
      </c>
      <c r="AA55" s="39">
        <f t="shared" si="51"/>
        <v>31802.67868852137</v>
      </c>
    </row>
    <row r="56" spans="1:27" ht="15">
      <c r="A56" s="32" t="s">
        <v>87</v>
      </c>
      <c r="B56" s="33">
        <v>14544.222899024422</v>
      </c>
      <c r="C56" s="33">
        <v>14804.775621585079</v>
      </c>
      <c r="D56" s="33">
        <v>15204.504563367876</v>
      </c>
      <c r="E56" s="33">
        <v>15873.502764156063</v>
      </c>
      <c r="F56" s="33">
        <v>16288.310473938527</v>
      </c>
      <c r="G56" s="33">
        <v>16654.797459602145</v>
      </c>
      <c r="H56" s="33">
        <v>17667.409145145954</v>
      </c>
      <c r="I56" s="34">
        <v>18331.703729003442</v>
      </c>
      <c r="J56" s="35">
        <v>19523.264471388666</v>
      </c>
      <c r="K56" s="34">
        <v>20973.96203332447</v>
      </c>
      <c r="L56" s="34">
        <v>22472.073028790866</v>
      </c>
      <c r="M56" s="35">
        <f t="shared" si="43"/>
        <v>23720.483208658887</v>
      </c>
      <c r="N56" s="35">
        <f t="shared" si="44"/>
        <v>24946.445244440154</v>
      </c>
      <c r="O56" s="35">
        <f t="shared" si="45"/>
        <v>26834.891149444273</v>
      </c>
      <c r="P56" s="36">
        <f t="shared" si="7"/>
        <v>27833.1491002036</v>
      </c>
      <c r="Q56" s="37">
        <f t="shared" si="33"/>
        <v>30616.464010223957</v>
      </c>
      <c r="R56" s="38">
        <f t="shared" si="46"/>
        <v>31755.396471404285</v>
      </c>
      <c r="S56" s="38">
        <f t="shared" si="47"/>
        <v>34803.9145326591</v>
      </c>
      <c r="T56" s="38">
        <f t="shared" si="48"/>
        <v>35921.12018915746</v>
      </c>
      <c r="U56" s="38">
        <f t="shared" si="9"/>
        <v>36740.12172947025</v>
      </c>
      <c r="V56" s="38">
        <f t="shared" si="10"/>
        <v>40120.21292858152</v>
      </c>
      <c r="W56" s="38">
        <f t="shared" si="11"/>
        <v>45295.72039636853</v>
      </c>
      <c r="X56" s="38">
        <f t="shared" si="49"/>
        <v>50880.68272124077</v>
      </c>
      <c r="Y56" s="38">
        <f t="shared" si="13"/>
        <v>53490.86174484042</v>
      </c>
      <c r="Z56" s="38">
        <f t="shared" si="50"/>
        <v>55790.968799868555</v>
      </c>
      <c r="AA56" s="39">
        <f t="shared" si="51"/>
        <v>58301.56239586264</v>
      </c>
    </row>
    <row r="57" spans="1:27" ht="15">
      <c r="A57" s="32" t="s">
        <v>88</v>
      </c>
      <c r="B57" s="33">
        <v>12085.102074517541</v>
      </c>
      <c r="C57" s="33">
        <v>12301.600836245829</v>
      </c>
      <c r="D57" s="33">
        <v>12695.252063005695</v>
      </c>
      <c r="E57" s="33">
        <v>13253.843153777945</v>
      </c>
      <c r="F57" s="33">
        <v>13600.193698211602</v>
      </c>
      <c r="G57" s="33">
        <v>13906.198056421363</v>
      </c>
      <c r="H57" s="33">
        <v>14751.694898251782</v>
      </c>
      <c r="I57" s="34">
        <v>15306.35862642605</v>
      </c>
      <c r="J57" s="35">
        <v>16302</v>
      </c>
      <c r="K57" s="34">
        <v>17513.33797523132</v>
      </c>
      <c r="L57" s="34">
        <v>18764.266347578265</v>
      </c>
      <c r="M57" s="35">
        <f t="shared" si="43"/>
        <v>19806.69359031903</v>
      </c>
      <c r="N57" s="35">
        <f t="shared" si="44"/>
        <v>20830.376547469725</v>
      </c>
      <c r="O57" s="35">
        <f t="shared" si="45"/>
        <v>22407.23605211318</v>
      </c>
      <c r="P57" s="36">
        <f t="shared" si="7"/>
        <v>23240.78523325179</v>
      </c>
      <c r="Q57" s="37">
        <f t="shared" si="33"/>
        <v>25564.863756576968</v>
      </c>
      <c r="R57" s="38">
        <f t="shared" si="46"/>
        <v>26515.876688321627</v>
      </c>
      <c r="S57" s="38">
        <f t="shared" si="47"/>
        <v>29061.400850400507</v>
      </c>
      <c r="T57" s="38">
        <f t="shared" si="48"/>
        <v>29994.271817698365</v>
      </c>
      <c r="U57" s="38">
        <f t="shared" si="9"/>
        <v>30678.141215141884</v>
      </c>
      <c r="V57" s="38">
        <f t="shared" si="10"/>
        <v>33500.53020693494</v>
      </c>
      <c r="W57" s="38">
        <f t="shared" si="11"/>
        <v>37822.09860362955</v>
      </c>
      <c r="X57" s="38">
        <f t="shared" si="49"/>
        <v>42485.563361457076</v>
      </c>
      <c r="Y57" s="38">
        <f t="shared" si="13"/>
        <v>44665.07276189982</v>
      </c>
      <c r="Z57" s="38">
        <f t="shared" si="50"/>
        <v>46585.67089066151</v>
      </c>
      <c r="AA57" s="39">
        <f t="shared" si="51"/>
        <v>48682.02608074127</v>
      </c>
    </row>
    <row r="58" spans="1:27" ht="15">
      <c r="A58" s="32" t="s">
        <v>89</v>
      </c>
      <c r="B58" s="33">
        <v>10549.57938316985</v>
      </c>
      <c r="C58" s="33">
        <v>10738.569998154104</v>
      </c>
      <c r="D58" s="33">
        <v>11082.204238095035</v>
      </c>
      <c r="E58" s="33">
        <v>11625.232245761692</v>
      </c>
      <c r="F58" s="33">
        <v>11929.023792920567</v>
      </c>
      <c r="G58" s="33">
        <v>12257.071947225882</v>
      </c>
      <c r="H58" s="33">
        <v>13063.587281353346</v>
      </c>
      <c r="I58" s="34">
        <v>13554.778163132232</v>
      </c>
      <c r="J58" s="35">
        <v>14435.838743735827</v>
      </c>
      <c r="K58" s="34">
        <v>15508.509561709254</v>
      </c>
      <c r="L58" s="34">
        <v>16616.238690844602</v>
      </c>
      <c r="M58" s="35">
        <f t="shared" si="43"/>
        <v>17539.334726808465</v>
      </c>
      <c r="N58" s="35">
        <f t="shared" si="44"/>
        <v>18445.832217554267</v>
      </c>
      <c r="O58" s="35">
        <f t="shared" si="45"/>
        <v>19842.181716423125</v>
      </c>
      <c r="P58" s="36">
        <f t="shared" si="7"/>
        <v>20580.310876274067</v>
      </c>
      <c r="Q58" s="37">
        <f t="shared" si="33"/>
        <v>22638.341963901472</v>
      </c>
      <c r="R58" s="38">
        <f t="shared" si="46"/>
        <v>23480.488284958603</v>
      </c>
      <c r="S58" s="38">
        <f t="shared" si="47"/>
        <v>25734.61516031463</v>
      </c>
      <c r="T58" s="38">
        <f t="shared" si="48"/>
        <v>26560.696306960734</v>
      </c>
      <c r="U58" s="38">
        <f t="shared" si="9"/>
        <v>27166.280182759438</v>
      </c>
      <c r="V58" s="38">
        <f t="shared" si="10"/>
        <v>29665.577959573307</v>
      </c>
      <c r="W58" s="38">
        <f t="shared" si="11"/>
        <v>33492.437516358266</v>
      </c>
      <c r="X58" s="38">
        <f t="shared" si="49"/>
        <v>37622.05506212524</v>
      </c>
      <c r="Y58" s="38">
        <f t="shared" si="13"/>
        <v>39552.06648681226</v>
      </c>
      <c r="Z58" s="38">
        <f t="shared" si="50"/>
        <v>41252.80534574519</v>
      </c>
      <c r="AA58" s="39">
        <f t="shared" si="51"/>
        <v>43109.18158630372</v>
      </c>
    </row>
    <row r="59" spans="1:27" ht="15">
      <c r="A59" s="32" t="s">
        <v>90</v>
      </c>
      <c r="B59" s="33">
        <v>9428.533592568507</v>
      </c>
      <c r="C59" s="33">
        <v>9597.441214127519</v>
      </c>
      <c r="D59" s="33">
        <v>9904.5593329796</v>
      </c>
      <c r="E59" s="33">
        <v>10389.8827402956</v>
      </c>
      <c r="F59" s="33">
        <v>10661.392030238983</v>
      </c>
      <c r="G59" s="33">
        <v>10954.580311070555</v>
      </c>
      <c r="H59" s="33">
        <v>11675.391695538998</v>
      </c>
      <c r="I59" s="34">
        <v>12114.386423291264</v>
      </c>
      <c r="J59" s="35">
        <v>12901</v>
      </c>
      <c r="K59" s="34">
        <v>13859.62294310264</v>
      </c>
      <c r="L59" s="34">
        <v>14849.576748258323</v>
      </c>
      <c r="M59" s="35">
        <f t="shared" si="43"/>
        <v>15674.52791121984</v>
      </c>
      <c r="N59" s="35">
        <f t="shared" si="44"/>
        <v>16484.64530971089</v>
      </c>
      <c r="O59" s="35">
        <f t="shared" si="45"/>
        <v>17732.532959656004</v>
      </c>
      <c r="P59" s="36">
        <f t="shared" si="7"/>
        <v>18392.183185755206</v>
      </c>
      <c r="Q59" s="37">
        <f t="shared" si="33"/>
        <v>20231.401504330726</v>
      </c>
      <c r="R59" s="38">
        <f t="shared" si="46"/>
        <v>20984.009640291828</v>
      </c>
      <c r="S59" s="38">
        <f t="shared" si="47"/>
        <v>22998.474565759847</v>
      </c>
      <c r="T59" s="38">
        <f t="shared" si="48"/>
        <v>23736.72559932074</v>
      </c>
      <c r="U59" s="38">
        <f t="shared" si="9"/>
        <v>24277.922942985253</v>
      </c>
      <c r="V59" s="38">
        <f t="shared" si="10"/>
        <v>26511.4918537399</v>
      </c>
      <c r="W59" s="38">
        <f t="shared" si="11"/>
        <v>29931.474302872346</v>
      </c>
      <c r="X59" s="38">
        <f t="shared" si="49"/>
        <v>33622.025084416506</v>
      </c>
      <c r="Y59" s="38">
        <f t="shared" si="13"/>
        <v>35346.834971247066</v>
      </c>
      <c r="Z59" s="38">
        <f t="shared" si="50"/>
        <v>36866.748875010686</v>
      </c>
      <c r="AA59" s="39">
        <f t="shared" si="51"/>
        <v>38525.75257438616</v>
      </c>
    </row>
    <row r="60" spans="1:27" ht="15">
      <c r="A60" s="32" t="s">
        <v>91</v>
      </c>
      <c r="B60" s="33">
        <v>7782.048581335967</v>
      </c>
      <c r="C60" s="33">
        <v>7921.460219829379</v>
      </c>
      <c r="D60" s="33">
        <v>8174.946946863919</v>
      </c>
      <c r="E60" s="33">
        <v>8575.519347260251</v>
      </c>
      <c r="F60" s="33">
        <v>8799.61554036167</v>
      </c>
      <c r="G60" s="33">
        <v>9041.604967721616</v>
      </c>
      <c r="H60" s="33">
        <v>9636.542574597699</v>
      </c>
      <c r="I60" s="34">
        <v>9998.876575402572</v>
      </c>
      <c r="J60" s="35">
        <v>10648.803552803738</v>
      </c>
      <c r="K60" s="34">
        <v>11441</v>
      </c>
      <c r="L60" s="34">
        <v>12258.198384925952</v>
      </c>
      <c r="M60" s="35">
        <f t="shared" si="43"/>
        <v>12939.188502347562</v>
      </c>
      <c r="N60" s="35">
        <f t="shared" si="44"/>
        <v>13607.933474284095</v>
      </c>
      <c r="O60" s="35">
        <f t="shared" si="45"/>
        <v>14638.0540382874</v>
      </c>
      <c r="P60" s="36">
        <f t="shared" si="7"/>
        <v>15182.589648511692</v>
      </c>
      <c r="Q60" s="37">
        <f t="shared" si="33"/>
        <v>16700.84861336286</v>
      </c>
      <c r="R60" s="38">
        <f t="shared" si="46"/>
        <v>17322.12018177996</v>
      </c>
      <c r="S60" s="38">
        <f t="shared" si="47"/>
        <v>18985.043719230838</v>
      </c>
      <c r="T60" s="38">
        <f t="shared" si="48"/>
        <v>19594.46362261815</v>
      </c>
      <c r="U60" s="38">
        <f t="shared" si="9"/>
        <v>20041.217393213843</v>
      </c>
      <c r="V60" s="38">
        <f t="shared" si="10"/>
        <v>21885.00939338952</v>
      </c>
      <c r="W60" s="38">
        <f t="shared" si="11"/>
        <v>24708.175605136767</v>
      </c>
      <c r="X60" s="38">
        <f t="shared" si="49"/>
        <v>27754.69365725013</v>
      </c>
      <c r="Y60" s="38">
        <f t="shared" si="13"/>
        <v>29178.50944186706</v>
      </c>
      <c r="Z60" s="38">
        <f t="shared" si="50"/>
        <v>30433.18534786734</v>
      </c>
      <c r="AA60" s="39">
        <f t="shared" si="51"/>
        <v>31802.67868852137</v>
      </c>
    </row>
    <row r="61" spans="1:27" ht="15">
      <c r="A61" s="40" t="s">
        <v>92</v>
      </c>
      <c r="B61" s="33">
        <v>7476.902201652631</v>
      </c>
      <c r="C61" s="33">
        <v>4987.781131340668</v>
      </c>
      <c r="D61" s="33">
        <v>5147.390127543569</v>
      </c>
      <c r="E61" s="33">
        <v>5399.6122437932045</v>
      </c>
      <c r="F61" s="33">
        <v>5540.7153652554</v>
      </c>
      <c r="G61" s="33">
        <v>5693.085037799923</v>
      </c>
      <c r="H61" s="33">
        <v>6067.690033287158</v>
      </c>
      <c r="I61" s="34">
        <v>6295.835178538756</v>
      </c>
      <c r="J61" s="35">
        <v>6705.064465143775</v>
      </c>
      <c r="K61" s="34">
        <v>7204</v>
      </c>
      <c r="L61" s="34">
        <v>7718.5614163977425</v>
      </c>
      <c r="M61" s="35">
        <f t="shared" si="43"/>
        <v>8147.357221476432</v>
      </c>
      <c r="N61" s="35">
        <f t="shared" si="44"/>
        <v>8568.442684096026</v>
      </c>
      <c r="O61" s="35">
        <f t="shared" si="45"/>
        <v>9217.073795282095</v>
      </c>
      <c r="P61" s="36">
        <f t="shared" si="7"/>
        <v>9559.94894046659</v>
      </c>
      <c r="Q61" s="37">
        <f t="shared" si="33"/>
        <v>10515.943834513248</v>
      </c>
      <c r="R61" s="38">
        <f t="shared" si="46"/>
        <v>10907.136945157139</v>
      </c>
      <c r="S61" s="38">
        <f t="shared" si="47"/>
        <v>11954.222091892225</v>
      </c>
      <c r="T61" s="38">
        <f t="shared" si="48"/>
        <v>12337.952621041966</v>
      </c>
      <c r="U61" s="41">
        <v>13500</v>
      </c>
      <c r="V61" s="38">
        <f>U61*1.134</f>
        <v>15308.999999999998</v>
      </c>
      <c r="W61" s="38">
        <f>V61*1.1672</f>
        <v>17868.6648</v>
      </c>
      <c r="X61" s="38">
        <f>W61*1.1612</f>
        <v>20749.09356576</v>
      </c>
      <c r="Y61" s="38">
        <f>X61*1.0566</f>
        <v>21923.492261582014</v>
      </c>
      <c r="Z61" s="38">
        <f t="shared" si="50"/>
        <v>22866.202428830038</v>
      </c>
      <c r="AA61" s="42">
        <v>25089</v>
      </c>
    </row>
    <row r="62" spans="1:27" ht="15">
      <c r="A62" s="47" t="s">
        <v>93</v>
      </c>
      <c r="B62" s="44"/>
      <c r="C62" s="44"/>
      <c r="D62" s="44"/>
      <c r="E62" s="44"/>
      <c r="F62" s="44"/>
      <c r="G62" s="45"/>
      <c r="L62" s="48"/>
      <c r="M62" s="46"/>
      <c r="N62" s="46"/>
      <c r="O62" s="35"/>
      <c r="P62" s="36"/>
      <c r="Q62" s="37"/>
      <c r="R62" s="38"/>
      <c r="S62" s="38"/>
      <c r="T62" s="38"/>
      <c r="U62" s="38"/>
      <c r="V62" s="38"/>
      <c r="W62" s="38"/>
      <c r="X62" s="38"/>
      <c r="Y62" s="38"/>
      <c r="Z62" s="38"/>
      <c r="AA62" s="42"/>
    </row>
    <row r="63" spans="1:27" ht="15">
      <c r="A63" s="32" t="s">
        <v>94</v>
      </c>
      <c r="B63" s="33">
        <v>14544.222899024422</v>
      </c>
      <c r="C63" s="33">
        <v>14804.775621585079</v>
      </c>
      <c r="D63" s="33">
        <v>15204.504563367876</v>
      </c>
      <c r="E63" s="33">
        <v>15873.502764156063</v>
      </c>
      <c r="F63" s="33">
        <v>16288.310473938527</v>
      </c>
      <c r="G63" s="33">
        <v>16654.797459602145</v>
      </c>
      <c r="H63" s="33">
        <v>17667.409145145954</v>
      </c>
      <c r="I63" s="34">
        <v>18331.703729003442</v>
      </c>
      <c r="J63" s="35">
        <v>19523.264471388666</v>
      </c>
      <c r="K63" s="34">
        <v>20973.96203332447</v>
      </c>
      <c r="L63" s="34">
        <v>22472.073028790866</v>
      </c>
      <c r="M63" s="35">
        <f aca="true" t="shared" si="52" ref="M63:M71">L63*$M$3+L63</f>
        <v>23720.483208658887</v>
      </c>
      <c r="N63" s="35">
        <f aca="true" t="shared" si="53" ref="N63:N71">M63*$N$3+M63</f>
        <v>24946.445244440154</v>
      </c>
      <c r="O63" s="35">
        <f aca="true" t="shared" si="54" ref="O63:O71">N63*$O$3+N63</f>
        <v>26834.891149444273</v>
      </c>
      <c r="P63" s="36">
        <f t="shared" si="7"/>
        <v>27833.1491002036</v>
      </c>
      <c r="Q63" s="37">
        <f t="shared" si="33"/>
        <v>30616.464010223957</v>
      </c>
      <c r="R63" s="38">
        <f aca="true" t="shared" si="55" ref="R63:R71">Q63*1.0372</f>
        <v>31755.396471404285</v>
      </c>
      <c r="S63" s="38">
        <f aca="true" t="shared" si="56" ref="S63:S71">R63*1.096</f>
        <v>34803.9145326591</v>
      </c>
      <c r="T63" s="38">
        <f aca="true" t="shared" si="57" ref="T63:T71">S63*1.0321</f>
        <v>35921.12018915746</v>
      </c>
      <c r="U63" s="38">
        <f t="shared" si="9"/>
        <v>36740.12172947025</v>
      </c>
      <c r="V63" s="38">
        <f aca="true" t="shared" si="58" ref="V63:V71">U63*1.092</f>
        <v>40120.21292858152</v>
      </c>
      <c r="W63" s="38">
        <f t="shared" si="11"/>
        <v>45295.72039636853</v>
      </c>
      <c r="X63" s="38">
        <f>W63*1.1233</f>
        <v>50880.68272124077</v>
      </c>
      <c r="Y63" s="38">
        <f t="shared" si="13"/>
        <v>53490.86174484042</v>
      </c>
      <c r="Z63" s="38">
        <f aca="true" t="shared" si="59" ref="Z63:Z71">Y63*1.043</f>
        <v>55790.968799868555</v>
      </c>
      <c r="AA63" s="39">
        <f aca="true" t="shared" si="60" ref="AA63:AA71">Z63*1.045</f>
        <v>58301.56239586264</v>
      </c>
    </row>
    <row r="64" spans="1:27" ht="15">
      <c r="A64" s="32" t="s">
        <v>95</v>
      </c>
      <c r="B64" s="33">
        <v>12085.102074517541</v>
      </c>
      <c r="C64" s="33">
        <v>12301.600836245829</v>
      </c>
      <c r="D64" s="33">
        <v>12695.252063005695</v>
      </c>
      <c r="E64" s="33">
        <v>13253.843153777945</v>
      </c>
      <c r="F64" s="33">
        <v>13600.193698211602</v>
      </c>
      <c r="G64" s="33">
        <v>13906.198056421363</v>
      </c>
      <c r="H64" s="33">
        <v>14751.694898251782</v>
      </c>
      <c r="I64" s="34">
        <v>15306.35862642605</v>
      </c>
      <c r="J64" s="35">
        <v>16302</v>
      </c>
      <c r="K64" s="34">
        <v>17513.33797523132</v>
      </c>
      <c r="L64" s="34">
        <v>18764.266347578265</v>
      </c>
      <c r="M64" s="35">
        <f t="shared" si="52"/>
        <v>19806.69359031903</v>
      </c>
      <c r="N64" s="35">
        <f t="shared" si="53"/>
        <v>20830.376547469725</v>
      </c>
      <c r="O64" s="35">
        <f t="shared" si="54"/>
        <v>22407.23605211318</v>
      </c>
      <c r="P64" s="36">
        <f t="shared" si="7"/>
        <v>23240.78523325179</v>
      </c>
      <c r="Q64" s="37">
        <f t="shared" si="33"/>
        <v>25564.863756576968</v>
      </c>
      <c r="R64" s="38">
        <f t="shared" si="55"/>
        <v>26515.876688321627</v>
      </c>
      <c r="S64" s="38">
        <f t="shared" si="56"/>
        <v>29061.400850400507</v>
      </c>
      <c r="T64" s="38">
        <f t="shared" si="57"/>
        <v>29994.271817698365</v>
      </c>
      <c r="U64" s="38">
        <f t="shared" si="9"/>
        <v>30678.141215141884</v>
      </c>
      <c r="V64" s="38">
        <f t="shared" si="58"/>
        <v>33500.53020693494</v>
      </c>
      <c r="W64" s="38">
        <f t="shared" si="11"/>
        <v>37822.09860362955</v>
      </c>
      <c r="X64" s="38">
        <f aca="true" t="shared" si="61" ref="X64:X71">W64*1.1233</f>
        <v>42485.563361457076</v>
      </c>
      <c r="Y64" s="38">
        <f t="shared" si="13"/>
        <v>44665.07276189982</v>
      </c>
      <c r="Z64" s="38">
        <f t="shared" si="59"/>
        <v>46585.67089066151</v>
      </c>
      <c r="AA64" s="39">
        <f t="shared" si="60"/>
        <v>48682.02608074127</v>
      </c>
    </row>
    <row r="65" spans="1:27" ht="15">
      <c r="A65" s="32" t="s">
        <v>96</v>
      </c>
      <c r="B65" s="33">
        <v>12085.102074517541</v>
      </c>
      <c r="C65" s="33">
        <v>12301.600836245829</v>
      </c>
      <c r="D65" s="33">
        <v>12695.252063005695</v>
      </c>
      <c r="E65" s="33">
        <v>13253.843153777945</v>
      </c>
      <c r="F65" s="33">
        <v>13600.193698211602</v>
      </c>
      <c r="G65" s="33">
        <v>13906.198056421363</v>
      </c>
      <c r="H65" s="33">
        <v>14751.694898251782</v>
      </c>
      <c r="I65" s="34">
        <v>15306.35862642605</v>
      </c>
      <c r="J65" s="35">
        <v>16302</v>
      </c>
      <c r="K65" s="34">
        <v>17513.33797523132</v>
      </c>
      <c r="L65" s="34">
        <v>18764.266347578265</v>
      </c>
      <c r="M65" s="35">
        <f t="shared" si="52"/>
        <v>19806.69359031903</v>
      </c>
      <c r="N65" s="35">
        <f t="shared" si="53"/>
        <v>20830.376547469725</v>
      </c>
      <c r="O65" s="35">
        <f t="shared" si="54"/>
        <v>22407.23605211318</v>
      </c>
      <c r="P65" s="36">
        <f t="shared" si="7"/>
        <v>23240.78523325179</v>
      </c>
      <c r="Q65" s="37">
        <f t="shared" si="33"/>
        <v>25564.863756576968</v>
      </c>
      <c r="R65" s="38">
        <f t="shared" si="55"/>
        <v>26515.876688321627</v>
      </c>
      <c r="S65" s="38">
        <f t="shared" si="56"/>
        <v>29061.400850400507</v>
      </c>
      <c r="T65" s="38">
        <f t="shared" si="57"/>
        <v>29994.271817698365</v>
      </c>
      <c r="U65" s="38">
        <f t="shared" si="9"/>
        <v>30678.141215141884</v>
      </c>
      <c r="V65" s="38">
        <f t="shared" si="58"/>
        <v>33500.53020693494</v>
      </c>
      <c r="W65" s="38">
        <f t="shared" si="11"/>
        <v>37822.09860362955</v>
      </c>
      <c r="X65" s="38">
        <f t="shared" si="61"/>
        <v>42485.563361457076</v>
      </c>
      <c r="Y65" s="38">
        <f t="shared" si="13"/>
        <v>44665.07276189982</v>
      </c>
      <c r="Z65" s="38">
        <f t="shared" si="59"/>
        <v>46585.67089066151</v>
      </c>
      <c r="AA65" s="39">
        <f t="shared" si="60"/>
        <v>48682.02608074127</v>
      </c>
    </row>
    <row r="66" spans="1:27" ht="15">
      <c r="A66" s="32" t="s">
        <v>97</v>
      </c>
      <c r="B66" s="33">
        <v>9428.533592568507</v>
      </c>
      <c r="C66" s="33">
        <v>9597.441214127519</v>
      </c>
      <c r="D66" s="33">
        <v>9904.5593329796</v>
      </c>
      <c r="E66" s="33">
        <v>10389.8827402956</v>
      </c>
      <c r="F66" s="33">
        <v>10661.392030238983</v>
      </c>
      <c r="G66" s="33">
        <v>10954.580311070555</v>
      </c>
      <c r="H66" s="33">
        <v>11675.391695538998</v>
      </c>
      <c r="I66" s="34">
        <v>12114.386423291264</v>
      </c>
      <c r="J66" s="35">
        <v>12901</v>
      </c>
      <c r="K66" s="34">
        <v>13859.62294310264</v>
      </c>
      <c r="L66" s="34">
        <v>14849.576748258323</v>
      </c>
      <c r="M66" s="35">
        <f t="shared" si="52"/>
        <v>15674.52791121984</v>
      </c>
      <c r="N66" s="35">
        <f t="shared" si="53"/>
        <v>16484.64530971089</v>
      </c>
      <c r="O66" s="35">
        <f t="shared" si="54"/>
        <v>17732.532959656004</v>
      </c>
      <c r="P66" s="36">
        <f t="shared" si="7"/>
        <v>18392.183185755206</v>
      </c>
      <c r="Q66" s="37">
        <f t="shared" si="33"/>
        <v>20231.401504330726</v>
      </c>
      <c r="R66" s="38">
        <f t="shared" si="55"/>
        <v>20984.009640291828</v>
      </c>
      <c r="S66" s="38">
        <f t="shared" si="56"/>
        <v>22998.474565759847</v>
      </c>
      <c r="T66" s="38">
        <f t="shared" si="57"/>
        <v>23736.72559932074</v>
      </c>
      <c r="U66" s="38">
        <f t="shared" si="9"/>
        <v>24277.922942985253</v>
      </c>
      <c r="V66" s="38">
        <f t="shared" si="58"/>
        <v>26511.4918537399</v>
      </c>
      <c r="W66" s="38">
        <f t="shared" si="11"/>
        <v>29931.474302872346</v>
      </c>
      <c r="X66" s="38">
        <f t="shared" si="61"/>
        <v>33622.025084416506</v>
      </c>
      <c r="Y66" s="38">
        <f t="shared" si="13"/>
        <v>35346.834971247066</v>
      </c>
      <c r="Z66" s="38">
        <f t="shared" si="59"/>
        <v>36866.748875010686</v>
      </c>
      <c r="AA66" s="39">
        <f t="shared" si="60"/>
        <v>38525.75257438616</v>
      </c>
    </row>
    <row r="67" spans="1:27" ht="15">
      <c r="A67" s="32" t="s">
        <v>98</v>
      </c>
      <c r="B67" s="33">
        <v>8607.738785184993</v>
      </c>
      <c r="C67" s="33">
        <v>8761.942264541827</v>
      </c>
      <c r="D67" s="33">
        <v>9042.324417007165</v>
      </c>
      <c r="E67" s="33">
        <v>9485.398313440515</v>
      </c>
      <c r="F67" s="33">
        <v>9733.271540240681</v>
      </c>
      <c r="G67" s="33">
        <v>10000.9365075973</v>
      </c>
      <c r="H67" s="33">
        <v>10658.998129797203</v>
      </c>
      <c r="I67" s="34">
        <v>11059.776459477578</v>
      </c>
      <c r="J67" s="35">
        <v>11778.661929343622</v>
      </c>
      <c r="K67" s="34">
        <v>12653.888312144833</v>
      </c>
      <c r="L67" s="34">
        <v>13557.719890828354</v>
      </c>
      <c r="M67" s="35">
        <f t="shared" si="52"/>
        <v>14310.903431386649</v>
      </c>
      <c r="N67" s="35">
        <f t="shared" si="53"/>
        <v>15050.54368872371</v>
      </c>
      <c r="O67" s="35">
        <f t="shared" si="54"/>
        <v>16189.869845960095</v>
      </c>
      <c r="P67" s="36">
        <f t="shared" si="7"/>
        <v>16792.13300422981</v>
      </c>
      <c r="Q67" s="37">
        <f t="shared" si="33"/>
        <v>18471.34630465279</v>
      </c>
      <c r="R67" s="38">
        <f t="shared" si="55"/>
        <v>19158.48038718587</v>
      </c>
      <c r="S67" s="38">
        <f t="shared" si="56"/>
        <v>20997.694504355717</v>
      </c>
      <c r="T67" s="38">
        <f t="shared" si="57"/>
        <v>21671.720497945535</v>
      </c>
      <c r="U67" s="38">
        <f t="shared" si="9"/>
        <v>22165.83572529869</v>
      </c>
      <c r="V67" s="38">
        <f t="shared" si="58"/>
        <v>24205.092612026172</v>
      </c>
      <c r="W67" s="38">
        <f t="shared" si="11"/>
        <v>27327.54955897755</v>
      </c>
      <c r="X67" s="38">
        <f t="shared" si="61"/>
        <v>30697.03641959948</v>
      </c>
      <c r="Y67" s="38">
        <f t="shared" si="13"/>
        <v>32271.794387924932</v>
      </c>
      <c r="Z67" s="38">
        <f t="shared" si="59"/>
        <v>33659.481546605704</v>
      </c>
      <c r="AA67" s="39">
        <f t="shared" si="60"/>
        <v>35174.15821620296</v>
      </c>
    </row>
    <row r="68" spans="1:27" ht="15">
      <c r="A68" s="32" t="s">
        <v>99</v>
      </c>
      <c r="B68" s="33">
        <v>7476.902201652631</v>
      </c>
      <c r="C68" s="33">
        <v>7610.847290261734</v>
      </c>
      <c r="D68" s="33">
        <v>7854.39440355011</v>
      </c>
      <c r="E68" s="33">
        <v>8239.259729324065</v>
      </c>
      <c r="F68" s="33">
        <v>8454.568757797688</v>
      </c>
      <c r="G68" s="33">
        <v>8687.069398637124</v>
      </c>
      <c r="H68" s="33">
        <v>9258.678565067446</v>
      </c>
      <c r="I68" s="34">
        <v>9606.804879113983</v>
      </c>
      <c r="J68" s="35">
        <v>10232</v>
      </c>
      <c r="K68" s="34">
        <v>10992.299973166904</v>
      </c>
      <c r="L68" s="34">
        <v>11777.4489797829</v>
      </c>
      <c r="M68" s="35">
        <f t="shared" si="52"/>
        <v>12431.731616743</v>
      </c>
      <c r="N68" s="35">
        <f t="shared" si="53"/>
        <v>13074.24934570668</v>
      </c>
      <c r="O68" s="35">
        <f t="shared" si="54"/>
        <v>14063.970021176676</v>
      </c>
      <c r="P68" s="36">
        <f t="shared" si="7"/>
        <v>14587.149705964448</v>
      </c>
      <c r="Q68" s="37">
        <f>P68*0.1+P68</f>
        <v>16045.864676560894</v>
      </c>
      <c r="R68" s="38">
        <f t="shared" si="55"/>
        <v>16642.770842528957</v>
      </c>
      <c r="S68" s="38">
        <f t="shared" si="56"/>
        <v>18240.47684341174</v>
      </c>
      <c r="T68" s="38">
        <f t="shared" si="57"/>
        <v>18825.996150085255</v>
      </c>
      <c r="U68" s="38">
        <f t="shared" si="9"/>
        <v>19255.228862307198</v>
      </c>
      <c r="V68" s="38">
        <f t="shared" si="58"/>
        <v>21026.709917639462</v>
      </c>
      <c r="W68" s="38">
        <f t="shared" si="11"/>
        <v>23739.155497014952</v>
      </c>
      <c r="X68" s="38">
        <f t="shared" si="61"/>
        <v>26666.193369796896</v>
      </c>
      <c r="Y68" s="38">
        <f t="shared" si="13"/>
        <v>28034.169089667474</v>
      </c>
      <c r="Z68" s="38">
        <f t="shared" si="59"/>
        <v>29239.63836052317</v>
      </c>
      <c r="AA68" s="39">
        <f t="shared" si="60"/>
        <v>30555.422086746712</v>
      </c>
    </row>
    <row r="69" spans="1:27" ht="15">
      <c r="A69" s="32" t="s">
        <v>100</v>
      </c>
      <c r="B69" s="33">
        <v>10549.57938316985</v>
      </c>
      <c r="C69" s="33">
        <v>10738.569998154104</v>
      </c>
      <c r="D69" s="33">
        <v>11082.204238095035</v>
      </c>
      <c r="E69" s="33">
        <v>11625.232245761692</v>
      </c>
      <c r="F69" s="33">
        <v>11929.023792920567</v>
      </c>
      <c r="G69" s="33">
        <v>12257.071947225882</v>
      </c>
      <c r="H69" s="33">
        <v>13063.587281353346</v>
      </c>
      <c r="I69" s="34">
        <v>13554.778163132232</v>
      </c>
      <c r="J69" s="35">
        <v>14435.838743735827</v>
      </c>
      <c r="K69" s="34">
        <v>15508.509561709254</v>
      </c>
      <c r="L69" s="34">
        <v>16616.238690844602</v>
      </c>
      <c r="M69" s="35">
        <f t="shared" si="52"/>
        <v>17539.334726808465</v>
      </c>
      <c r="N69" s="35">
        <f t="shared" si="53"/>
        <v>18445.832217554267</v>
      </c>
      <c r="O69" s="35">
        <f t="shared" si="54"/>
        <v>19842.181716423125</v>
      </c>
      <c r="P69" s="36">
        <f aca="true" t="shared" si="62" ref="P69:P80">O69*$P$3+O69</f>
        <v>20580.310876274067</v>
      </c>
      <c r="Q69" s="37">
        <f>P69*0.1+P69</f>
        <v>22638.341963901472</v>
      </c>
      <c r="R69" s="38">
        <f t="shared" si="55"/>
        <v>23480.488284958603</v>
      </c>
      <c r="S69" s="38">
        <f t="shared" si="56"/>
        <v>25734.61516031463</v>
      </c>
      <c r="T69" s="38">
        <f t="shared" si="57"/>
        <v>26560.696306960734</v>
      </c>
      <c r="U69" s="38">
        <f>T69*1.0228</f>
        <v>27166.280182759438</v>
      </c>
      <c r="V69" s="38">
        <f t="shared" si="58"/>
        <v>29665.577959573307</v>
      </c>
      <c r="W69" s="38">
        <f>V69*1.129</f>
        <v>33492.437516358266</v>
      </c>
      <c r="X69" s="38">
        <f t="shared" si="61"/>
        <v>37622.05506212524</v>
      </c>
      <c r="Y69" s="38">
        <f>X69*1.0513</f>
        <v>39552.06648681226</v>
      </c>
      <c r="Z69" s="38">
        <f t="shared" si="59"/>
        <v>41252.80534574519</v>
      </c>
      <c r="AA69" s="39">
        <f t="shared" si="60"/>
        <v>43109.18158630372</v>
      </c>
    </row>
    <row r="70" spans="1:27" ht="15">
      <c r="A70" s="32" t="s">
        <v>101</v>
      </c>
      <c r="B70" s="33">
        <v>7476.902201652631</v>
      </c>
      <c r="C70" s="33">
        <v>7610.847290261734</v>
      </c>
      <c r="D70" s="33">
        <v>7854.39440355011</v>
      </c>
      <c r="E70" s="33">
        <v>8239.259729324065</v>
      </c>
      <c r="F70" s="33">
        <v>8454.568757797688</v>
      </c>
      <c r="G70" s="33">
        <v>8687.069398637124</v>
      </c>
      <c r="H70" s="33">
        <v>9258.678565067446</v>
      </c>
      <c r="I70" s="34">
        <v>9606.804879113983</v>
      </c>
      <c r="J70" s="35">
        <v>10232</v>
      </c>
      <c r="K70" s="34">
        <v>10992.299973166904</v>
      </c>
      <c r="L70" s="34">
        <v>11777.4489797829</v>
      </c>
      <c r="M70" s="35">
        <f t="shared" si="52"/>
        <v>12431.731616743</v>
      </c>
      <c r="N70" s="35">
        <f t="shared" si="53"/>
        <v>13074.24934570668</v>
      </c>
      <c r="O70" s="35">
        <f t="shared" si="54"/>
        <v>14063.970021176676</v>
      </c>
      <c r="P70" s="36">
        <f t="shared" si="62"/>
        <v>14587.149705964448</v>
      </c>
      <c r="Q70" s="37">
        <f>P70*0.1+P70</f>
        <v>16045.864676560894</v>
      </c>
      <c r="R70" s="38">
        <f t="shared" si="55"/>
        <v>16642.770842528957</v>
      </c>
      <c r="S70" s="38">
        <f t="shared" si="56"/>
        <v>18240.47684341174</v>
      </c>
      <c r="T70" s="38">
        <f t="shared" si="57"/>
        <v>18825.996150085255</v>
      </c>
      <c r="U70" s="38">
        <f>T70*1.0228</f>
        <v>19255.228862307198</v>
      </c>
      <c r="V70" s="38">
        <f t="shared" si="58"/>
        <v>21026.709917639462</v>
      </c>
      <c r="W70" s="38">
        <f>V70*1.129</f>
        <v>23739.155497014952</v>
      </c>
      <c r="X70" s="38">
        <f t="shared" si="61"/>
        <v>26666.193369796896</v>
      </c>
      <c r="Y70" s="38">
        <f>X70*1.0513</f>
        <v>28034.169089667474</v>
      </c>
      <c r="Z70" s="38">
        <f t="shared" si="59"/>
        <v>29239.63836052317</v>
      </c>
      <c r="AA70" s="39">
        <f t="shared" si="60"/>
        <v>30555.422086746712</v>
      </c>
    </row>
    <row r="71" spans="1:27" ht="15">
      <c r="A71" s="32" t="s">
        <v>102</v>
      </c>
      <c r="B71" s="33">
        <v>7476.902201652631</v>
      </c>
      <c r="C71" s="33">
        <v>7610.847290261734</v>
      </c>
      <c r="D71" s="33">
        <v>7854.39440355011</v>
      </c>
      <c r="E71" s="33">
        <v>8239.259729324065</v>
      </c>
      <c r="F71" s="33">
        <v>8454.568757797688</v>
      </c>
      <c r="G71" s="33">
        <v>8687.069398637124</v>
      </c>
      <c r="H71" s="33">
        <v>9258.678565067446</v>
      </c>
      <c r="I71" s="34">
        <v>9606.804879113983</v>
      </c>
      <c r="J71" s="35">
        <v>10232</v>
      </c>
      <c r="K71" s="34">
        <v>10992.299973166904</v>
      </c>
      <c r="L71" s="34">
        <v>11777.4489797829</v>
      </c>
      <c r="M71" s="35">
        <f t="shared" si="52"/>
        <v>12431.731616743</v>
      </c>
      <c r="N71" s="35">
        <f t="shared" si="53"/>
        <v>13074.24934570668</v>
      </c>
      <c r="O71" s="35">
        <f t="shared" si="54"/>
        <v>14063.970021176676</v>
      </c>
      <c r="P71" s="36">
        <f t="shared" si="62"/>
        <v>14587.149705964448</v>
      </c>
      <c r="Q71" s="37">
        <f>P71*0.1+P71</f>
        <v>16045.864676560894</v>
      </c>
      <c r="R71" s="38">
        <f t="shared" si="55"/>
        <v>16642.770842528957</v>
      </c>
      <c r="S71" s="38">
        <f t="shared" si="56"/>
        <v>18240.47684341174</v>
      </c>
      <c r="T71" s="38">
        <f t="shared" si="57"/>
        <v>18825.996150085255</v>
      </c>
      <c r="U71" s="38">
        <f>T71*1.0228</f>
        <v>19255.228862307198</v>
      </c>
      <c r="V71" s="38">
        <f t="shared" si="58"/>
        <v>21026.709917639462</v>
      </c>
      <c r="W71" s="38">
        <f>V71*1.129</f>
        <v>23739.155497014952</v>
      </c>
      <c r="X71" s="38">
        <f t="shared" si="61"/>
        <v>26666.193369796896</v>
      </c>
      <c r="Y71" s="38">
        <f>X71*1.0513</f>
        <v>28034.169089667474</v>
      </c>
      <c r="Z71" s="38">
        <f t="shared" si="59"/>
        <v>29239.63836052317</v>
      </c>
      <c r="AA71" s="39">
        <f t="shared" si="60"/>
        <v>30555.422086746712</v>
      </c>
    </row>
    <row r="72" spans="1:27" ht="15">
      <c r="A72" s="47" t="s">
        <v>103</v>
      </c>
      <c r="B72" s="44"/>
      <c r="C72" s="44"/>
      <c r="D72" s="44"/>
      <c r="E72" s="44"/>
      <c r="F72" s="44"/>
      <c r="M72" s="46"/>
      <c r="N72" s="46"/>
      <c r="O72" s="35"/>
      <c r="P72" s="36"/>
      <c r="Q72" s="37"/>
      <c r="R72" s="38"/>
      <c r="S72" s="49"/>
      <c r="T72" s="49"/>
      <c r="U72" s="49"/>
      <c r="V72" s="49"/>
      <c r="W72" s="38"/>
      <c r="X72" s="38"/>
      <c r="Y72" s="38"/>
      <c r="Z72" s="38"/>
      <c r="AA72" s="39"/>
    </row>
    <row r="73" spans="1:27" ht="15">
      <c r="A73" s="50" t="s">
        <v>104</v>
      </c>
      <c r="B73" s="33">
        <v>269.24680560294286</v>
      </c>
      <c r="C73" s="33">
        <v>274.0702319714505</v>
      </c>
      <c r="D73" s="33">
        <v>277.3590747551079</v>
      </c>
      <c r="E73" s="33">
        <v>285.402487923006</v>
      </c>
      <c r="F73" s="33">
        <v>292.86064975033054</v>
      </c>
      <c r="G73" s="33">
        <v>295.05710462345803</v>
      </c>
      <c r="H73" s="51">
        <v>308.57072001521243</v>
      </c>
      <c r="I73" s="34">
        <v>320.1729790877844</v>
      </c>
      <c r="J73" s="34">
        <v>332.14744850566757</v>
      </c>
      <c r="K73" s="34">
        <v>348</v>
      </c>
      <c r="L73" s="35">
        <v>363.0541959144214</v>
      </c>
      <c r="M73" s="35">
        <f>L73*'[2]calculo'!$D$12/100+'[2]laudo'!G73</f>
        <v>373.1482515552099</v>
      </c>
      <c r="N73" s="35">
        <f>M73*'[1]calculo'!$D$12/100+'Ajuste 1º julio 2016'!M73</f>
        <v>382.1167761340948</v>
      </c>
      <c r="O73" s="35">
        <f>N73*1.0259</f>
        <v>392.01360063596786</v>
      </c>
      <c r="P73" s="36">
        <f t="shared" si="62"/>
        <v>406.59650657962584</v>
      </c>
      <c r="Q73" s="37">
        <f aca="true" t="shared" si="63" ref="Q73:Q80">P73*0.0471+P73</f>
        <v>425.7472020395262</v>
      </c>
      <c r="R73" s="38">
        <f aca="true" t="shared" si="64" ref="R73:R80">Q73*1.0372</f>
        <v>441.58499795539655</v>
      </c>
      <c r="S73" s="38">
        <f aca="true" t="shared" si="65" ref="S73:S80">R73*1.0413</f>
        <v>459.8224583709544</v>
      </c>
      <c r="T73" s="38">
        <f aca="true" t="shared" si="66" ref="T73:T80">S73*1.0321</f>
        <v>474.582759284662</v>
      </c>
      <c r="U73" s="38">
        <f aca="true" t="shared" si="67" ref="U73:U80">T73*1.0228</f>
        <v>485.40324619635226</v>
      </c>
      <c r="V73" s="38">
        <f>U73*1.05</f>
        <v>509.6734085061699</v>
      </c>
      <c r="W73" s="38">
        <f>V73*1.0908</f>
        <v>555.9517539985301</v>
      </c>
      <c r="X73" s="38">
        <f>W73*1.0853</f>
        <v>603.3744386146046</v>
      </c>
      <c r="Y73" s="38">
        <f>X73*1.0566</f>
        <v>637.5254318401912</v>
      </c>
      <c r="Z73" s="38">
        <f aca="true" t="shared" si="68" ref="Z73:Z80">Y73*1.043</f>
        <v>664.9390254093194</v>
      </c>
      <c r="AA73" s="39">
        <f aca="true" t="shared" si="69" ref="AA73:AA79">Z73*1.045</f>
        <v>694.8612815527387</v>
      </c>
    </row>
    <row r="74" spans="1:27" ht="15">
      <c r="A74" s="50" t="s">
        <v>105</v>
      </c>
      <c r="B74" s="33">
        <v>409.58150428084036</v>
      </c>
      <c r="C74" s="33">
        <v>416.91895893838836</v>
      </c>
      <c r="D74" s="33">
        <v>421.921986445649</v>
      </c>
      <c r="E74" s="33">
        <v>434.1577240525728</v>
      </c>
      <c r="F74" s="33">
        <v>445.50317022626047</v>
      </c>
      <c r="G74" s="33">
        <v>448.84444400295746</v>
      </c>
      <c r="H74" s="51">
        <v>469.4015195382929</v>
      </c>
      <c r="I74" s="34">
        <v>487.05101667293275</v>
      </c>
      <c r="J74" s="34">
        <v>505.2667246965005</v>
      </c>
      <c r="K74" s="34">
        <v>528</v>
      </c>
      <c r="L74" s="35">
        <v>550.8408489736049</v>
      </c>
      <c r="M74" s="35">
        <f>L74*'[2]calculo'!$D$12/100+'[2]laudo'!G74</f>
        <v>566.1559678768702</v>
      </c>
      <c r="N74" s="35">
        <f>M74*'[1]calculo'!$D$12/100+'Ajuste 1º julio 2016'!M74</f>
        <v>579.7633844793163</v>
      </c>
      <c r="O74" s="35">
        <f aca="true" t="shared" si="70" ref="O74:O80">N74*1.0259</f>
        <v>594.7792561373307</v>
      </c>
      <c r="P74" s="36">
        <f t="shared" si="62"/>
        <v>616.9050444656393</v>
      </c>
      <c r="Q74" s="37">
        <f t="shared" si="63"/>
        <v>645.961272059971</v>
      </c>
      <c r="R74" s="38">
        <f t="shared" si="64"/>
        <v>669.9910313806018</v>
      </c>
      <c r="S74" s="38">
        <f t="shared" si="65"/>
        <v>697.6616609766206</v>
      </c>
      <c r="T74" s="38">
        <f t="shared" si="66"/>
        <v>720.0566002939702</v>
      </c>
      <c r="U74" s="38">
        <f t="shared" si="67"/>
        <v>736.4738907806726</v>
      </c>
      <c r="V74" s="38">
        <f aca="true" t="shared" si="71" ref="V74:V80">U74*1.05</f>
        <v>773.2975853197063</v>
      </c>
      <c r="W74" s="38">
        <f aca="true" t="shared" si="72" ref="W74:W80">V74*1.0908</f>
        <v>843.5130060667356</v>
      </c>
      <c r="X74" s="38">
        <f aca="true" t="shared" si="73" ref="X74:X80">W74*1.0853</f>
        <v>915.464665484228</v>
      </c>
      <c r="Y74" s="38">
        <f aca="true" t="shared" si="74" ref="Y74:Y80">X74*1.0566</f>
        <v>967.2799655506353</v>
      </c>
      <c r="Z74" s="38">
        <f t="shared" si="68"/>
        <v>1008.8730040693126</v>
      </c>
      <c r="AA74" s="39">
        <f t="shared" si="69"/>
        <v>1054.2722892524316</v>
      </c>
    </row>
    <row r="75" spans="1:27" ht="15">
      <c r="A75" s="50" t="s">
        <v>106</v>
      </c>
      <c r="B75" s="33">
        <v>500.9622383036573</v>
      </c>
      <c r="C75" s="33">
        <v>509.93673463778964</v>
      </c>
      <c r="D75" s="33">
        <v>516.0559754534431</v>
      </c>
      <c r="E75" s="33">
        <v>531.0215987415929</v>
      </c>
      <c r="F75" s="33">
        <v>544.8982998384937</v>
      </c>
      <c r="G75" s="33">
        <v>548.9850370872824</v>
      </c>
      <c r="H75" s="51">
        <v>574.12855178588</v>
      </c>
      <c r="I75" s="34">
        <v>595.7157853330291</v>
      </c>
      <c r="J75" s="34">
        <v>617.9955557044844</v>
      </c>
      <c r="K75" s="34">
        <v>646.4619208641569</v>
      </c>
      <c r="L75" s="35">
        <v>674.4273358293932</v>
      </c>
      <c r="M75" s="35">
        <f>L75*'[2]calculo'!$D$12/100+'[2]laudo'!G75</f>
        <v>693.1785501939156</v>
      </c>
      <c r="N75" s="35">
        <f>M75*'[1]calculo'!$D$12/100+'Ajuste 1º julio 2016'!M75</f>
        <v>709.8389226840975</v>
      </c>
      <c r="O75" s="35">
        <f t="shared" si="70"/>
        <v>728.2237507816156</v>
      </c>
      <c r="P75" s="36">
        <f t="shared" si="62"/>
        <v>755.3136743106918</v>
      </c>
      <c r="Q75" s="37">
        <f t="shared" si="63"/>
        <v>790.8889483707254</v>
      </c>
      <c r="R75" s="38">
        <f t="shared" si="64"/>
        <v>820.3100172501163</v>
      </c>
      <c r="S75" s="38">
        <f t="shared" si="65"/>
        <v>854.188820962546</v>
      </c>
      <c r="T75" s="38">
        <f t="shared" si="66"/>
        <v>881.6082821154437</v>
      </c>
      <c r="U75" s="38">
        <f t="shared" si="67"/>
        <v>901.7089509476757</v>
      </c>
      <c r="V75" s="38">
        <f t="shared" si="71"/>
        <v>946.7943984950596</v>
      </c>
      <c r="W75" s="38">
        <f t="shared" si="72"/>
        <v>1032.763329878411</v>
      </c>
      <c r="X75" s="38">
        <f t="shared" si="73"/>
        <v>1120.8580419170394</v>
      </c>
      <c r="Y75" s="38">
        <f t="shared" si="74"/>
        <v>1184.2986070895438</v>
      </c>
      <c r="Z75" s="38">
        <f t="shared" si="68"/>
        <v>1235.223447194394</v>
      </c>
      <c r="AA75" s="39">
        <f t="shared" si="69"/>
        <v>1290.8085023181418</v>
      </c>
    </row>
    <row r="76" spans="1:27" ht="15">
      <c r="A76" s="50" t="s">
        <v>107</v>
      </c>
      <c r="B76" s="33">
        <v>636.4015405160469</v>
      </c>
      <c r="C76" s="33">
        <v>647.802366477974</v>
      </c>
      <c r="D76" s="33">
        <v>655.5759948757097</v>
      </c>
      <c r="E76" s="33">
        <v>674.5876987271052</v>
      </c>
      <c r="F76" s="33">
        <v>692.2160812280542</v>
      </c>
      <c r="G76" s="33">
        <v>697.4077018372647</v>
      </c>
      <c r="H76" s="51">
        <v>729.3489745814114</v>
      </c>
      <c r="I76" s="34">
        <v>756.7724960256725</v>
      </c>
      <c r="J76" s="34">
        <v>784</v>
      </c>
      <c r="K76" s="34">
        <v>821</v>
      </c>
      <c r="L76" s="35">
        <v>856.5157897866093</v>
      </c>
      <c r="M76" s="35">
        <f>L76*'[2]calculo'!$D$12/100+'[2]laudo'!G76</f>
        <v>880.3296394449062</v>
      </c>
      <c r="N76" s="35">
        <f>M76*'[1]calculo'!$D$12/100+'Ajuste 1º julio 2016'!M76</f>
        <v>901.4881413968156</v>
      </c>
      <c r="O76" s="35">
        <f>(N76*1.0259)-0.4</f>
        <v>924.4366842589932</v>
      </c>
      <c r="P76" s="36">
        <f t="shared" si="62"/>
        <v>958.8257289134277</v>
      </c>
      <c r="Q76" s="37">
        <f t="shared" si="63"/>
        <v>1003.9864207452501</v>
      </c>
      <c r="R76" s="38">
        <f t="shared" si="64"/>
        <v>1041.3347155969734</v>
      </c>
      <c r="S76" s="38">
        <f t="shared" si="65"/>
        <v>1084.3418393511283</v>
      </c>
      <c r="T76" s="38">
        <f t="shared" si="66"/>
        <v>1119.1492123942996</v>
      </c>
      <c r="U76" s="38">
        <f t="shared" si="67"/>
        <v>1144.6658144368896</v>
      </c>
      <c r="V76" s="38">
        <f t="shared" si="71"/>
        <v>1201.899105158734</v>
      </c>
      <c r="W76" s="38">
        <f t="shared" si="72"/>
        <v>1311.0315439071471</v>
      </c>
      <c r="X76" s="38">
        <f t="shared" si="73"/>
        <v>1422.8625346024266</v>
      </c>
      <c r="Y76" s="38">
        <f t="shared" si="74"/>
        <v>1503.396554060924</v>
      </c>
      <c r="Z76" s="38">
        <f t="shared" si="68"/>
        <v>1568.0426058855437</v>
      </c>
      <c r="AA76" s="39">
        <f t="shared" si="69"/>
        <v>1638.604523150393</v>
      </c>
    </row>
    <row r="77" spans="1:27" ht="15">
      <c r="A77" s="50" t="s">
        <v>108</v>
      </c>
      <c r="B77" s="33">
        <v>771.8408427284357</v>
      </c>
      <c r="C77" s="33">
        <v>785.6679983181576</v>
      </c>
      <c r="D77" s="33">
        <v>795.0960142979756</v>
      </c>
      <c r="E77" s="33">
        <v>818.1537987126168</v>
      </c>
      <c r="F77" s="33">
        <v>839.5338626176137</v>
      </c>
      <c r="G77" s="33">
        <v>845.8303665872459</v>
      </c>
      <c r="H77" s="51">
        <v>884.5693973769418</v>
      </c>
      <c r="I77" s="34">
        <v>917.8292067183148</v>
      </c>
      <c r="J77" s="34">
        <v>952.1560190495799</v>
      </c>
      <c r="K77" s="34">
        <v>996.0146207451014</v>
      </c>
      <c r="L77" s="35">
        <v>1039.1014001540811</v>
      </c>
      <c r="M77" s="35">
        <f>L77*'[2]calculo'!$D$12/100+'[2]laudo'!G77</f>
        <v>1067.991707627759</v>
      </c>
      <c r="N77" s="35">
        <f>M77*'[1]calculo'!$D$12/100+'Ajuste 1º julio 2016'!M77</f>
        <v>1093.6606202917853</v>
      </c>
      <c r="O77" s="35">
        <f t="shared" si="70"/>
        <v>1121.9864303573427</v>
      </c>
      <c r="P77" s="36">
        <f t="shared" si="62"/>
        <v>1163.7243255666358</v>
      </c>
      <c r="Q77" s="37">
        <f t="shared" si="63"/>
        <v>1218.5357413008244</v>
      </c>
      <c r="R77" s="38">
        <f t="shared" si="64"/>
        <v>1263.865270877215</v>
      </c>
      <c r="S77" s="38">
        <f t="shared" si="65"/>
        <v>1316.0629065644437</v>
      </c>
      <c r="T77" s="38">
        <f t="shared" si="66"/>
        <v>1358.3085258651624</v>
      </c>
      <c r="U77" s="38">
        <f t="shared" si="67"/>
        <v>1389.277960254888</v>
      </c>
      <c r="V77" s="38">
        <f t="shared" si="71"/>
        <v>1458.7418582676326</v>
      </c>
      <c r="W77" s="38">
        <f t="shared" si="72"/>
        <v>1591.1956189983337</v>
      </c>
      <c r="X77" s="38">
        <f t="shared" si="73"/>
        <v>1726.9246052988915</v>
      </c>
      <c r="Y77" s="38">
        <f t="shared" si="74"/>
        <v>1824.6685379588087</v>
      </c>
      <c r="Z77" s="38">
        <f t="shared" si="68"/>
        <v>1903.1292850910372</v>
      </c>
      <c r="AA77" s="39">
        <f t="shared" si="69"/>
        <v>1988.7701029201337</v>
      </c>
    </row>
    <row r="78" spans="1:27" ht="15">
      <c r="A78" s="50" t="s">
        <v>109</v>
      </c>
      <c r="B78" s="33">
        <v>908.9119437626617</v>
      </c>
      <c r="C78" s="33">
        <v>925.1946618672603</v>
      </c>
      <c r="D78" s="33">
        <v>936.2969978096673</v>
      </c>
      <c r="E78" s="33">
        <v>963.4496107461476</v>
      </c>
      <c r="F78" s="33">
        <v>988.6265570359644</v>
      </c>
      <c r="G78" s="33">
        <v>996.0412562137342</v>
      </c>
      <c r="H78" s="51">
        <v>1041.6599457483233</v>
      </c>
      <c r="I78" s="34">
        <v>1080.8263597084601</v>
      </c>
      <c r="J78" s="34">
        <v>1121.2492655615567</v>
      </c>
      <c r="K78" s="34">
        <v>1172.8967098414837</v>
      </c>
      <c r="L78" s="35">
        <v>1223.635264029225</v>
      </c>
      <c r="M78" s="35">
        <f>L78*'[2]calculo'!$D$12/100+'[2]laudo'!G78</f>
        <v>1257.6561969316322</v>
      </c>
      <c r="N78" s="35">
        <f>M78*'[1]calculo'!$D$12/100+'Ajuste 1º julio 2016'!M78</f>
        <v>1287.8836479968809</v>
      </c>
      <c r="O78" s="35">
        <f t="shared" si="70"/>
        <v>1321.2398344800001</v>
      </c>
      <c r="P78" s="36">
        <f t="shared" si="62"/>
        <v>1370.3899563226562</v>
      </c>
      <c r="Q78" s="37">
        <f t="shared" si="63"/>
        <v>1434.9353232654532</v>
      </c>
      <c r="R78" s="38">
        <f t="shared" si="64"/>
        <v>1488.314917290928</v>
      </c>
      <c r="S78" s="38">
        <f t="shared" si="65"/>
        <v>1549.782323375043</v>
      </c>
      <c r="T78" s="38">
        <f t="shared" si="66"/>
        <v>1599.5303359553818</v>
      </c>
      <c r="U78" s="38">
        <f t="shared" si="67"/>
        <v>1635.9996276151644</v>
      </c>
      <c r="V78" s="38">
        <f t="shared" si="71"/>
        <v>1717.7996089959227</v>
      </c>
      <c r="W78" s="38">
        <f t="shared" si="72"/>
        <v>1873.7758134927524</v>
      </c>
      <c r="X78" s="38">
        <f t="shared" si="73"/>
        <v>2033.608890383684</v>
      </c>
      <c r="Y78" s="38">
        <f t="shared" si="74"/>
        <v>2148.7111535794006</v>
      </c>
      <c r="Z78" s="38">
        <f t="shared" si="68"/>
        <v>2241.105733183315</v>
      </c>
      <c r="AA78" s="39">
        <f t="shared" si="69"/>
        <v>2341.955491176564</v>
      </c>
    </row>
    <row r="79" spans="1:27" ht="15">
      <c r="A79" s="50" t="s">
        <v>110</v>
      </c>
      <c r="B79" s="33">
        <v>1045.9830447968873</v>
      </c>
      <c r="C79" s="33">
        <v>1064.7213254163623</v>
      </c>
      <c r="D79" s="33">
        <v>1077.4979813213588</v>
      </c>
      <c r="E79" s="33">
        <v>1108.7454227796782</v>
      </c>
      <c r="F79" s="33">
        <v>1137.7192514543146</v>
      </c>
      <c r="G79" s="33">
        <v>1146.252145840222</v>
      </c>
      <c r="H79" s="51">
        <v>1198.7504941197044</v>
      </c>
      <c r="I79" s="34">
        <v>1243.8235126986053</v>
      </c>
      <c r="J79" s="34">
        <v>1290.3425120735333</v>
      </c>
      <c r="K79" s="34">
        <v>1349.7787989378658</v>
      </c>
      <c r="L79" s="35">
        <v>1408.169127904369</v>
      </c>
      <c r="M79" s="35">
        <f>L79*'[2]calculo'!$D$12/100+'[2]laudo'!G79</f>
        <v>1447.3206862355053</v>
      </c>
      <c r="N79" s="35">
        <f>M79*'[1]calculo'!$D$12/100+'Ajuste 1º julio 2016'!M79</f>
        <v>1482.1066757019764</v>
      </c>
      <c r="O79" s="35">
        <f t="shared" si="70"/>
        <v>1520.4932386026576</v>
      </c>
      <c r="P79" s="36">
        <f t="shared" si="62"/>
        <v>1577.0555870786764</v>
      </c>
      <c r="Q79" s="37">
        <f t="shared" si="63"/>
        <v>1651.334905230082</v>
      </c>
      <c r="R79" s="38">
        <f t="shared" si="64"/>
        <v>1712.764563704641</v>
      </c>
      <c r="S79" s="38">
        <f t="shared" si="65"/>
        <v>1783.5017401856426</v>
      </c>
      <c r="T79" s="38">
        <f t="shared" si="66"/>
        <v>1840.7521460456016</v>
      </c>
      <c r="U79" s="38">
        <f t="shared" si="67"/>
        <v>1882.7212949754412</v>
      </c>
      <c r="V79" s="38">
        <f t="shared" si="71"/>
        <v>1976.8573597242134</v>
      </c>
      <c r="W79" s="38">
        <f t="shared" si="72"/>
        <v>2156.356007987172</v>
      </c>
      <c r="X79" s="38">
        <f t="shared" si="73"/>
        <v>2340.2931754684773</v>
      </c>
      <c r="Y79" s="38">
        <f t="shared" si="74"/>
        <v>2472.7537691999933</v>
      </c>
      <c r="Z79" s="38">
        <f t="shared" si="68"/>
        <v>2579.0821812755926</v>
      </c>
      <c r="AA79" s="39">
        <f t="shared" si="69"/>
        <v>2695.140879432994</v>
      </c>
    </row>
    <row r="80" spans="1:27" ht="15">
      <c r="A80" s="50" t="s">
        <v>111</v>
      </c>
      <c r="B80" s="33">
        <v>58.74475758609662</v>
      </c>
      <c r="C80" s="33">
        <v>59.797141521043734</v>
      </c>
      <c r="D80" s="33">
        <v>60.51470721929626</v>
      </c>
      <c r="E80" s="33">
        <v>62.26963372865585</v>
      </c>
      <c r="F80" s="33">
        <v>63.896869036435746</v>
      </c>
      <c r="G80" s="33">
        <v>64.37609555420902</v>
      </c>
      <c r="H80" s="51">
        <v>67.32452073059179</v>
      </c>
      <c r="I80" s="34">
        <v>95</v>
      </c>
      <c r="J80" s="34">
        <v>95</v>
      </c>
      <c r="K80" s="34">
        <v>99.37592902603663</v>
      </c>
      <c r="L80" s="35">
        <v>103.67485059136881</v>
      </c>
      <c r="M80" s="35">
        <f>L80*'[2]calculo'!$D$12/100+'[2]laudo'!G80</f>
        <v>106.55733954810404</v>
      </c>
      <c r="N80" s="35">
        <f>M80*'[1]calculo'!$D$12/100+'Ajuste 1º julio 2016'!M80</f>
        <v>109.11841846195325</v>
      </c>
      <c r="O80" s="35">
        <f t="shared" si="70"/>
        <v>111.94458550011785</v>
      </c>
      <c r="P80" s="36">
        <f t="shared" si="62"/>
        <v>116.10892408072223</v>
      </c>
      <c r="Q80" s="37">
        <f t="shared" si="63"/>
        <v>121.57765440492425</v>
      </c>
      <c r="R80" s="38">
        <f t="shared" si="64"/>
        <v>126.10034314878742</v>
      </c>
      <c r="S80" s="38">
        <f t="shared" si="65"/>
        <v>131.30828732083233</v>
      </c>
      <c r="T80" s="38">
        <f t="shared" si="66"/>
        <v>135.52328334383105</v>
      </c>
      <c r="U80" s="38">
        <f t="shared" si="67"/>
        <v>138.6132142040704</v>
      </c>
      <c r="V80" s="38">
        <f t="shared" si="71"/>
        <v>145.54387491427394</v>
      </c>
      <c r="W80" s="38">
        <f t="shared" si="72"/>
        <v>158.75925875649003</v>
      </c>
      <c r="X80" s="38">
        <f t="shared" si="73"/>
        <v>172.3014235284186</v>
      </c>
      <c r="Y80" s="38">
        <f t="shared" si="74"/>
        <v>182.0536841001271</v>
      </c>
      <c r="Z80" s="38">
        <f t="shared" si="68"/>
        <v>189.88199251643255</v>
      </c>
      <c r="AA80" s="39">
        <v>360</v>
      </c>
    </row>
    <row r="81" spans="1:27" ht="12.75">
      <c r="A81" s="52"/>
      <c r="B81" s="52"/>
      <c r="C81" s="52"/>
      <c r="D81" s="52"/>
      <c r="E81" s="52"/>
      <c r="F81" s="52"/>
      <c r="G81" s="53"/>
      <c r="AA81" s="1"/>
    </row>
    <row r="82" spans="1:27" ht="12.75">
      <c r="A82" s="54"/>
      <c r="B82" s="54"/>
      <c r="C82" s="54"/>
      <c r="D82" s="54"/>
      <c r="E82" s="54"/>
      <c r="F82" s="54"/>
      <c r="G82" s="55"/>
      <c r="N82" s="48"/>
      <c r="O82" s="48"/>
      <c r="P82" s="48"/>
      <c r="AA82" s="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MW. Wait</dc:creator>
  <cp:keywords/>
  <dc:description/>
  <cp:lastModifiedBy>Maria MW. Wait</cp:lastModifiedBy>
  <dcterms:created xsi:type="dcterms:W3CDTF">2017-01-24T16:38:26Z</dcterms:created>
  <dcterms:modified xsi:type="dcterms:W3CDTF">2017-01-24T16:38:34Z</dcterms:modified>
  <cp:category/>
  <cp:version/>
  <cp:contentType/>
  <cp:contentStatus/>
</cp:coreProperties>
</file>