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0\"/>
    </mc:Choice>
  </mc:AlternateContent>
  <bookViews>
    <workbookView xWindow="0" yWindow="0" windowWidth="20490" windowHeight="8340" tabRatio="640"/>
  </bookViews>
  <sheets>
    <sheet name="SETIEMBRE 2020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1">'NUEVOS MATERIALES'!$B$1:$F$32</definedName>
    <definedName name="_xlnm.Print_Area" localSheetId="0">'SETIEMBRE 2020'!$B$1:$G$403</definedName>
    <definedName name="_xlnm.Print_Area" localSheetId="4">'UNID. INDEXADA'!$A$3:$M$58</definedName>
    <definedName name="_xlnm.Print_Area" localSheetId="2">'UNID. REAJUSTABLE'!$A$2:$M$107</definedName>
    <definedName name="_xlnm.Print_Titles" localSheetId="0">'SETIEMBRE 2020'!$1:$3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0" hidden="1">'SETIEMBRE 2020'!$B$1:$G$404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REAJUSTABLE'!$A$2:$M$107</definedName>
    <definedName name="Z_96D9ECFD_33A2_43C7_81F2_82AA62F5B730_.wvu.PrintTitles" localSheetId="0" hidden="1">'SETIEMBRE 2020'!$1:$3</definedName>
    <definedName name="Z_96D9ECFD_33A2_43C7_81F2_82AA62F5B730_.wvu.Rows" localSheetId="3" hidden="1">DOLAR!$1:$1,DOLAR!$44:$52</definedName>
    <definedName name="Z_96D9ECFD_33A2_43C7_81F2_82AA62F5B730_.wvu.Rows" localSheetId="0" hidden="1">'SETIEMBRE 2020'!$400:$400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</workbook>
</file>

<file path=xl/calcChain.xml><?xml version="1.0" encoding="utf-8"?>
<calcChain xmlns="http://schemas.openxmlformats.org/spreadsheetml/2006/main">
  <c r="J58" i="5" l="1"/>
  <c r="M55" i="5" l="1"/>
  <c r="B67" i="3"/>
  <c r="C67" i="3"/>
  <c r="D67" i="3"/>
  <c r="E67" i="3"/>
  <c r="F67" i="3"/>
  <c r="G67" i="3"/>
  <c r="H67" i="3"/>
  <c r="I67" i="3"/>
  <c r="J67" i="3"/>
  <c r="K67" i="3"/>
  <c r="L67" i="3"/>
  <c r="M67" i="3"/>
  <c r="B68" i="3"/>
  <c r="C68" i="3"/>
  <c r="D68" i="3"/>
  <c r="E68" i="3"/>
  <c r="F68" i="3"/>
  <c r="G68" i="3"/>
  <c r="H68" i="3"/>
  <c r="I68" i="3"/>
  <c r="J68" i="3"/>
  <c r="K68" i="3"/>
  <c r="L68" i="3"/>
  <c r="M68" i="3"/>
  <c r="B69" i="3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</calcChain>
</file>

<file path=xl/sharedStrings.xml><?xml version="1.0" encoding="utf-8"?>
<sst xmlns="http://schemas.openxmlformats.org/spreadsheetml/2006/main" count="1047" uniqueCount="550">
  <si>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</si>
  <si>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</si>
  <si>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</si>
  <si>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</si>
  <si>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</si>
  <si>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</si>
  <si>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</si>
  <si>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</si>
  <si>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</si>
  <si>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</si>
  <si>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</si>
  <si>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</si>
  <si>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</si>
  <si>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</si>
  <si>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</si>
  <si>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</si>
  <si>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</si>
  <si>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</si>
  <si>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</si>
  <si>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</si>
  <si>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</si>
  <si>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</si>
  <si>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</si>
  <si>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</si>
  <si>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</si>
  <si>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</si>
  <si>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</si>
  <si>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</si>
  <si>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</si>
  <si>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</si>
  <si>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</si>
  <si>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</si>
  <si>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</si>
  <si>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</si>
  <si>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</si>
  <si>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</si>
  <si>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</si>
  <si>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</si>
  <si>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</si>
  <si>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</si>
  <si>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</si>
  <si>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</si>
  <si>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</si>
  <si>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</si>
  <si>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</si>
  <si>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</si>
  <si>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</si>
  <si>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</si>
  <si>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</si>
  <si>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</si>
  <si>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</si>
  <si>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</si>
  <si>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</si>
  <si>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</si>
  <si>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</si>
  <si>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</si>
  <si>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</si>
  <si>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</si>
  <si>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</si>
  <si>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</si>
  <si>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</si>
  <si>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</si>
  <si>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</si>
  <si>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</si>
  <si>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</si>
  <si>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</si>
  <si>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</si>
  <si>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</si>
  <si>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</si>
  <si>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</si>
  <si>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</si>
  <si>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</si>
  <si>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</si>
  <si>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</si>
  <si>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</si>
  <si>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</si>
  <si>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</si>
  <si>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</si>
  <si>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</si>
  <si>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</si>
  <si>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</si>
  <si>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</si>
  <si>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</si>
  <si>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</si>
  <si>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</si>
  <si>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</si>
  <si>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</si>
  <si>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</si>
  <si>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</si>
  <si>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</si>
  <si>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</si>
  <si>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</si>
  <si>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</si>
  <si>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</si>
  <si>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</si>
  <si>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</si>
  <si>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</si>
  <si>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</si>
  <si>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</si>
  <si>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</si>
  <si>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</si>
  <si>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</si>
  <si>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</si>
  <si>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</si>
  <si>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</si>
  <si>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</si>
  <si>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</si>
  <si>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</si>
  <si>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</si>
  <si>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</si>
  <si>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</si>
  <si>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</si>
  <si>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</si>
  <si>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</si>
  <si>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</si>
  <si>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</si>
  <si>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</si>
  <si>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</si>
  <si>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</si>
  <si>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</si>
  <si>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</si>
  <si>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</si>
  <si>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</si>
  <si>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</si>
  <si>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</si>
  <si>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</si>
  <si>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</si>
  <si>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</si>
  <si>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</si>
  <si>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</si>
  <si>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</si>
  <si>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</si>
  <si>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</si>
  <si>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</si>
  <si>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</si>
  <si>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</si>
  <si>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</si>
  <si>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</si>
  <si>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</si>
  <si>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</si>
  <si>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</si>
  <si>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</si>
  <si>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</si>
  <si>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</si>
  <si>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</si>
  <si>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</si>
  <si>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</si>
  <si>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</si>
  <si>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</si>
  <si>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</si>
  <si>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</si>
  <si>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</si>
  <si>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</si>
  <si>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</si>
  <si>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</si>
  <si>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</si>
  <si>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</si>
  <si>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</si>
  <si>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</si>
  <si>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</si>
  <si>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</si>
  <si>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</si>
  <si>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</si>
  <si>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</si>
  <si>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</si>
  <si>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</si>
  <si>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</si>
  <si>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</si>
  <si>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</si>
  <si>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</si>
  <si>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</si>
  <si>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</si>
  <si>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</si>
  <si>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</si>
  <si>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</si>
  <si>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</si>
  <si>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</si>
  <si>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</si>
  <si>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</si>
  <si>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</si>
  <si>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</si>
  <si>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</si>
  <si>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</si>
  <si>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</si>
  <si>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</si>
  <si>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</si>
  <si>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</si>
  <si>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</si>
  <si>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</si>
  <si>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</si>
  <si>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</si>
  <si>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</si>
  <si>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</si>
  <si>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</si>
  <si>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</si>
  <si>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</si>
  <si>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</si>
  <si>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</si>
  <si>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</si>
  <si>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</si>
  <si>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</si>
  <si>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</si>
  <si>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</si>
  <si>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</si>
  <si>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</si>
  <si>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</si>
  <si>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</si>
  <si>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</si>
  <si>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</si>
  <si>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</si>
  <si>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</si>
  <si>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</si>
  <si>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</si>
  <si>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</si>
  <si>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</si>
  <si>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</si>
  <si>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</si>
  <si>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</si>
  <si>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</si>
  <si>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</si>
  <si>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</si>
  <si>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</si>
  <si>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</si>
  <si>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</si>
  <si>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</si>
  <si>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</si>
  <si>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</si>
  <si>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</si>
  <si>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</si>
  <si>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</si>
  <si>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</si>
  <si>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</si>
  <si>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</si>
  <si>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</si>
  <si>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</si>
  <si>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</si>
  <si>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</si>
  <si>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</si>
  <si>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</si>
  <si>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</si>
  <si>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</si>
  <si>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</si>
  <si>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</si>
  <si>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</si>
  <si>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</si>
  <si>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</si>
  <si>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</si>
  <si>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</si>
  <si>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</si>
  <si>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</si>
  <si>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</si>
  <si>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</si>
  <si>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</si>
  <si>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</si>
  <si>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</si>
  <si>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</si>
  <si>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</si>
  <si>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</si>
  <si>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</si>
  <si>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</si>
  <si>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</si>
  <si>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</si>
  <si>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</si>
  <si>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</si>
  <si>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</si>
  <si>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</si>
  <si>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</si>
  <si>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</si>
  <si>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</si>
  <si>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</si>
  <si>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</si>
  <si>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</si>
  <si>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</si>
  <si>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</si>
  <si>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</si>
  <si>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</si>
  <si>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</si>
  <si>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</si>
  <si>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</si>
  <si>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</si>
  <si>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</si>
  <si>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</si>
  <si>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</si>
  <si>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</si>
  <si>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</si>
  <si>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</si>
  <si>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</si>
  <si>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</si>
  <si>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</si>
  <si>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</si>
  <si>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</si>
  <si>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</si>
  <si>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</si>
  <si>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</si>
  <si>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</si>
  <si>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</si>
  <si>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</si>
  <si>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</si>
  <si>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</si>
  <si>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</si>
  <si>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</si>
  <si>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</si>
  <si>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</si>
  <si>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</si>
  <si>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</si>
  <si>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</si>
  <si>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</si>
  <si>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</si>
  <si>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</si>
  <si>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</si>
  <si>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</si>
  <si>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</si>
  <si>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</si>
  <si>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</si>
  <si>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</si>
  <si>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</si>
  <si>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</si>
  <si>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</si>
  <si>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</si>
  <si>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</si>
  <si>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</si>
  <si>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</si>
  <si>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</si>
  <si>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</si>
  <si>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</si>
  <si>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</si>
  <si>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</si>
  <si>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</si>
  <si>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</si>
  <si>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</si>
  <si>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</si>
  <si>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</si>
  <si>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</si>
  <si>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</si>
  <si>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</si>
  <si>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</si>
  <si>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</si>
  <si>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</si>
  <si>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</si>
  <si>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</si>
  <si>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</si>
  <si>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</si>
  <si>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</si>
  <si>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</si>
  <si>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</si>
  <si>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</si>
  <si>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</si>
  <si>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</si>
  <si>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</si>
  <si>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</si>
  <si>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</si>
  <si>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</si>
  <si>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</si>
  <si>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</si>
  <si>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</si>
  <si>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</si>
  <si>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</si>
  <si>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</si>
  <si>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</si>
  <si>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</si>
  <si>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</si>
  <si>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</si>
  <si>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</si>
  <si>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</si>
  <si>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</si>
  <si>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</si>
  <si>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</si>
  <si>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</si>
  <si>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</si>
  <si>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</si>
  <si>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</si>
  <si>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</si>
  <si>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</si>
  <si>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</si>
  <si>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</si>
  <si>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</si>
  <si>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</si>
  <si>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</si>
  <si>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</si>
  <si>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</si>
  <si>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</si>
  <si>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</si>
  <si>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</si>
  <si>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</si>
  <si>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</si>
  <si>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</si>
  <si>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</si>
  <si>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</si>
  <si>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</si>
  <si>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</si>
  <si>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</si>
  <si>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</si>
  <si>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</si>
  <si>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</si>
  <si>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</si>
  <si>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</si>
  <si>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</si>
  <si>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</si>
  <si>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</si>
  <si>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</si>
  <si>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</si>
  <si>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</si>
  <si>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</si>
  <si>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</si>
  <si>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</si>
  <si>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</si>
  <si>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</si>
  <si>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</si>
  <si>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</si>
  <si>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</si>
  <si>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</si>
  <si>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</si>
  <si>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</si>
  <si>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</si>
  <si>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</si>
  <si>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</si>
  <si>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</si>
  <si>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</si>
  <si>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</si>
  <si>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</si>
  <si>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</si>
  <si>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</si>
  <si>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</si>
  <si>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</si>
  <si>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</si>
  <si>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</si>
  <si>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</si>
  <si>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</si>
  <si>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</si>
  <si>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</si>
  <si>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</si>
  <si>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</si>
  <si>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</si>
  <si>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</si>
  <si>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</si>
  <si>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</si>
  <si>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</si>
  <si>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</si>
  <si>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</si>
  <si>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</si>
  <si>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</si>
  <si>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</si>
  <si>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</si>
  <si>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</si>
  <si>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</si>
  <si>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</si>
  <si>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</si>
  <si>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</si>
  <si>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</si>
  <si>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</si>
  <si>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</si>
  <si>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</si>
  <si>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</si>
  <si>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</si>
  <si>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</si>
  <si>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</si>
  <si>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</si>
  <si>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</si>
  <si>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</si>
  <si>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</si>
  <si>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</si>
  <si>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</si>
  <si>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</si>
  <si>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</si>
  <si>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</si>
  <si>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</si>
  <si>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</si>
  <si>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</si>
  <si>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</si>
  <si>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</si>
  <si>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</si>
  <si>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</si>
  <si>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</si>
  <si>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</si>
  <si>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</si>
  <si>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</si>
  <si>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</si>
  <si>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</si>
  <si>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</si>
  <si>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</si>
  <si>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</si>
  <si>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</si>
  <si>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</si>
  <si>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</si>
  <si>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</si>
  <si>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</si>
  <si>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</si>
  <si>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</si>
  <si>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</si>
  <si>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</si>
  <si>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</si>
  <si>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</si>
  <si>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</si>
  <si>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</si>
  <si>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</si>
  <si>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</si>
  <si>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</si>
  <si>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</si>
  <si>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</si>
  <si>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</si>
  <si>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</si>
  <si>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</si>
  <si>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</si>
  <si>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</si>
  <si>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</si>
  <si>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</si>
  <si>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</si>
  <si>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</si>
  <si>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</si>
  <si>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</si>
  <si>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</si>
  <si>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</si>
  <si>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</si>
  <si>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</si>
  <si>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</si>
  <si>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</si>
  <si>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</si>
  <si>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</si>
  <si>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</si>
  <si>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</si>
  <si>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</si>
  <si>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</si>
  <si>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</si>
  <si>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</si>
  <si>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</si>
  <si>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</si>
  <si>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</si>
  <si>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</si>
  <si>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</si>
  <si>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</si>
  <si>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</si>
  <si>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</si>
  <si>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</si>
  <si>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</si>
  <si>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</si>
  <si>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</si>
  <si>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</si>
  <si>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</si>
  <si>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</si>
  <si>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</si>
  <si>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</si>
  <si>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</si>
  <si>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</si>
  <si>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</si>
  <si>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</si>
  <si>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</si>
  <si>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</si>
  <si>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Valores válidos desde el 01/01/2019.</t>
  </si>
  <si>
    <t>N° 537   -  Setiembre 2020</t>
  </si>
  <si>
    <t>N° 537  -  Setiembre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</si>
</sst>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_);\(#,##0.000\)"/>
    <numFmt numFmtId="166" formatCode="[$$-2C0A]#,##0.0000"/>
    <numFmt numFmtId="167" formatCode="#,##0.000"/>
  </numFmts>
  <fonts count="43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</cellStyleXfs>
  <cellXfs count="2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164" fontId="16" fillId="6" borderId="42" xfId="0" applyNumberFormat="1" applyFont="1" applyFill="1" applyBorder="1" applyAlignment="1" applyProtection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164" fontId="16" fillId="5" borderId="21" xfId="0" quotePrefix="1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Normal="100" zoomScaleSheetLayoutView="85" workbookViewId="0">
      <selection activeCell="C3" sqref="C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548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135.88084499170952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4037.9533463812813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10009.836936605572</v>
      </c>
      <c r="G6" s="4"/>
    </row>
    <row r="7" spans="1:7" ht="27.95" customHeight="1">
      <c r="A7" s="1">
        <v>284</v>
      </c>
      <c r="B7" s="122"/>
      <c r="C7" s="4">
        <v>4348</v>
      </c>
      <c r="D7" s="3" t="s">
        <v>277</v>
      </c>
      <c r="E7" s="4" t="s">
        <v>430</v>
      </c>
      <c r="F7" s="39">
        <v>17933.033581598869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19011.450753049874</v>
      </c>
      <c r="G8" s="4"/>
    </row>
    <row r="9" spans="1:7" ht="27.95" customHeight="1">
      <c r="A9" s="1">
        <v>185</v>
      </c>
      <c r="B9" s="122"/>
      <c r="C9" s="4">
        <v>4218</v>
      </c>
      <c r="D9" s="3" t="s">
        <v>181</v>
      </c>
      <c r="E9" s="4" t="s">
        <v>441</v>
      </c>
      <c r="F9" s="39">
        <v>131.68747381746314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150.73031633645689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966.91290357266075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47.626671478548104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34.199697394113173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2007.6257521112427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20898.963495500255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20426.583054969527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46999.913115123367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1417.420669937248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607.01276179749561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1649.0797108158081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860.89726177466503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2"/>
      <c r="C29" s="4">
        <v>4005</v>
      </c>
      <c r="D29" s="3" t="s">
        <v>8</v>
      </c>
      <c r="E29" s="4" t="s">
        <v>428</v>
      </c>
      <c r="F29" s="39">
        <v>820.3892484401681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574.65793112631229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1596.883349970894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11560.394966516689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25635.819059646303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31598</v>
      </c>
      <c r="G34" s="147" t="s">
        <v>418</v>
      </c>
    </row>
    <row r="35" spans="1:7" ht="27.95" customHeight="1">
      <c r="A35" s="1">
        <v>8</v>
      </c>
      <c r="B35" s="122"/>
      <c r="C35" s="4">
        <v>4009</v>
      </c>
      <c r="D35" s="3" t="s">
        <v>11</v>
      </c>
      <c r="E35" s="4" t="s">
        <v>451</v>
      </c>
      <c r="F35" s="39">
        <v>7410.6184624281523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695.55762309421027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642.70564003436789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1220.9346004550923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477.19976259071859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3538.4634471748259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651.04868802580211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728.8454637728579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948.12183192989369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2161.3281379161249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20.813077857842131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38.338979513860743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57.989998860340521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29.454556690792145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27.070859904028232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14.015933950363165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52.449277198760633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404.40653812862814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221.90801221466413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14.200375623887744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171.73309249135013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3131.3897178352991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4607.9970974759981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275.20010060584212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3019.6431459195128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159.37482529166491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1009.7731353981915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502.05227283444873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2431.8032210445767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2807.5335664062641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2548.8179589683432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4779.0549848462178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763.03935248145774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1009.6716070854403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944.7902710524686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2889.4448230130506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8293.9491287614401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6229.6094697950939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2311.8766812676404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568.85593603293046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343.29384395721826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269.11131915333999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101.3044540684408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161.16042696915716</v>
      </c>
      <c r="G108" s="4"/>
    </row>
    <row r="109" spans="1:7" ht="27.95" customHeight="1">
      <c r="A109" s="1">
        <v>61</v>
      </c>
      <c r="B109" s="122"/>
      <c r="C109" s="4">
        <v>4072</v>
      </c>
      <c r="D109" s="3" t="s">
        <v>61</v>
      </c>
      <c r="E109" s="4" t="s">
        <v>425</v>
      </c>
      <c r="F109" s="39">
        <v>235.85165978136067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1194.9470656849148</v>
      </c>
      <c r="G116" s="4"/>
    </row>
    <row r="117" spans="1:7" ht="27.95" customHeight="1">
      <c r="A117" s="1">
        <v>242</v>
      </c>
      <c r="B117" s="122"/>
      <c r="C117" s="4">
        <v>4299</v>
      </c>
      <c r="D117" s="3" t="s">
        <v>236</v>
      </c>
      <c r="E117" s="4" t="s">
        <v>425</v>
      </c>
      <c r="F117" s="39">
        <v>693.32181366721602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251.19208220740137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666.00921528013305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823.05039690651984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6754.6564597735551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243.88528250211769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428.71691419630753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403.34214186817297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1236.0483924011689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631.78238977221076</v>
      </c>
      <c r="G129" s="4"/>
    </row>
    <row r="130" spans="1:7" ht="27.95" customHeight="1">
      <c r="A130" s="1">
        <v>148</v>
      </c>
      <c r="B130" s="122"/>
      <c r="C130" s="4">
        <v>4177</v>
      </c>
      <c r="D130" s="3" t="s">
        <v>144</v>
      </c>
      <c r="E130" s="4" t="s">
        <v>443</v>
      </c>
      <c r="F130" s="31">
        <v>368.12030087861564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320.23721286043616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1163.687199114738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2271.6285941634274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1621.9401986741973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1009.0833083790565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1504.0241114655125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747.86506081823779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1743.1654513472824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197.36823611447159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817.93827256586962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617.77677413098877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556.08294909737515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18020.279673922738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1244.0659879970597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2"/>
      <c r="C147" s="4">
        <v>4092</v>
      </c>
      <c r="D147" s="3" t="s">
        <v>75</v>
      </c>
      <c r="E147" s="4" t="s">
        <v>430</v>
      </c>
      <c r="F147" s="39">
        <v>8725.8998565128622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8477.3958060493187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8591.1861698967205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7808.4859882178307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10273.221677422984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12131.425750359444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308.4178791840651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315.97226475076661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36265.893382624148</v>
      </c>
      <c r="G155" s="4"/>
    </row>
    <row r="156" spans="1:7" ht="27.95" customHeight="1">
      <c r="A156" s="1">
        <v>80</v>
      </c>
      <c r="B156" s="123"/>
      <c r="C156" s="4">
        <v>4097</v>
      </c>
      <c r="D156" s="3" t="s">
        <v>79</v>
      </c>
      <c r="E156" s="4" t="s">
        <v>430</v>
      </c>
      <c r="F156" s="39">
        <v>27390.107831127178</v>
      </c>
      <c r="G156" s="4"/>
    </row>
    <row r="157" spans="1:7" ht="27.95" customHeight="1">
      <c r="A157" s="1">
        <v>75</v>
      </c>
      <c r="B157" s="122"/>
      <c r="C157" s="4">
        <v>4091</v>
      </c>
      <c r="D157" s="3" t="s">
        <v>74</v>
      </c>
      <c r="E157" s="4" t="s">
        <v>430</v>
      </c>
      <c r="F157" s="39">
        <v>30943.261123703545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7736.1363421929937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1100.5388459607675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1474.0598464406371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273.08507832287245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1110.5596625780822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7219.9395799053955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315.35039293486824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95.73293399554305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148.38060798979953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323.29198567183448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123.07348665250814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165.01674540091116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117.23906698903551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1500.9677063293573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242.89052624835395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8372.6737825407072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40.4</v>
      </c>
      <c r="G176" s="146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54.95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922.30628571484942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673.62388806631043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1070.6560543007297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2511.2108316458043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2"/>
      <c r="C185" s="4">
        <v>4084</v>
      </c>
      <c r="D185" s="3" t="s">
        <v>71</v>
      </c>
      <c r="E185" s="4" t="s">
        <v>455</v>
      </c>
      <c r="F185" s="39">
        <v>4524.0684100211511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108.1185338281181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3077.8809233879183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2930.8047111679548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30">
        <v>11533.575393287318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30">
        <v>6716.8118081022249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30">
        <v>15164.167310556415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224.98062686868201</v>
      </c>
      <c r="G195" s="4"/>
    </row>
    <row r="196" spans="1:7" ht="27.95" customHeight="1">
      <c r="A196" s="1">
        <v>95</v>
      </c>
      <c r="B196" s="122"/>
      <c r="C196" s="4">
        <v>4112</v>
      </c>
      <c r="D196" s="3" t="s">
        <v>94</v>
      </c>
      <c r="E196" s="4" t="s">
        <v>434</v>
      </c>
      <c r="F196" s="39">
        <v>3726.1008667292836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3688.0841008974767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121.62561512938113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235.7276323313086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2388.5761750264987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2638.5767488766401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2"/>
      <c r="C204" s="4">
        <v>4107</v>
      </c>
      <c r="D204" s="3" t="s">
        <v>89</v>
      </c>
      <c r="E204" s="4" t="s">
        <v>437</v>
      </c>
      <c r="F204" s="39">
        <v>2510.5327168751887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7024.3429791538192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2"/>
      <c r="C208" s="4">
        <v>4110</v>
      </c>
      <c r="D208" s="3" t="s">
        <v>92</v>
      </c>
      <c r="E208" s="4" t="s">
        <v>426</v>
      </c>
      <c r="F208" s="39">
        <v>206.61601086017453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51516.239918809057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159.26303262274504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613.20760146354587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1468.5935705633456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508.68807885148004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30">
        <v>10920.831997570556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501.80297717191019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9417.8814403815577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10091.388893568012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1007.1445447375803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406.90322515823812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15043.528364580956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17399.032411621964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1443.7562409988241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2691.3424091657348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4097.5799526025712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6156.243564038321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1859.35844284773</v>
      </c>
      <c r="G234" s="4"/>
    </row>
    <row r="235" spans="1:7" ht="27.95" customHeight="1">
      <c r="A235" s="1">
        <v>352</v>
      </c>
      <c r="B235" s="122"/>
      <c r="C235" s="4">
        <v>4425</v>
      </c>
      <c r="D235" s="3" t="s">
        <v>334</v>
      </c>
      <c r="E235" s="4" t="s">
        <v>447</v>
      </c>
      <c r="F235" s="39">
        <v>907.51884292200134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2219.2324185497537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6629.6559059995425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332.55870891385564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1630.2264994305458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5400.461302677716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2"/>
      <c r="C242" s="4">
        <v>4133</v>
      </c>
      <c r="D242" s="3" t="s">
        <v>109</v>
      </c>
      <c r="E242" s="4" t="s">
        <v>451</v>
      </c>
      <c r="F242" s="39">
        <v>5531.5420917330848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14746.965397481974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30503.033870989319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22355.93599389496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238.97685402620317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554.0299274858869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140.46680949108998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278.73494030693843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7855.5820797149481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30">
        <v>685.44469237394435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30">
        <v>487.83321167630476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30">
        <v>169.10342693754069</v>
      </c>
      <c r="G259" s="35"/>
    </row>
    <row r="260" spans="1:7" ht="27.95" customHeight="1">
      <c r="A260" s="1">
        <v>126</v>
      </c>
      <c r="B260" s="122"/>
      <c r="C260" s="4">
        <v>4151</v>
      </c>
      <c r="D260" s="3" t="s">
        <v>123</v>
      </c>
      <c r="E260" s="4" t="s">
        <v>458</v>
      </c>
      <c r="F260" s="39">
        <v>235902.29256147001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330.31837967238999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209612.4428626709</v>
      </c>
      <c r="G262" s="4"/>
    </row>
    <row r="263" spans="1:7" ht="27.95" customHeight="1">
      <c r="A263" s="1">
        <v>331</v>
      </c>
      <c r="B263" s="122"/>
      <c r="C263" s="4">
        <v>4399</v>
      </c>
      <c r="D263" s="3" t="s">
        <v>321</v>
      </c>
      <c r="E263" s="4" t="s">
        <v>458</v>
      </c>
      <c r="F263" s="39">
        <v>49473.07132216396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124987.16163678959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196942.20617207536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196879.06036935191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501.64566747948533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86646.391104212205</v>
      </c>
      <c r="G272" s="4"/>
    </row>
    <row r="273" spans="1:7" ht="27.95" customHeight="1">
      <c r="A273" s="1">
        <v>128</v>
      </c>
      <c r="B273" s="122"/>
      <c r="C273" s="4">
        <v>4153</v>
      </c>
      <c r="D273" s="3" t="s">
        <v>125</v>
      </c>
      <c r="E273" s="4" t="s">
        <v>458</v>
      </c>
      <c r="F273" s="39">
        <v>19767.602390767905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140.50638380276297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1376.6303768444843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1075.2928699204774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2221.2250153591999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19.659372497911136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330.51594816336041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1258.8832147929286</v>
      </c>
      <c r="G280" s="4" t="s">
        <v>382</v>
      </c>
    </row>
    <row r="281" spans="1:7" ht="27.95" customHeight="1">
      <c r="A281" s="1">
        <v>119</v>
      </c>
      <c r="B281" s="122"/>
      <c r="C281" s="4">
        <v>4143</v>
      </c>
      <c r="D281" s="3" t="s">
        <v>118</v>
      </c>
      <c r="E281" s="4" t="s">
        <v>427</v>
      </c>
      <c r="F281" s="39">
        <v>644.19810985556705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298.71255397481235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30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30">
        <v>265.91914926062776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5057.9582567409298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5866.6686395054685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4958.4757273663445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199.44267944859794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133.92772540143895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1105.9017466512505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1108.8250034994201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955.27711487895101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873.59234046181928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1028.2567275159272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2234.0138240390206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1997.0774658490641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1538.9084758868394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1211.2327996301992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1495.6991081214942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1449.636305772513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134.76587885779921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735.8028370004206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1254.76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2"/>
      <c r="C309" s="4">
        <v>4174</v>
      </c>
      <c r="D309" s="3" t="s">
        <v>141</v>
      </c>
      <c r="E309" s="4" t="s">
        <v>429</v>
      </c>
      <c r="F309" s="39">
        <v>1192.4129543157551</v>
      </c>
      <c r="G309" s="4"/>
    </row>
    <row r="310" spans="1:7" ht="27.95" customHeight="1">
      <c r="A310" s="1">
        <v>264</v>
      </c>
      <c r="B310" s="122"/>
      <c r="C310" s="4">
        <v>4324</v>
      </c>
      <c r="D310" s="3" t="s">
        <v>410</v>
      </c>
      <c r="E310" s="4" t="s">
        <v>424</v>
      </c>
      <c r="F310" s="39">
        <v>890.06613399376783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30">
        <v>859.47996128004127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30">
        <v>934.73581184525563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30">
        <v>792.17972168409904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30">
        <v>860.5441968562186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8252.3526370813779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11243.086756894796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10712.342622439193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12849.186437260498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12466.891727765304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2234.250383772061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622.86546642654707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5263.9538094645031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1321.1522299642504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852.70486430924507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76313.51167951939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1104.9145473330971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22057.205049032636</v>
      </c>
      <c r="G329" s="4"/>
    </row>
    <row r="330" spans="1:7" ht="27.95" customHeight="1">
      <c r="A330" s="1">
        <v>200</v>
      </c>
      <c r="B330" s="122"/>
      <c r="C330" s="4">
        <v>4235</v>
      </c>
      <c r="D330" s="3" t="s">
        <v>196</v>
      </c>
      <c r="E330" s="4" t="s">
        <v>437</v>
      </c>
      <c r="F330" s="39">
        <v>2080.8578113087719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1134.009780057256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482.74991551725594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53.288857412194197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83.708529226092082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437.07852846892297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1710.1276586707033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231.449602222979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1171.3674589813936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897.92540115350369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810.41353868046792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856.16194738576007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180.2503774450652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2293.0458703265385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404.58282811204219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679.40405344696285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2"/>
      <c r="C351" s="4">
        <v>4357</v>
      </c>
      <c r="D351" s="3" t="s">
        <v>285</v>
      </c>
      <c r="E351" s="4" t="s">
        <v>447</v>
      </c>
      <c r="F351" s="39">
        <v>935.06641500830438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21133.211039880734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5508.8466514359334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2682.3179911455336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116.63154221904126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47.867021678756657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16974.634470769099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354.38090681828652</v>
      </c>
      <c r="G358" s="4"/>
    </row>
    <row r="359" spans="1:7" ht="27.95" customHeight="1">
      <c r="A359" s="1">
        <v>159</v>
      </c>
      <c r="B359" s="122"/>
      <c r="C359" s="4">
        <v>4190</v>
      </c>
      <c r="D359" s="3" t="s">
        <v>155</v>
      </c>
      <c r="E359" s="4" t="s">
        <v>427</v>
      </c>
      <c r="F359" s="39">
        <v>4768.1506588126267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9799.7572859093689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41590.087312755029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30114.347513809655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64099.790071688447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16191.55412271752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28192.109087374374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1176.0535592637016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428.12310962815553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1451.6003484132839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6.9154824108071695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27.750293672738376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402.86267731088503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46411.719309314321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676.59898277382104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3795.2077852142743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3220.003142101235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3895.0005919958567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1339.3815979825172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2010.9768030079254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2995.5946454885793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8222.4113192670411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4603.0916734139582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2192.6814203254271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189" t="s">
        <v>506</v>
      </c>
      <c r="E400" s="190"/>
      <c r="F400" s="190"/>
      <c r="G400" s="191"/>
    </row>
    <row r="401" spans="3:7" ht="27.95" customHeight="1" thickBot="1">
      <c r="C401" s="33" t="s">
        <v>517</v>
      </c>
      <c r="D401" s="197" t="s">
        <v>547</v>
      </c>
      <c r="E401" s="190"/>
      <c r="F401" s="190"/>
      <c r="G401" s="190"/>
    </row>
    <row r="402" spans="3:7" ht="27.95" customHeight="1" thickBot="1">
      <c r="C402" s="192" t="s">
        <v>514</v>
      </c>
      <c r="D402" s="198" t="s">
        <v>516</v>
      </c>
      <c r="E402" s="199"/>
      <c r="F402" s="199"/>
      <c r="G402" s="200"/>
    </row>
    <row r="403" spans="3:7" ht="27.95" customHeight="1" thickBot="1">
      <c r="C403" s="193"/>
      <c r="D403" s="194" t="s">
        <v>515</v>
      </c>
      <c r="E403" s="195"/>
      <c r="F403" s="195"/>
      <c r="G403" s="196"/>
    </row>
    <row r="404" spans="3:7" ht="27.95" customHeight="1">
      <c r="C404" s="131" t="s">
        <v>418</v>
      </c>
      <c r="D404" s="2" t="s">
        <v>418</v>
      </c>
    </row>
    <row r="405" spans="3:7" ht="27.95" customHeight="1">
      <c r="C405" s="1" t="s">
        <v>418</v>
      </c>
      <c r="D405" s="187" t="s">
        <v>418</v>
      </c>
      <c r="E405" s="188"/>
      <c r="F405" s="188"/>
      <c r="G405" s="188"/>
    </row>
    <row r="424" spans="3:4" ht="27.95" customHeight="1">
      <c r="C424" s="122"/>
      <c r="D424" s="2" t="s">
        <v>524</v>
      </c>
    </row>
  </sheetData>
  <sheetProtection algorithmName="SHA-512" hashValue="UQnFwXxkKDCQmhM3RSw8NwthswdbbpgF3V2FP8aMvUMiPqB5SxFbtR77eOyIg66gndtZf80qpOwkeYuYMcozbA==" saltValue="hMjqwyf9cjMKPkAcauZPRQ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Normal="100" workbookViewId="0">
      <selection activeCell="G5" sqref="G5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7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549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590.46836136692309</v>
      </c>
      <c r="F5" s="118"/>
    </row>
    <row r="6" spans="1:6" ht="27.95" customHeight="1">
      <c r="B6" s="4" t="s">
        <v>470</v>
      </c>
      <c r="C6" s="3" t="s">
        <v>462</v>
      </c>
      <c r="D6" s="4" t="s">
        <v>447</v>
      </c>
      <c r="E6" s="119">
        <v>1296.3138629315858</v>
      </c>
      <c r="F6" s="120"/>
    </row>
    <row r="7" spans="1:6" ht="27.95" customHeight="1">
      <c r="A7" s="122"/>
      <c r="B7" s="4" t="s">
        <v>471</v>
      </c>
      <c r="C7" s="3" t="s">
        <v>463</v>
      </c>
      <c r="D7" s="4" t="s">
        <v>447</v>
      </c>
      <c r="E7" s="39">
        <v>2203.3005907278794</v>
      </c>
      <c r="F7" s="120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134.40998020107887</v>
      </c>
      <c r="F8" s="120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121.63727386149469</v>
      </c>
      <c r="F9" s="120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466.47445560216232</v>
      </c>
      <c r="F10" s="120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20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472.64913383273955</v>
      </c>
      <c r="F12" s="120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3783.9008397150474</v>
      </c>
      <c r="F13" s="120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84.205869222446296</v>
      </c>
      <c r="F14" s="120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394.43623633848404</v>
      </c>
      <c r="F15" s="120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477.38729291169932</v>
      </c>
      <c r="F16" s="120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1171.3240370670308</v>
      </c>
      <c r="F17" s="120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2073.3588117709678</v>
      </c>
      <c r="F18" s="120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86.726939305981858</v>
      </c>
      <c r="F19" s="120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318.99523235463255</v>
      </c>
      <c r="F20" s="120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1525.7666091970968</v>
      </c>
      <c r="F21" s="120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225.82417243220161</v>
      </c>
      <c r="F22" s="120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708.860227008945</v>
      </c>
      <c r="F23" s="120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580.2269006503592</v>
      </c>
      <c r="F24" s="120"/>
    </row>
    <row r="25" spans="1:6" ht="27.95" customHeight="1">
      <c r="A25" s="122"/>
      <c r="B25" s="4" t="s">
        <v>504</v>
      </c>
      <c r="C25" s="3" t="s">
        <v>502</v>
      </c>
      <c r="D25" s="4" t="s">
        <v>447</v>
      </c>
      <c r="E25" s="39">
        <v>591.3325516590229</v>
      </c>
      <c r="F25" s="120"/>
    </row>
    <row r="26" spans="1:6" ht="27.95" customHeight="1">
      <c r="B26" s="4" t="s">
        <v>505</v>
      </c>
      <c r="C26" s="3" t="s">
        <v>503</v>
      </c>
      <c r="D26" s="4" t="s">
        <v>447</v>
      </c>
      <c r="E26" s="31">
        <v>740.22154742991927</v>
      </c>
      <c r="F26" s="120"/>
    </row>
    <row r="27" spans="1:6" ht="27.95" customHeight="1">
      <c r="B27" s="32" t="s">
        <v>509</v>
      </c>
      <c r="C27" s="3" t="s">
        <v>511</v>
      </c>
      <c r="D27" s="4" t="s">
        <v>512</v>
      </c>
      <c r="E27" s="31">
        <v>661.35996696612403</v>
      </c>
      <c r="F27" s="120"/>
    </row>
    <row r="28" spans="1:6" ht="27.95" customHeight="1">
      <c r="B28" s="32" t="s">
        <v>510</v>
      </c>
      <c r="C28" s="3" t="s">
        <v>513</v>
      </c>
      <c r="D28" s="4" t="s">
        <v>512</v>
      </c>
      <c r="E28" s="120">
        <v>1161.4472538531938</v>
      </c>
      <c r="F28" s="120"/>
    </row>
    <row r="29" spans="1:6" ht="27.95" customHeight="1">
      <c r="B29" s="32" t="s">
        <v>537</v>
      </c>
      <c r="C29" s="3" t="s">
        <v>536</v>
      </c>
      <c r="D29" s="4" t="s">
        <v>445</v>
      </c>
      <c r="E29" s="120">
        <v>308.30343720111568</v>
      </c>
      <c r="F29" s="161"/>
    </row>
    <row r="30" spans="1:6" ht="27.95" customHeight="1">
      <c r="B30" s="32" t="s">
        <v>539</v>
      </c>
      <c r="C30" s="3" t="s">
        <v>542</v>
      </c>
      <c r="D30" s="4" t="s">
        <v>445</v>
      </c>
      <c r="E30" s="152">
        <v>955.97118506712638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152">
        <v>1165.9410941834365</v>
      </c>
      <c r="F31" s="32"/>
    </row>
    <row r="32" spans="1:6" ht="27.95" customHeight="1">
      <c r="B32" s="151" t="s">
        <v>541</v>
      </c>
      <c r="C32" s="3" t="s">
        <v>544</v>
      </c>
      <c r="D32" s="4" t="s">
        <v>445</v>
      </c>
      <c r="E32" s="153">
        <v>1431.4830615818998</v>
      </c>
      <c r="F32" s="32"/>
    </row>
    <row r="33" spans="5:6" ht="27.95" customHeight="1">
      <c r="E33" s="121"/>
      <c r="F33" s="1"/>
    </row>
    <row r="34" spans="5:6" ht="27.95" customHeight="1">
      <c r="E34" s="121"/>
      <c r="F34" s="1"/>
    </row>
    <row r="35" spans="5:6" ht="27.95" customHeight="1">
      <c r="E35" s="121"/>
      <c r="F35" s="1"/>
    </row>
    <row r="36" spans="5:6" ht="27.95" customHeight="1">
      <c r="E36" s="121"/>
      <c r="F36" s="1"/>
    </row>
    <row r="37" spans="5:6" ht="27.95" customHeight="1">
      <c r="E37" s="121"/>
      <c r="F37" s="1"/>
    </row>
    <row r="38" spans="5:6" ht="27.95" customHeight="1">
      <c r="E38" s="121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6+OcHBiJzl2p1S2FaXPrxW6CK8+Y5gAA2b0OQzTOyiChT7NCyuiZmUriNraU0M/RgEg7Gz+lGdd70jgtOZdQSw==" saltValue="j4ksz/r9gxaj3Dp8yDZeBQ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1"/>
  <sheetViews>
    <sheetView workbookViewId="0">
      <selection activeCell="K87" sqref="K87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03" t="s">
        <v>418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8">
      <c r="A2" s="203" t="s">
        <v>519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>
      <c r="A3" s="214" t="s">
        <v>383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1"/>
      <c r="M4" s="12"/>
    </row>
    <row r="5" spans="1:14">
      <c r="A5" s="92" t="s">
        <v>384</v>
      </c>
      <c r="B5" s="92" t="s">
        <v>385</v>
      </c>
      <c r="C5" s="92" t="s">
        <v>386</v>
      </c>
      <c r="D5" s="92" t="s">
        <v>387</v>
      </c>
      <c r="E5" s="92" t="s">
        <v>388</v>
      </c>
      <c r="F5" s="92" t="s">
        <v>389</v>
      </c>
      <c r="G5" s="92" t="s">
        <v>390</v>
      </c>
      <c r="H5" s="92" t="s">
        <v>391</v>
      </c>
      <c r="I5" s="92" t="s">
        <v>392</v>
      </c>
      <c r="J5" s="92" t="s">
        <v>393</v>
      </c>
      <c r="K5" s="92" t="s">
        <v>394</v>
      </c>
      <c r="L5" s="92" t="s">
        <v>395</v>
      </c>
      <c r="M5" s="92" t="s">
        <v>396</v>
      </c>
    </row>
    <row r="6" spans="1:14" hidden="1">
      <c r="A6" s="92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2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2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2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2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2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2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2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2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2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2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2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2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2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2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customHeight="1">
      <c r="A21" s="92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2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2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6" customFormat="1" ht="14.25" customHeight="1">
      <c r="A24" s="92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5" customFormat="1" ht="14.25" customHeight="1">
      <c r="A25" s="92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6" customFormat="1" ht="14.25" customHeight="1">
      <c r="A26" s="92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2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/>
      <c r="N27" s="180"/>
    </row>
    <row r="28" spans="1:14">
      <c r="A28" s="126"/>
      <c r="B28" s="127"/>
      <c r="C28" s="127"/>
      <c r="D28" s="127"/>
      <c r="E28" s="127"/>
      <c r="F28" s="127" t="s">
        <v>418</v>
      </c>
      <c r="G28" s="127"/>
      <c r="H28" s="127"/>
      <c r="I28" s="127"/>
      <c r="J28" s="127"/>
      <c r="K28" s="127"/>
      <c r="L28" s="127"/>
      <c r="M28" s="127"/>
    </row>
    <row r="29" spans="1:14" ht="18">
      <c r="A29" s="203" t="s">
        <v>397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4" ht="17.25" customHeight="1">
      <c r="A30" s="203" t="s">
        <v>398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3"/>
      <c r="M31" s="12"/>
    </row>
    <row r="32" spans="1:14" hidden="1">
      <c r="A32" s="92" t="s">
        <v>384</v>
      </c>
      <c r="B32" s="92" t="s">
        <v>385</v>
      </c>
      <c r="C32" s="92" t="s">
        <v>386</v>
      </c>
      <c r="D32" s="92" t="s">
        <v>387</v>
      </c>
      <c r="E32" s="92" t="s">
        <v>388</v>
      </c>
      <c r="F32" s="92" t="s">
        <v>389</v>
      </c>
      <c r="G32" s="92" t="s">
        <v>390</v>
      </c>
      <c r="H32" s="92" t="s">
        <v>391</v>
      </c>
      <c r="I32" s="92" t="s">
        <v>392</v>
      </c>
      <c r="J32" s="92" t="s">
        <v>393</v>
      </c>
      <c r="K32" s="92" t="s">
        <v>394</v>
      </c>
      <c r="L32" s="92" t="s">
        <v>395</v>
      </c>
      <c r="M32" s="92" t="s">
        <v>396</v>
      </c>
    </row>
    <row r="33" spans="1:14" hidden="1">
      <c r="A33" s="92">
        <v>1999</v>
      </c>
      <c r="B33" s="19">
        <v>119.96</v>
      </c>
      <c r="C33" s="19">
        <v>120.17</v>
      </c>
      <c r="D33" s="19">
        <v>120.43</v>
      </c>
      <c r="E33" s="19">
        <v>121.47</v>
      </c>
      <c r="F33" s="19">
        <v>121.66</v>
      </c>
      <c r="G33" s="19">
        <v>121.74</v>
      </c>
      <c r="H33" s="19">
        <v>122.21</v>
      </c>
      <c r="I33" s="19">
        <v>122.66</v>
      </c>
      <c r="J33" s="19">
        <v>122.69</v>
      </c>
      <c r="K33" s="19">
        <v>123.09</v>
      </c>
      <c r="L33" s="19">
        <v>123.09</v>
      </c>
      <c r="M33" s="19">
        <v>124.15</v>
      </c>
    </row>
    <row r="34" spans="1:14" hidden="1">
      <c r="A34" s="92">
        <v>2000</v>
      </c>
      <c r="B34" s="19">
        <v>124.62</v>
      </c>
      <c r="C34" s="19">
        <v>125.04</v>
      </c>
      <c r="D34" s="19">
        <v>125.81</v>
      </c>
      <c r="E34" s="19">
        <v>126.36</v>
      </c>
      <c r="F34" s="19">
        <v>126.94</v>
      </c>
      <c r="G34" s="19">
        <v>127.57</v>
      </c>
      <c r="H34" s="19">
        <v>128.05000000000001</v>
      </c>
      <c r="I34" s="19">
        <v>128.72</v>
      </c>
      <c r="J34" s="19">
        <v>129.22</v>
      </c>
      <c r="K34" s="19">
        <v>130.11000000000001</v>
      </c>
      <c r="L34" s="19">
        <v>130.16999999999999</v>
      </c>
      <c r="M34" s="19">
        <v>130.41999999999999</v>
      </c>
    </row>
    <row r="35" spans="1:14" ht="1.5" hidden="1" customHeight="1">
      <c r="A35" s="92">
        <v>2001</v>
      </c>
      <c r="B35" s="19">
        <v>130.85</v>
      </c>
      <c r="C35" s="19">
        <v>131.22999999999999</v>
      </c>
      <c r="D35" s="19">
        <v>131.72</v>
      </c>
      <c r="E35" s="19">
        <v>132.79</v>
      </c>
      <c r="F35" s="19">
        <v>133.63</v>
      </c>
      <c r="G35" s="19">
        <v>133.04</v>
      </c>
      <c r="H35" s="19">
        <v>134.21</v>
      </c>
      <c r="I35" s="19">
        <v>133.83000000000001</v>
      </c>
      <c r="J35" s="19">
        <v>134.24</v>
      </c>
      <c r="K35" s="19">
        <v>134.6</v>
      </c>
      <c r="L35" s="19">
        <v>134.71</v>
      </c>
      <c r="M35" s="19">
        <v>135.1</v>
      </c>
    </row>
    <row r="36" spans="1:14" hidden="1">
      <c r="A36" s="92">
        <v>2002</v>
      </c>
      <c r="B36" s="19">
        <v>136.28</v>
      </c>
      <c r="C36" s="19">
        <v>137.19</v>
      </c>
      <c r="D36" s="19">
        <v>138.4</v>
      </c>
      <c r="E36" s="19">
        <v>140.63</v>
      </c>
      <c r="F36" s="19">
        <v>142.30000000000001</v>
      </c>
      <c r="G36" s="19">
        <v>144.82</v>
      </c>
      <c r="H36" s="19">
        <v>151.86000000000001</v>
      </c>
      <c r="I36" s="19">
        <v>160.71</v>
      </c>
      <c r="J36" s="19">
        <v>165.72</v>
      </c>
      <c r="K36" s="19">
        <v>167.32</v>
      </c>
      <c r="L36" s="19">
        <v>168.04</v>
      </c>
      <c r="M36" s="19">
        <v>170.15</v>
      </c>
    </row>
    <row r="37" spans="1:14" hidden="1">
      <c r="A37" s="92">
        <v>2003</v>
      </c>
      <c r="B37" s="19">
        <v>173.33</v>
      </c>
      <c r="C37" s="19">
        <v>175.68</v>
      </c>
      <c r="D37" s="19">
        <v>177.86</v>
      </c>
      <c r="E37" s="19">
        <v>179.55</v>
      </c>
      <c r="F37" s="19">
        <v>180.25</v>
      </c>
      <c r="G37" s="19">
        <v>180.51</v>
      </c>
      <c r="H37" s="19">
        <v>181.41</v>
      </c>
      <c r="I37" s="19">
        <v>183.52</v>
      </c>
      <c r="J37" s="19">
        <v>184.99</v>
      </c>
      <c r="K37" s="19">
        <v>185.96</v>
      </c>
      <c r="L37" s="19">
        <v>186.26</v>
      </c>
      <c r="M37" s="19">
        <v>187.48</v>
      </c>
    </row>
    <row r="38" spans="1:14" hidden="1">
      <c r="A38" s="92">
        <v>2004</v>
      </c>
      <c r="B38" s="19">
        <v>191.58</v>
      </c>
      <c r="C38" s="19">
        <v>191.61</v>
      </c>
      <c r="D38" s="19">
        <v>192.76</v>
      </c>
      <c r="E38" s="19">
        <v>195.14</v>
      </c>
      <c r="F38" s="19">
        <v>197.17</v>
      </c>
      <c r="G38" s="19">
        <v>197.82</v>
      </c>
      <c r="H38" s="19">
        <v>199.82</v>
      </c>
      <c r="I38" s="19">
        <v>202.18</v>
      </c>
      <c r="J38" s="19">
        <v>202.73</v>
      </c>
      <c r="K38" s="19">
        <v>202.06</v>
      </c>
      <c r="L38" s="19">
        <v>201.53</v>
      </c>
      <c r="M38" s="19">
        <v>201.71</v>
      </c>
    </row>
    <row r="39" spans="1:14" hidden="1">
      <c r="A39" s="92">
        <v>2005</v>
      </c>
      <c r="B39" s="19">
        <v>202.47</v>
      </c>
      <c r="C39" s="19">
        <v>202.46</v>
      </c>
      <c r="D39" s="19">
        <v>203.33</v>
      </c>
      <c r="E39" s="19">
        <v>205.42</v>
      </c>
      <c r="F39" s="19">
        <v>205.46</v>
      </c>
      <c r="G39" s="19">
        <v>206.01</v>
      </c>
      <c r="H39" s="19">
        <v>208.66</v>
      </c>
      <c r="I39" s="19">
        <v>209.1</v>
      </c>
      <c r="J39" s="19">
        <v>210.73</v>
      </c>
      <c r="K39" s="19">
        <v>211.39</v>
      </c>
      <c r="L39" s="19">
        <v>211.14</v>
      </c>
      <c r="M39" s="19">
        <v>211.6</v>
      </c>
    </row>
    <row r="40" spans="1:14" hidden="1">
      <c r="A40" s="92">
        <v>2006</v>
      </c>
      <c r="B40" s="19">
        <v>214.49</v>
      </c>
      <c r="C40" s="19">
        <v>215.92</v>
      </c>
      <c r="D40" s="19">
        <v>216.61</v>
      </c>
      <c r="E40" s="19">
        <v>217.74</v>
      </c>
      <c r="F40" s="19">
        <v>219.11</v>
      </c>
      <c r="G40" s="19">
        <v>219.81</v>
      </c>
      <c r="H40" s="19">
        <v>221.68</v>
      </c>
      <c r="I40" s="19">
        <v>223.43</v>
      </c>
      <c r="J40" s="19">
        <v>224.63</v>
      </c>
      <c r="K40" s="19">
        <v>224.18</v>
      </c>
      <c r="L40" s="19">
        <v>224.26</v>
      </c>
      <c r="M40" s="19">
        <v>225.1</v>
      </c>
      <c r="N40" s="67" t="s">
        <v>418</v>
      </c>
    </row>
    <row r="41" spans="1:14" hidden="1">
      <c r="A41" s="92">
        <v>2007</v>
      </c>
      <c r="B41" s="19">
        <v>229.09</v>
      </c>
      <c r="C41" s="19">
        <v>230.49</v>
      </c>
      <c r="D41" s="19">
        <v>232.56</v>
      </c>
      <c r="E41" s="19">
        <v>235.4</v>
      </c>
      <c r="F41" s="19">
        <v>237.19</v>
      </c>
      <c r="G41" s="19">
        <v>237.51</v>
      </c>
      <c r="H41" s="19">
        <v>239.47</v>
      </c>
      <c r="I41" s="19">
        <v>243.61</v>
      </c>
      <c r="J41" s="19">
        <v>244.62</v>
      </c>
      <c r="K41" s="19">
        <v>244.06</v>
      </c>
      <c r="L41" s="19">
        <v>243.5</v>
      </c>
      <c r="M41" s="19">
        <v>244.24</v>
      </c>
      <c r="N41" s="67" t="s">
        <v>418</v>
      </c>
    </row>
    <row r="42" spans="1:14" hidden="1">
      <c r="A42" s="92">
        <v>2008</v>
      </c>
      <c r="B42" s="19">
        <v>246.14</v>
      </c>
      <c r="C42" s="19">
        <v>248.39</v>
      </c>
      <c r="D42" s="19">
        <v>251.23</v>
      </c>
      <c r="E42" s="19">
        <v>252.06</v>
      </c>
      <c r="F42" s="19">
        <v>254.26</v>
      </c>
      <c r="G42" s="19">
        <v>257.52</v>
      </c>
      <c r="H42" s="19">
        <v>258.67</v>
      </c>
      <c r="I42" s="19">
        <v>261.3</v>
      </c>
      <c r="J42" s="19">
        <v>262.87</v>
      </c>
      <c r="K42" s="19">
        <v>263.74</v>
      </c>
      <c r="L42" s="19">
        <v>264.23</v>
      </c>
      <c r="M42" s="19">
        <v>266.69</v>
      </c>
    </row>
    <row r="43" spans="1:14" hidden="1">
      <c r="A43" s="92">
        <v>2009</v>
      </c>
      <c r="B43" s="19">
        <v>268.8</v>
      </c>
      <c r="C43" s="19">
        <v>268.08</v>
      </c>
      <c r="D43" s="19">
        <v>270.14</v>
      </c>
      <c r="E43" s="19">
        <v>270.02999999999997</v>
      </c>
      <c r="F43" s="19">
        <v>271.13</v>
      </c>
      <c r="G43" s="19">
        <v>274.20999999999998</v>
      </c>
      <c r="H43" s="19">
        <v>276.92</v>
      </c>
      <c r="I43" s="19">
        <v>280.23</v>
      </c>
      <c r="J43" s="19">
        <v>280.98</v>
      </c>
      <c r="K43" s="19">
        <v>280.95</v>
      </c>
      <c r="L43" s="19">
        <v>281.11</v>
      </c>
      <c r="M43" s="19">
        <v>282.43</v>
      </c>
    </row>
    <row r="44" spans="1:14" s="165" customFormat="1" hidden="1">
      <c r="A44" s="164">
        <v>2010</v>
      </c>
      <c r="B44" s="19">
        <v>285.07</v>
      </c>
      <c r="C44" s="19">
        <v>286.66000000000003</v>
      </c>
      <c r="D44" s="19">
        <v>289.38</v>
      </c>
      <c r="E44" s="19">
        <v>289.89</v>
      </c>
      <c r="F44" s="19">
        <v>290.35000000000002</v>
      </c>
      <c r="G44" s="19">
        <v>291.17</v>
      </c>
      <c r="H44" s="19">
        <v>294.33</v>
      </c>
      <c r="I44" s="19">
        <v>297.85000000000002</v>
      </c>
      <c r="J44" s="19">
        <v>298.74</v>
      </c>
      <c r="K44" s="19">
        <v>300.66000000000003</v>
      </c>
      <c r="L44" s="19">
        <v>300.43</v>
      </c>
      <c r="M44" s="19">
        <v>302.01</v>
      </c>
    </row>
    <row r="45" spans="1:14" s="165" customFormat="1" hidden="1">
      <c r="A45" s="94"/>
      <c r="B45" s="95" t="s">
        <v>520</v>
      </c>
      <c r="C45" s="94"/>
      <c r="D45" s="94"/>
      <c r="E45" s="94"/>
      <c r="F45" s="94"/>
      <c r="G45" s="94"/>
      <c r="H45" s="96"/>
      <c r="I45" s="96"/>
      <c r="J45" s="96"/>
      <c r="K45" s="96"/>
      <c r="L45" s="96"/>
      <c r="M45" s="96"/>
    </row>
    <row r="46" spans="1:14" s="165" customFormat="1" hidden="1">
      <c r="A46" s="164">
        <v>2011</v>
      </c>
      <c r="B46" s="19">
        <v>101.25</v>
      </c>
      <c r="C46" s="19">
        <v>102.2</v>
      </c>
      <c r="D46" s="19">
        <v>103.65</v>
      </c>
      <c r="E46" s="19">
        <v>104</v>
      </c>
      <c r="F46" s="19">
        <v>104.34</v>
      </c>
      <c r="G46" s="19">
        <v>104.71</v>
      </c>
      <c r="H46" s="19">
        <v>105.5</v>
      </c>
      <c r="I46" s="19">
        <v>106.09</v>
      </c>
      <c r="J46" s="19">
        <v>106.63</v>
      </c>
      <c r="K46" s="19">
        <v>107.39</v>
      </c>
      <c r="L46" s="19">
        <v>107.84</v>
      </c>
      <c r="M46" s="19">
        <v>108.6</v>
      </c>
    </row>
    <row r="47" spans="1:14" s="165" customFormat="1">
      <c r="A47" s="164">
        <v>2012</v>
      </c>
      <c r="B47" s="19">
        <v>109.4</v>
      </c>
      <c r="C47" s="19">
        <v>110.31</v>
      </c>
      <c r="D47" s="19">
        <v>111.4</v>
      </c>
      <c r="E47" s="19">
        <v>112.31</v>
      </c>
      <c r="F47" s="19">
        <v>112.75</v>
      </c>
      <c r="G47" s="19">
        <v>113.09</v>
      </c>
      <c r="H47" s="19">
        <v>113.39</v>
      </c>
      <c r="I47" s="19">
        <v>114.45</v>
      </c>
      <c r="J47" s="19">
        <v>115.84</v>
      </c>
      <c r="K47" s="19">
        <v>117.17</v>
      </c>
      <c r="L47" s="19">
        <v>117.58</v>
      </c>
      <c r="M47" s="19">
        <v>116.72</v>
      </c>
    </row>
    <row r="48" spans="1:14">
      <c r="A48" s="92">
        <v>2013</v>
      </c>
      <c r="B48" s="19">
        <v>118.94</v>
      </c>
      <c r="C48" s="19">
        <v>120.12</v>
      </c>
      <c r="D48" s="19">
        <v>120.91</v>
      </c>
      <c r="E48" s="19">
        <v>121.45</v>
      </c>
      <c r="F48" s="19">
        <v>121.84</v>
      </c>
      <c r="G48" s="19">
        <v>122.37</v>
      </c>
      <c r="H48" s="19">
        <v>123.31</v>
      </c>
      <c r="I48" s="19">
        <v>124.59</v>
      </c>
      <c r="J48" s="19">
        <v>126.29</v>
      </c>
      <c r="K48" s="19">
        <v>127.33</v>
      </c>
      <c r="L48" s="19">
        <v>127.59</v>
      </c>
      <c r="M48" s="19">
        <v>126.67</v>
      </c>
    </row>
    <row r="49" spans="1:13">
      <c r="A49" s="92">
        <v>2014</v>
      </c>
      <c r="B49" s="19">
        <v>129.76</v>
      </c>
      <c r="C49" s="19">
        <v>131.91</v>
      </c>
      <c r="D49" s="19">
        <v>132.68</v>
      </c>
      <c r="E49" s="19">
        <v>132.6</v>
      </c>
      <c r="F49" s="19">
        <v>133.02000000000001</v>
      </c>
      <c r="G49" s="19">
        <v>133.47999999999999</v>
      </c>
      <c r="H49" s="19">
        <v>134.47999999999999</v>
      </c>
      <c r="I49" s="19">
        <v>135.49</v>
      </c>
      <c r="J49" s="19">
        <v>136.85</v>
      </c>
      <c r="K49" s="19">
        <v>137.66</v>
      </c>
      <c r="L49" s="19">
        <v>137.86000000000001</v>
      </c>
      <c r="M49" s="19">
        <v>137.13</v>
      </c>
    </row>
    <row r="50" spans="1:13">
      <c r="A50" s="92">
        <v>2015</v>
      </c>
      <c r="B50" s="19">
        <v>140.16999999999999</v>
      </c>
      <c r="C50" s="19">
        <v>141.71</v>
      </c>
      <c r="D50" s="19">
        <v>142.69999999999999</v>
      </c>
      <c r="E50" s="19">
        <v>143.51</v>
      </c>
      <c r="F50" s="19">
        <v>144.21</v>
      </c>
      <c r="G50" s="19">
        <v>144.86000000000001</v>
      </c>
      <c r="H50" s="19">
        <v>146.61000000000001</v>
      </c>
      <c r="I50" s="19">
        <v>148.34</v>
      </c>
      <c r="J50" s="19">
        <v>149.36000000000001</v>
      </c>
      <c r="K50" s="19">
        <v>150.26</v>
      </c>
      <c r="L50" s="19">
        <v>150.9</v>
      </c>
      <c r="M50" s="19">
        <v>150.07</v>
      </c>
    </row>
    <row r="51" spans="1:13" s="137" customFormat="1">
      <c r="A51" s="92">
        <v>2016</v>
      </c>
      <c r="B51" s="19">
        <v>153.74</v>
      </c>
      <c r="C51" s="19">
        <v>156.19999999999999</v>
      </c>
      <c r="D51" s="19">
        <v>157.82</v>
      </c>
      <c r="E51" s="19">
        <v>158.54</v>
      </c>
      <c r="F51" s="19">
        <v>160.07</v>
      </c>
      <c r="G51" s="19">
        <v>160.71</v>
      </c>
      <c r="H51" s="19">
        <v>161.34</v>
      </c>
      <c r="I51" s="19">
        <v>162.26</v>
      </c>
      <c r="J51" s="19">
        <v>162.66</v>
      </c>
      <c r="K51" s="19">
        <v>162.96</v>
      </c>
      <c r="L51" s="19">
        <v>163.12</v>
      </c>
      <c r="M51" s="19">
        <v>162.22999999999999</v>
      </c>
    </row>
    <row r="52" spans="1:13" s="149" customFormat="1">
      <c r="A52" s="92">
        <v>2017</v>
      </c>
      <c r="B52" s="19">
        <v>166.45</v>
      </c>
      <c r="C52" s="19">
        <v>167.28</v>
      </c>
      <c r="D52" s="19">
        <v>168.41</v>
      </c>
      <c r="E52" s="19">
        <v>168.78</v>
      </c>
      <c r="F52" s="19">
        <v>169</v>
      </c>
      <c r="G52" s="19">
        <v>169.25</v>
      </c>
      <c r="H52" s="19">
        <v>169.79</v>
      </c>
      <c r="I52" s="19">
        <v>171.1</v>
      </c>
      <c r="J52" s="19">
        <v>172.02</v>
      </c>
      <c r="K52" s="19">
        <v>172.8</v>
      </c>
      <c r="L52" s="19">
        <v>173.39</v>
      </c>
      <c r="M52" s="19">
        <v>172.86</v>
      </c>
    </row>
    <row r="53" spans="1:13" s="159" customFormat="1">
      <c r="A53" s="92">
        <v>2018</v>
      </c>
      <c r="B53" s="19">
        <v>177.55</v>
      </c>
      <c r="C53" s="19">
        <v>179.11</v>
      </c>
      <c r="D53" s="19">
        <v>179.61</v>
      </c>
      <c r="E53" s="19">
        <v>179.73</v>
      </c>
      <c r="F53" s="19">
        <v>181.19</v>
      </c>
      <c r="G53" s="19">
        <v>182.98</v>
      </c>
      <c r="H53" s="19">
        <v>184.07</v>
      </c>
      <c r="I53" s="19">
        <v>185.31</v>
      </c>
      <c r="J53" s="19">
        <v>186.23</v>
      </c>
      <c r="K53" s="19">
        <v>186.66</v>
      </c>
      <c r="L53" s="19">
        <v>187.34</v>
      </c>
      <c r="M53" s="19">
        <v>186.62</v>
      </c>
    </row>
    <row r="54" spans="1:13">
      <c r="A54" s="92">
        <v>2019</v>
      </c>
      <c r="B54" s="19">
        <v>190.67</v>
      </c>
      <c r="C54" s="19">
        <v>192.53</v>
      </c>
      <c r="D54" s="19">
        <v>193.59</v>
      </c>
      <c r="E54" s="19">
        <v>194.42</v>
      </c>
      <c r="F54" s="19">
        <v>195.19</v>
      </c>
      <c r="G54" s="19">
        <v>196.44</v>
      </c>
      <c r="H54" s="19">
        <v>197.94</v>
      </c>
      <c r="I54" s="19">
        <v>199.69</v>
      </c>
      <c r="J54" s="19">
        <v>200.72</v>
      </c>
      <c r="K54" s="19">
        <v>202.33</v>
      </c>
      <c r="L54" s="19">
        <v>203.08</v>
      </c>
      <c r="M54" s="19">
        <v>203.02</v>
      </c>
    </row>
    <row r="55" spans="1:13" s="163" customFormat="1">
      <c r="A55" s="92">
        <v>2020</v>
      </c>
      <c r="B55" s="19">
        <v>207.27</v>
      </c>
      <c r="C55" s="19">
        <v>208.54</v>
      </c>
      <c r="D55" s="19">
        <v>211.32</v>
      </c>
      <c r="E55" s="19">
        <v>215.54</v>
      </c>
      <c r="F55" s="19">
        <v>216.76</v>
      </c>
      <c r="G55" s="19">
        <v>216.8</v>
      </c>
      <c r="H55" s="19">
        <v>217.99</v>
      </c>
      <c r="I55" s="19">
        <v>219.24</v>
      </c>
      <c r="J55" s="19">
        <v>220.64</v>
      </c>
      <c r="K55" s="19">
        <v>221.92</v>
      </c>
      <c r="L55" s="19"/>
      <c r="M55" s="19"/>
    </row>
    <row r="56" spans="1:13" ht="13.5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1:13" ht="18">
      <c r="A57" s="203" t="s">
        <v>399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</row>
    <row r="58" spans="1:13" ht="18">
      <c r="A58" s="203" t="s">
        <v>400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</row>
    <row r="59" spans="1:13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93"/>
      <c r="M59" s="12"/>
    </row>
    <row r="60" spans="1:13" hidden="1">
      <c r="A60" s="92" t="s">
        <v>384</v>
      </c>
      <c r="B60" s="92" t="s">
        <v>385</v>
      </c>
      <c r="C60" s="92" t="s">
        <v>386</v>
      </c>
      <c r="D60" s="92" t="s">
        <v>387</v>
      </c>
      <c r="E60" s="92" t="s">
        <v>388</v>
      </c>
      <c r="F60" s="92" t="s">
        <v>389</v>
      </c>
      <c r="G60" s="92" t="s">
        <v>390</v>
      </c>
      <c r="H60" s="92" t="s">
        <v>391</v>
      </c>
      <c r="I60" s="92" t="s">
        <v>392</v>
      </c>
      <c r="J60" s="92" t="s">
        <v>393</v>
      </c>
      <c r="K60" s="92" t="s">
        <v>394</v>
      </c>
      <c r="L60" s="92" t="s">
        <v>395</v>
      </c>
      <c r="M60" s="92" t="s">
        <v>396</v>
      </c>
    </row>
    <row r="61" spans="1:13" hidden="1">
      <c r="A61" s="92">
        <v>1996</v>
      </c>
      <c r="B61" s="18">
        <v>2854.7799889689445</v>
      </c>
      <c r="C61" s="18">
        <v>2886.06</v>
      </c>
      <c r="D61" s="18">
        <v>3001.4099767551015</v>
      </c>
      <c r="E61" s="18">
        <v>3035.6500105205882</v>
      </c>
      <c r="F61" s="18">
        <v>3051.0999929032714</v>
      </c>
      <c r="G61" s="18">
        <v>3108.9700156999547</v>
      </c>
      <c r="H61" s="18">
        <v>3209.8699929157215</v>
      </c>
      <c r="I61" s="18">
        <v>3244.7599998505948</v>
      </c>
      <c r="J61" s="18">
        <v>3278.42</v>
      </c>
      <c r="K61" s="18">
        <v>3300.2900009586806</v>
      </c>
      <c r="L61" s="18">
        <v>3439.77990181614</v>
      </c>
      <c r="M61" s="18">
        <v>3451.3300140565025</v>
      </c>
    </row>
    <row r="62" spans="1:13" hidden="1">
      <c r="A62" s="92">
        <v>1997</v>
      </c>
      <c r="B62" s="18">
        <v>3462.2500115166204</v>
      </c>
      <c r="C62" s="18">
        <v>3489.4899942354641</v>
      </c>
      <c r="D62" s="18">
        <v>3525.2800095121056</v>
      </c>
      <c r="E62" s="18">
        <v>3532.5200109065504</v>
      </c>
      <c r="F62" s="18">
        <v>3538.0399894420602</v>
      </c>
      <c r="G62" s="18">
        <v>3642.4699976468742</v>
      </c>
      <c r="H62" s="18">
        <v>3647.2099897035182</v>
      </c>
      <c r="I62" s="18">
        <v>3680.4900041957844</v>
      </c>
      <c r="J62" s="18">
        <v>3774.4500035483638</v>
      </c>
      <c r="K62" s="18">
        <v>3806.96</v>
      </c>
      <c r="L62" s="18">
        <v>3837.5699868150255</v>
      </c>
      <c r="M62" s="18">
        <v>3822.6099899525261</v>
      </c>
    </row>
    <row r="63" spans="1:13" hidden="1">
      <c r="A63" s="92">
        <v>1998</v>
      </c>
      <c r="B63" s="18">
        <v>3856.1599913843224</v>
      </c>
      <c r="C63" s="18">
        <v>3914.7</v>
      </c>
      <c r="D63" s="18">
        <v>4038.51</v>
      </c>
      <c r="E63" s="18">
        <v>4064.17</v>
      </c>
      <c r="F63" s="18">
        <v>4132.3999999999996</v>
      </c>
      <c r="G63" s="18">
        <v>4122.75</v>
      </c>
      <c r="H63" s="18">
        <v>4157.1499999999996</v>
      </c>
      <c r="I63" s="18">
        <v>4167.75</v>
      </c>
      <c r="J63" s="18">
        <v>4254.45</v>
      </c>
      <c r="K63" s="18">
        <v>4255.84</v>
      </c>
      <c r="L63" s="18">
        <v>4292.59</v>
      </c>
      <c r="M63" s="18">
        <v>4297.1099999999997</v>
      </c>
    </row>
    <row r="64" spans="1:13" ht="11.25" hidden="1" customHeight="1">
      <c r="A64" s="92">
        <v>1999</v>
      </c>
      <c r="B64" s="18">
        <v>4318.0600000000004</v>
      </c>
      <c r="C64" s="18">
        <v>4341.7</v>
      </c>
      <c r="D64" s="18">
        <v>4420.53</v>
      </c>
      <c r="E64" s="18">
        <v>4430.83</v>
      </c>
      <c r="F64" s="18">
        <v>4434</v>
      </c>
      <c r="G64" s="18">
        <v>4430.29</v>
      </c>
      <c r="H64" s="18">
        <v>4428.87</v>
      </c>
      <c r="I64" s="18">
        <v>4467.3999999999996</v>
      </c>
      <c r="J64" s="18">
        <v>4497.3100000000004</v>
      </c>
      <c r="K64" s="18">
        <v>4520.6000000000004</v>
      </c>
      <c r="L64" s="18">
        <v>4510.88</v>
      </c>
      <c r="M64" s="18">
        <v>4523.34</v>
      </c>
    </row>
    <row r="65" spans="1:16" ht="10.5" customHeight="1">
      <c r="A65" s="97"/>
      <c r="B65" s="95" t="s">
        <v>419</v>
      </c>
      <c r="C65" s="94"/>
      <c r="D65" s="94"/>
      <c r="E65" s="94"/>
      <c r="F65" s="94"/>
      <c r="G65" s="98"/>
      <c r="H65" s="98"/>
      <c r="I65" s="98"/>
      <c r="J65" s="98"/>
      <c r="K65" s="98"/>
      <c r="L65" s="98"/>
      <c r="M65" s="98"/>
    </row>
    <row r="66" spans="1:16" hidden="1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6" hidden="1">
      <c r="A67" s="92">
        <v>2000</v>
      </c>
      <c r="B67" s="18">
        <f>100.26</f>
        <v>100.26</v>
      </c>
      <c r="C67" s="18">
        <f>4552.74/45.2334</f>
        <v>100.64996219607634</v>
      </c>
      <c r="D67" s="18">
        <f>101.36</f>
        <v>101.36</v>
      </c>
      <c r="E67" s="18">
        <f>101.66</f>
        <v>101.66</v>
      </c>
      <c r="F67" s="18">
        <f>101.79</f>
        <v>101.79</v>
      </c>
      <c r="G67" s="18">
        <f>101.63</f>
        <v>101.63</v>
      </c>
      <c r="H67" s="18">
        <f>101.8</f>
        <v>101.8</v>
      </c>
      <c r="I67" s="18">
        <f>101.75</f>
        <v>101.75</v>
      </c>
      <c r="J67" s="18">
        <f>101.9</f>
        <v>101.9</v>
      </c>
      <c r="K67" s="18">
        <f>101.9</f>
        <v>101.9</v>
      </c>
      <c r="L67" s="18">
        <f>101.97</f>
        <v>101.97</v>
      </c>
      <c r="M67" s="18">
        <f>102.32</f>
        <v>102.32</v>
      </c>
    </row>
    <row r="68" spans="1:16" hidden="1">
      <c r="A68" s="92">
        <v>2001</v>
      </c>
      <c r="B68" s="18">
        <f>103.31</f>
        <v>103.31</v>
      </c>
      <c r="C68" s="18">
        <f>103.46</f>
        <v>103.46</v>
      </c>
      <c r="D68" s="18">
        <f>104.46</f>
        <v>104.46</v>
      </c>
      <c r="E68" s="18">
        <f>105.26</f>
        <v>105.26</v>
      </c>
      <c r="F68" s="18">
        <f>105.59</f>
        <v>105.59</v>
      </c>
      <c r="G68" s="18">
        <f>107.01</f>
        <v>107.01</v>
      </c>
      <c r="H68" s="18">
        <f>107.94</f>
        <v>107.94</v>
      </c>
      <c r="I68" s="18">
        <f>107.92</f>
        <v>107.92</v>
      </c>
      <c r="J68" s="18">
        <f>108.03</f>
        <v>108.03</v>
      </c>
      <c r="K68" s="18">
        <f>4901.11/45.2334</f>
        <v>108.3515720684273</v>
      </c>
      <c r="L68" s="18">
        <f>108.44</f>
        <v>108.44</v>
      </c>
      <c r="M68" s="18">
        <f>109.55</f>
        <v>109.55</v>
      </c>
      <c r="P68" s="67" t="s">
        <v>418</v>
      </c>
    </row>
    <row r="69" spans="1:16" hidden="1">
      <c r="A69" s="92">
        <v>2002</v>
      </c>
      <c r="B69" s="18">
        <f>110.63</f>
        <v>110.63</v>
      </c>
      <c r="C69" s="18">
        <f>111.16</f>
        <v>111.16</v>
      </c>
      <c r="D69" s="18">
        <f>111.94</f>
        <v>111.94</v>
      </c>
      <c r="E69" s="18">
        <f>113.13</f>
        <v>113.13</v>
      </c>
      <c r="F69" s="18">
        <f>114.7</f>
        <v>114.7</v>
      </c>
      <c r="G69" s="18">
        <f>115.45</f>
        <v>115.45</v>
      </c>
      <c r="H69" s="18">
        <f>121.81</f>
        <v>121.81</v>
      </c>
      <c r="I69" s="18">
        <f>131.35</f>
        <v>131.35</v>
      </c>
      <c r="J69" s="18">
        <f>138.35</f>
        <v>138.35</v>
      </c>
      <c r="K69" s="18">
        <f>136.12</f>
        <v>136.12</v>
      </c>
      <c r="L69" s="18">
        <f>135.8</f>
        <v>135.80000000000001</v>
      </c>
      <c r="M69" s="18">
        <f>136.17</f>
        <v>136.16999999999999</v>
      </c>
    </row>
    <row r="70" spans="1:16" hidden="1">
      <c r="A70" s="92">
        <v>2003</v>
      </c>
      <c r="B70" s="18">
        <f>137.32</f>
        <v>137.32</v>
      </c>
      <c r="C70" s="18">
        <f>138.11</f>
        <v>138.11000000000001</v>
      </c>
      <c r="D70" s="18">
        <f>139.09</f>
        <v>139.09</v>
      </c>
      <c r="E70" s="18">
        <f>139.43</f>
        <v>139.43</v>
      </c>
      <c r="F70" s="18">
        <f>140.46</f>
        <v>140.46</v>
      </c>
      <c r="G70" s="18">
        <f>138.86</f>
        <v>138.86000000000001</v>
      </c>
      <c r="H70" s="18">
        <f>144.34</f>
        <v>144.34</v>
      </c>
      <c r="I70" s="18">
        <f>146.07</f>
        <v>146.07</v>
      </c>
      <c r="J70" s="18">
        <f>146.79</f>
        <v>146.79</v>
      </c>
      <c r="K70" s="18">
        <f>147.51</f>
        <v>147.51</v>
      </c>
      <c r="L70" s="18">
        <f>148.06</f>
        <v>148.06</v>
      </c>
      <c r="M70" s="18">
        <f>148.87008</f>
        <v>148.87008</v>
      </c>
    </row>
    <row r="71" spans="1:16" hidden="1">
      <c r="A71" s="92">
        <v>2004</v>
      </c>
      <c r="B71" s="18">
        <f>147.35</f>
        <v>147.35</v>
      </c>
      <c r="C71" s="18">
        <f>151.29</f>
        <v>151.29</v>
      </c>
      <c r="D71" s="18">
        <f>153.1</f>
        <v>153.1</v>
      </c>
      <c r="E71" s="18">
        <f>155.61</f>
        <v>155.61000000000001</v>
      </c>
      <c r="F71" s="18">
        <f>157.04</f>
        <v>157.04</v>
      </c>
      <c r="G71" s="18">
        <f>157.59</f>
        <v>157.59</v>
      </c>
      <c r="H71" s="18">
        <f>158.62</f>
        <v>158.62</v>
      </c>
      <c r="I71" s="18">
        <f>163.62</f>
        <v>163.62</v>
      </c>
      <c r="J71" s="18">
        <f>162.98</f>
        <v>162.97999999999999</v>
      </c>
      <c r="K71" s="18">
        <f>163.01</f>
        <v>163.01</v>
      </c>
      <c r="L71" s="18">
        <f>163.41</f>
        <v>163.41</v>
      </c>
      <c r="M71" s="18">
        <f>164.24</f>
        <v>164.24</v>
      </c>
    </row>
    <row r="72" spans="1:16" hidden="1">
      <c r="A72" s="92">
        <v>2005</v>
      </c>
      <c r="B72" s="18">
        <f>164.33</f>
        <v>164.33</v>
      </c>
      <c r="C72" s="18">
        <f>167.9</f>
        <v>167.9</v>
      </c>
      <c r="D72" s="18">
        <f>169.14</f>
        <v>169.14</v>
      </c>
      <c r="E72" s="18">
        <v>169.49</v>
      </c>
      <c r="F72" s="18">
        <v>169.73</v>
      </c>
      <c r="G72" s="18">
        <v>168.93</v>
      </c>
      <c r="H72" s="18">
        <v>170.83</v>
      </c>
      <c r="I72" s="18">
        <v>173.53</v>
      </c>
      <c r="J72" s="18">
        <v>173.94</v>
      </c>
      <c r="K72" s="18">
        <v>174.3</v>
      </c>
      <c r="L72" s="18">
        <v>174.44</v>
      </c>
      <c r="M72" s="18">
        <v>175.08</v>
      </c>
    </row>
    <row r="73" spans="1:16" hidden="1">
      <c r="A73" s="92">
        <v>2006</v>
      </c>
      <c r="B73" s="18">
        <v>176.36</v>
      </c>
      <c r="C73" s="18">
        <v>177.22</v>
      </c>
      <c r="D73" s="18">
        <v>177.67</v>
      </c>
      <c r="E73" s="18">
        <v>178.3</v>
      </c>
      <c r="F73" s="18">
        <v>182.87</v>
      </c>
      <c r="G73" s="18">
        <v>186.89</v>
      </c>
      <c r="H73" s="18">
        <v>191.24</v>
      </c>
      <c r="I73" s="18">
        <v>192.83</v>
      </c>
      <c r="J73" s="18">
        <v>193.9</v>
      </c>
      <c r="K73" s="18">
        <v>193.61</v>
      </c>
      <c r="L73" s="18">
        <v>193.76</v>
      </c>
      <c r="M73" s="18">
        <v>195.05</v>
      </c>
    </row>
    <row r="74" spans="1:16" hidden="1">
      <c r="A74" s="92">
        <v>2007</v>
      </c>
      <c r="B74" s="18">
        <v>200.18</v>
      </c>
      <c r="C74" s="18">
        <v>200.48</v>
      </c>
      <c r="D74" s="18">
        <v>200.9</v>
      </c>
      <c r="E74" s="18">
        <v>202</v>
      </c>
      <c r="F74" s="18">
        <v>203.18</v>
      </c>
      <c r="G74" s="18">
        <v>203.73</v>
      </c>
      <c r="H74" s="18">
        <v>200.64</v>
      </c>
      <c r="I74" s="18">
        <v>202.36</v>
      </c>
      <c r="J74" s="18">
        <v>202.74</v>
      </c>
      <c r="K74" s="18">
        <v>202.7</v>
      </c>
      <c r="L74" s="18">
        <v>202.82</v>
      </c>
      <c r="M74" s="18">
        <v>203.72</v>
      </c>
    </row>
    <row r="75" spans="1:16" hidden="1">
      <c r="A75" s="92">
        <v>2008</v>
      </c>
      <c r="B75" s="18">
        <v>212.12</v>
      </c>
      <c r="C75" s="18">
        <v>213.98</v>
      </c>
      <c r="D75" s="18">
        <v>215.38</v>
      </c>
      <c r="E75" s="18">
        <v>217.11</v>
      </c>
      <c r="F75" s="18">
        <v>219.55</v>
      </c>
      <c r="G75" s="18">
        <v>222.27</v>
      </c>
      <c r="H75" s="18">
        <v>224.72</v>
      </c>
      <c r="I75" s="18">
        <v>228.21</v>
      </c>
      <c r="J75" s="18">
        <v>232.69</v>
      </c>
      <c r="K75" s="18">
        <v>240.72</v>
      </c>
      <c r="L75" s="18">
        <v>254.43</v>
      </c>
      <c r="M75" s="18">
        <v>254.89</v>
      </c>
    </row>
    <row r="76" spans="1:16" hidden="1">
      <c r="A76" s="92">
        <v>2009</v>
      </c>
      <c r="B76" s="18">
        <v>250.74</v>
      </c>
      <c r="C76" s="18">
        <v>247.37</v>
      </c>
      <c r="D76" s="18">
        <v>248.17</v>
      </c>
      <c r="E76" s="18">
        <v>246</v>
      </c>
      <c r="F76" s="18">
        <v>244.89</v>
      </c>
      <c r="G76" s="18">
        <v>244.47</v>
      </c>
      <c r="H76" s="18">
        <v>245.58</v>
      </c>
      <c r="I76" s="18">
        <v>246.04</v>
      </c>
      <c r="J76" s="18">
        <v>245.92</v>
      </c>
      <c r="K76" s="18">
        <v>244.65</v>
      </c>
      <c r="L76" s="18">
        <v>258.74</v>
      </c>
      <c r="M76" s="18">
        <v>257.83</v>
      </c>
    </row>
    <row r="77" spans="1:16" hidden="1">
      <c r="A77" s="92">
        <v>2010</v>
      </c>
      <c r="B77" s="18">
        <v>257.76</v>
      </c>
      <c r="C77" s="18">
        <v>259.17</v>
      </c>
      <c r="D77" s="18">
        <v>260.38</v>
      </c>
      <c r="E77" s="18">
        <v>260.18</v>
      </c>
      <c r="F77" s="18">
        <v>261.66000000000003</v>
      </c>
      <c r="G77" s="18">
        <v>262.52</v>
      </c>
      <c r="H77" s="18">
        <v>264.83999999999997</v>
      </c>
      <c r="I77" s="18">
        <v>265.67</v>
      </c>
      <c r="J77" s="18">
        <v>266.27</v>
      </c>
      <c r="K77" s="18">
        <v>266.22000000000003</v>
      </c>
      <c r="L77" s="18">
        <v>281.76</v>
      </c>
      <c r="M77" s="18">
        <v>287.66000000000003</v>
      </c>
    </row>
    <row r="78" spans="1:16">
      <c r="A78" s="92">
        <v>2011</v>
      </c>
      <c r="B78" s="18">
        <v>289.35000000000002</v>
      </c>
      <c r="C78" s="18">
        <v>289.75</v>
      </c>
      <c r="D78" s="18">
        <v>291.35000000000002</v>
      </c>
      <c r="E78" s="18">
        <v>292.55</v>
      </c>
      <c r="F78" s="18">
        <v>293.63</v>
      </c>
      <c r="G78" s="18">
        <v>294</v>
      </c>
      <c r="H78" s="18">
        <v>295.85000000000002</v>
      </c>
      <c r="I78" s="18">
        <v>297.60000000000002</v>
      </c>
      <c r="J78" s="18">
        <v>298.35000000000002</v>
      </c>
      <c r="K78" s="18">
        <v>326.75</v>
      </c>
      <c r="L78" s="18">
        <v>327.02999999999997</v>
      </c>
      <c r="M78" s="18">
        <v>327.88</v>
      </c>
    </row>
    <row r="79" spans="1:16">
      <c r="A79" s="92">
        <v>2012</v>
      </c>
      <c r="B79" s="18">
        <v>329.22</v>
      </c>
      <c r="C79" s="18">
        <v>330</v>
      </c>
      <c r="D79" s="18">
        <v>331.5</v>
      </c>
      <c r="E79" s="18">
        <v>333.17</v>
      </c>
      <c r="F79" s="18">
        <v>335.17</v>
      </c>
      <c r="G79" s="18">
        <v>338.74</v>
      </c>
      <c r="H79" s="18">
        <v>340.82</v>
      </c>
      <c r="I79" s="18">
        <v>340.04</v>
      </c>
      <c r="J79" s="18">
        <v>340.81</v>
      </c>
      <c r="K79" s="18">
        <v>378.54</v>
      </c>
      <c r="L79" s="18">
        <v>378.49</v>
      </c>
      <c r="M79" s="18">
        <v>377.66</v>
      </c>
    </row>
    <row r="80" spans="1:16">
      <c r="A80" s="92">
        <v>2013</v>
      </c>
      <c r="B80" s="18">
        <v>378.62</v>
      </c>
      <c r="C80" s="18">
        <v>379.93</v>
      </c>
      <c r="D80" s="18">
        <v>381.42</v>
      </c>
      <c r="E80" s="18">
        <v>381.66</v>
      </c>
      <c r="F80" s="18">
        <v>382.46</v>
      </c>
      <c r="G80" s="18">
        <v>385.19</v>
      </c>
      <c r="H80" s="18">
        <v>387.96</v>
      </c>
      <c r="I80" s="18">
        <v>390.55</v>
      </c>
      <c r="J80" s="18">
        <v>393.26</v>
      </c>
      <c r="K80" s="18">
        <v>419.94</v>
      </c>
      <c r="L80" s="18">
        <v>420.82</v>
      </c>
      <c r="M80" s="18">
        <v>420.84</v>
      </c>
    </row>
    <row r="81" spans="1:13">
      <c r="A81" s="92">
        <v>2014</v>
      </c>
      <c r="B81" s="18">
        <v>425.89</v>
      </c>
      <c r="C81" s="18">
        <v>429.98</v>
      </c>
      <c r="D81" s="18">
        <v>431.49</v>
      </c>
      <c r="E81" s="18">
        <v>430.02</v>
      </c>
      <c r="F81" s="18">
        <v>432.88</v>
      </c>
      <c r="G81" s="18">
        <v>433.25</v>
      </c>
      <c r="H81" s="18">
        <v>433.89</v>
      </c>
      <c r="I81" s="18">
        <v>435.27</v>
      </c>
      <c r="J81" s="18">
        <v>438.72</v>
      </c>
      <c r="K81" s="18">
        <v>473.24</v>
      </c>
      <c r="L81" s="18">
        <v>473.42</v>
      </c>
      <c r="M81" s="18">
        <v>471.89</v>
      </c>
    </row>
    <row r="82" spans="1:13" s="140" customFormat="1">
      <c r="A82" s="92">
        <v>2015</v>
      </c>
      <c r="B82" s="18">
        <v>476.15</v>
      </c>
      <c r="C82" s="18">
        <v>480.33</v>
      </c>
      <c r="D82" s="18">
        <v>480.71</v>
      </c>
      <c r="E82" s="18">
        <v>483.95</v>
      </c>
      <c r="F82" s="18">
        <v>486.6</v>
      </c>
      <c r="G82" s="18">
        <v>487.66</v>
      </c>
      <c r="H82" s="18">
        <v>489.85</v>
      </c>
      <c r="I82" s="18">
        <v>492.72</v>
      </c>
      <c r="J82" s="18">
        <v>493.13</v>
      </c>
      <c r="K82" s="18">
        <v>535.52</v>
      </c>
      <c r="L82" s="18">
        <v>535.14</v>
      </c>
      <c r="M82" s="18">
        <v>530.94000000000005</v>
      </c>
    </row>
    <row r="83" spans="1:13" s="150" customFormat="1">
      <c r="A83" s="92">
        <v>2016</v>
      </c>
      <c r="B83" s="18">
        <v>534.95000000000005</v>
      </c>
      <c r="C83" s="18">
        <v>542.67999999999995</v>
      </c>
      <c r="D83" s="18">
        <v>540.5</v>
      </c>
      <c r="E83" s="18">
        <v>543.16999999999996</v>
      </c>
      <c r="F83" s="18">
        <v>543.82000000000005</v>
      </c>
      <c r="G83" s="18">
        <v>543</v>
      </c>
      <c r="H83" s="18">
        <v>542.61</v>
      </c>
      <c r="I83" s="18">
        <v>539.83000000000004</v>
      </c>
      <c r="J83" s="18">
        <v>540.39</v>
      </c>
      <c r="K83" s="18">
        <v>550.39</v>
      </c>
      <c r="L83" s="18">
        <v>575.57000000000005</v>
      </c>
      <c r="M83" s="18">
        <v>573.57000000000005</v>
      </c>
    </row>
    <row r="84" spans="1:13">
      <c r="A84" s="92">
        <v>2017</v>
      </c>
      <c r="B84" s="18">
        <v>574.17999999999995</v>
      </c>
      <c r="C84" s="18">
        <v>580.97</v>
      </c>
      <c r="D84" s="18">
        <v>582.01</v>
      </c>
      <c r="E84" s="18">
        <v>578.16999999999996</v>
      </c>
      <c r="F84" s="18">
        <v>583.27</v>
      </c>
      <c r="G84" s="18">
        <v>585.54</v>
      </c>
      <c r="H84" s="18">
        <v>587.35</v>
      </c>
      <c r="I84" s="18">
        <v>588.44000000000005</v>
      </c>
      <c r="J84" s="18">
        <v>591.54</v>
      </c>
      <c r="K84" s="18">
        <v>618.16999999999996</v>
      </c>
      <c r="L84" s="18">
        <v>622.75</v>
      </c>
      <c r="M84" s="18">
        <v>617.98</v>
      </c>
    </row>
    <row r="85" spans="1:13" s="160" customFormat="1">
      <c r="A85" s="92">
        <v>2018</v>
      </c>
      <c r="B85" s="18">
        <v>617.72</v>
      </c>
      <c r="C85" s="18">
        <v>627.6</v>
      </c>
      <c r="D85" s="18">
        <v>623.79</v>
      </c>
      <c r="E85" s="18">
        <v>625.52</v>
      </c>
      <c r="F85" s="18">
        <v>629.48</v>
      </c>
      <c r="G85" s="18">
        <v>633.65</v>
      </c>
      <c r="H85" s="18">
        <v>634.77</v>
      </c>
      <c r="I85" s="18">
        <v>662.67</v>
      </c>
      <c r="J85" s="18">
        <v>666.21</v>
      </c>
      <c r="K85" s="18">
        <v>668.17</v>
      </c>
      <c r="L85" s="18">
        <v>668.53</v>
      </c>
      <c r="M85" s="18">
        <v>662.41</v>
      </c>
    </row>
    <row r="86" spans="1:13" ht="13.5" customHeight="1">
      <c r="A86" s="92">
        <v>2019</v>
      </c>
      <c r="B86" s="18">
        <v>665.68</v>
      </c>
      <c r="C86" s="18">
        <v>672.88</v>
      </c>
      <c r="D86" s="18">
        <v>674.63</v>
      </c>
      <c r="E86" s="18">
        <v>672.9</v>
      </c>
      <c r="F86" s="18">
        <v>680.03</v>
      </c>
      <c r="G86" s="18">
        <v>681.49</v>
      </c>
      <c r="H86" s="18">
        <v>705.99</v>
      </c>
      <c r="I86" s="18">
        <v>708.59</v>
      </c>
      <c r="J86" s="18">
        <v>711.28</v>
      </c>
      <c r="K86" s="18">
        <v>713.95</v>
      </c>
      <c r="L86" s="18">
        <v>715.26</v>
      </c>
      <c r="M86" s="18">
        <v>710.63</v>
      </c>
    </row>
    <row r="87" spans="1:13" s="163" customFormat="1" ht="13.5" customHeight="1">
      <c r="A87" s="92">
        <v>2020</v>
      </c>
      <c r="B87" s="18">
        <v>712.87</v>
      </c>
      <c r="C87" s="18">
        <v>720.18</v>
      </c>
      <c r="D87" s="18">
        <v>730.7</v>
      </c>
      <c r="E87" s="18">
        <v>731.12</v>
      </c>
      <c r="F87" s="18">
        <v>738.5</v>
      </c>
      <c r="G87" s="18">
        <v>737.44</v>
      </c>
      <c r="H87" s="18">
        <v>773.41</v>
      </c>
      <c r="I87" s="18">
        <v>773.15</v>
      </c>
      <c r="J87" s="18">
        <v>774.09</v>
      </c>
      <c r="K87" s="18"/>
      <c r="L87" s="18"/>
      <c r="M87" s="18"/>
    </row>
    <row r="88" spans="1:13" ht="7.5" customHeight="1">
      <c r="A88" s="94"/>
      <c r="B88" s="95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3.7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>
      <c r="A90" s="101"/>
      <c r="B90" s="102"/>
      <c r="C90" s="102"/>
      <c r="D90" s="102"/>
      <c r="E90" s="102"/>
      <c r="F90" s="102"/>
      <c r="G90" s="102" t="s">
        <v>418</v>
      </c>
      <c r="H90" s="102"/>
      <c r="I90" s="102"/>
      <c r="J90" s="102"/>
      <c r="K90" s="102"/>
      <c r="L90" s="102"/>
      <c r="M90" s="103"/>
    </row>
    <row r="91" spans="1:13" ht="12" customHeight="1">
      <c r="A91" s="206" t="s">
        <v>523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8"/>
    </row>
    <row r="92" spans="1:13" ht="4.5" customHeight="1">
      <c r="A92" s="206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8"/>
    </row>
    <row r="93" spans="1:13" ht="18" customHeight="1">
      <c r="A93" s="215" t="s">
        <v>532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7"/>
    </row>
    <row r="94" spans="1:13" s="124" customFormat="1" ht="9.75" customHeight="1">
      <c r="A94" s="104"/>
      <c r="B94" s="105"/>
      <c r="C94" s="105"/>
      <c r="D94" s="106"/>
      <c r="E94" s="106"/>
      <c r="F94" s="105"/>
      <c r="G94" s="105"/>
      <c r="H94" s="105"/>
      <c r="I94" s="105"/>
      <c r="J94" s="105"/>
      <c r="K94" s="105"/>
      <c r="L94" s="105"/>
      <c r="M94" s="107"/>
    </row>
    <row r="95" spans="1:13" s="166" customFormat="1" ht="18.75" customHeight="1">
      <c r="A95" s="209" t="s">
        <v>531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1"/>
    </row>
    <row r="96" spans="1:13" s="166" customFormat="1" ht="17.25" customHeight="1">
      <c r="A96" s="209" t="s">
        <v>522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3"/>
    </row>
    <row r="97" spans="1:13" ht="5.25" customHeight="1">
      <c r="A97" s="108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0"/>
    </row>
    <row r="98" spans="1:13" ht="5.2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ht="13.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ht="10.5" customHeight="1">
      <c r="A100" s="204" t="s">
        <v>401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</row>
    <row r="101" spans="1:13" ht="8.25" customHeight="1">
      <c r="A101" s="205" t="s">
        <v>402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</row>
    <row r="102" spans="1:13" ht="11.25" customHeight="1">
      <c r="A102" s="12"/>
      <c r="B102" s="12"/>
      <c r="C102" s="112"/>
      <c r="D102" s="112"/>
      <c r="E102" s="112"/>
      <c r="F102" s="12"/>
      <c r="G102" s="12"/>
      <c r="H102" s="12"/>
      <c r="I102" s="12"/>
      <c r="J102" s="12"/>
      <c r="K102" s="12"/>
      <c r="L102" s="12"/>
      <c r="M102" s="12"/>
    </row>
    <row r="103" spans="1:13" ht="6" customHeight="1">
      <c r="A103" s="205" t="s">
        <v>411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</row>
    <row r="104" spans="1:13" ht="16.5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</row>
    <row r="105" spans="1:13" ht="7.5" customHeight="1">
      <c r="A105" s="205" t="s">
        <v>533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</row>
    <row r="106" spans="1:13" s="125" customFormat="1" ht="28.5" customHeight="1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</row>
    <row r="107" spans="1:13">
      <c r="A107" s="201" t="s">
        <v>534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</row>
    <row r="108" spans="1:13">
      <c r="B108" s="111"/>
      <c r="C108" s="42"/>
      <c r="D108" s="113"/>
      <c r="E108" s="113"/>
      <c r="F108" s="114"/>
      <c r="G108" s="113"/>
      <c r="H108" s="113"/>
      <c r="I108" s="113"/>
      <c r="J108" s="113"/>
      <c r="K108" s="113"/>
      <c r="L108" s="113"/>
      <c r="M108" s="113"/>
    </row>
    <row r="109" spans="1:13">
      <c r="B109" s="115"/>
      <c r="C109" s="42"/>
      <c r="D109" s="113"/>
      <c r="E109" s="113"/>
      <c r="F109" s="114"/>
      <c r="G109" s="113"/>
      <c r="H109" s="113"/>
      <c r="I109" s="113"/>
      <c r="J109" s="113"/>
      <c r="K109" s="113"/>
      <c r="L109" s="113"/>
      <c r="M109" s="113"/>
    </row>
    <row r="111" spans="1:13">
      <c r="B111" s="116"/>
      <c r="C111" s="42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</row>
  </sheetData>
  <sheetProtection algorithmName="SHA-512" hashValue="Ie/UT/G+JHk1vLOOqBPQ3zNqaP+mjEMjynXoU891VK5hM7R7EOG9DJv2qav1pdAy9TrBUNvnf1NglIEW5EyaCQ==" saltValue="Fgyj+usmZKquz7rTGcfzbQ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29:M29"/>
    <mergeCell ref="A93:M93"/>
    <mergeCell ref="A107:M107"/>
    <mergeCell ref="A106:M106"/>
    <mergeCell ref="A30:M30"/>
    <mergeCell ref="A57:M57"/>
    <mergeCell ref="A58:M58"/>
    <mergeCell ref="A100:M100"/>
    <mergeCell ref="A101:M101"/>
    <mergeCell ref="A91:M91"/>
    <mergeCell ref="A92:M92"/>
    <mergeCell ref="A104:M104"/>
    <mergeCell ref="A105:M105"/>
    <mergeCell ref="A103:M103"/>
    <mergeCell ref="A95:M95"/>
    <mergeCell ref="A96:M96"/>
  </mergeCells>
  <phoneticPr fontId="0" type="noConversion"/>
  <hyperlinks>
    <hyperlink ref="A95" r:id="rId2"/>
    <hyperlink ref="A96" r:id="rId3"/>
    <hyperlink ref="A93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5"/>
  <sheetViews>
    <sheetView topLeftCell="A23" zoomScale="115" zoomScaleNormal="115" workbookViewId="0">
      <selection activeCell="N8" sqref="N8"/>
    </sheetView>
  </sheetViews>
  <sheetFormatPr baseColWidth="10" defaultRowHeight="15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19" t="s">
        <v>404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>
      <c r="A4" s="218" t="s">
        <v>403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23">
        <v>2019</v>
      </c>
      <c r="C6" s="222"/>
      <c r="D6" s="220">
        <v>2020</v>
      </c>
      <c r="E6" s="221"/>
      <c r="F6" s="221"/>
      <c r="G6" s="221"/>
      <c r="H6" s="221"/>
      <c r="I6" s="221"/>
      <c r="J6" s="221"/>
      <c r="K6" s="221"/>
      <c r="L6" s="221"/>
      <c r="M6" s="222"/>
    </row>
    <row r="7" spans="1:13" ht="15.75" thickBot="1">
      <c r="A7" s="47" t="s">
        <v>405</v>
      </c>
      <c r="B7" s="143" t="s">
        <v>395</v>
      </c>
      <c r="C7" s="143" t="s">
        <v>396</v>
      </c>
      <c r="D7" s="47" t="s">
        <v>385</v>
      </c>
      <c r="E7" s="47" t="s">
        <v>386</v>
      </c>
      <c r="F7" s="47" t="s">
        <v>387</v>
      </c>
      <c r="G7" s="47" t="s">
        <v>388</v>
      </c>
      <c r="H7" s="47" t="s">
        <v>389</v>
      </c>
      <c r="I7" s="47" t="s">
        <v>390</v>
      </c>
      <c r="J7" s="47" t="s">
        <v>391</v>
      </c>
      <c r="K7" s="47" t="s">
        <v>392</v>
      </c>
      <c r="L7" s="47" t="s">
        <v>393</v>
      </c>
      <c r="M7" s="47" t="s">
        <v>394</v>
      </c>
    </row>
    <row r="8" spans="1:13">
      <c r="A8" s="48">
        <v>1</v>
      </c>
      <c r="B8" s="134">
        <v>37.421999999999997</v>
      </c>
      <c r="C8" s="157"/>
      <c r="D8" s="139"/>
      <c r="E8" s="128"/>
      <c r="F8" s="154"/>
      <c r="G8" s="134">
        <v>44.003</v>
      </c>
      <c r="H8" s="139"/>
      <c r="I8" s="134">
        <v>43.311999999999998</v>
      </c>
      <c r="J8" s="133">
        <v>42.174999999999997</v>
      </c>
      <c r="K8" s="182"/>
      <c r="L8" s="186">
        <v>42502</v>
      </c>
      <c r="M8" s="133">
        <v>42.533000000000001</v>
      </c>
    </row>
    <row r="9" spans="1:13">
      <c r="A9" s="53">
        <v>2</v>
      </c>
      <c r="B9" s="155"/>
      <c r="C9" s="133">
        <v>37.69</v>
      </c>
      <c r="D9" s="171">
        <v>37.165999999999997</v>
      </c>
      <c r="E9" s="154"/>
      <c r="F9" s="133">
        <v>39.191000000000003</v>
      </c>
      <c r="G9" s="133">
        <v>44.213000000000001</v>
      </c>
      <c r="H9" s="128"/>
      <c r="I9" s="133">
        <v>43.076999999999998</v>
      </c>
      <c r="J9" s="133">
        <v>42.436999999999998</v>
      </c>
      <c r="K9" s="181"/>
      <c r="L9" s="184">
        <v>42673</v>
      </c>
      <c r="M9" s="133">
        <v>42.557000000000002</v>
      </c>
    </row>
    <row r="10" spans="1:13">
      <c r="A10" s="53">
        <v>3</v>
      </c>
      <c r="B10" s="155"/>
      <c r="C10" s="133">
        <v>37.618000000000002</v>
      </c>
      <c r="D10" s="172">
        <v>37.279000000000003</v>
      </c>
      <c r="E10" s="133">
        <v>37.567999999999998</v>
      </c>
      <c r="F10" s="133">
        <v>39.558</v>
      </c>
      <c r="G10" s="133">
        <v>44.622</v>
      </c>
      <c r="H10" s="128"/>
      <c r="I10" s="68">
        <v>42.921999999999997</v>
      </c>
      <c r="J10" s="133">
        <v>42.792999999999999</v>
      </c>
      <c r="K10" s="171">
        <v>42.655000000000001</v>
      </c>
      <c r="L10" s="184">
        <v>42593</v>
      </c>
      <c r="M10" s="128"/>
    </row>
    <row r="11" spans="1:13">
      <c r="A11" s="53">
        <v>4</v>
      </c>
      <c r="B11" s="132">
        <v>37.276000000000003</v>
      </c>
      <c r="C11" s="132">
        <v>37.811</v>
      </c>
      <c r="D11" s="176"/>
      <c r="E11" s="133">
        <v>37.582999999999998</v>
      </c>
      <c r="F11" s="133">
        <v>40.124000000000002</v>
      </c>
      <c r="G11" s="128"/>
      <c r="H11" s="133">
        <v>42.744</v>
      </c>
      <c r="I11" s="68">
        <v>42.954999999999998</v>
      </c>
      <c r="J11" s="128"/>
      <c r="K11" s="171">
        <v>42.771000000000001</v>
      </c>
      <c r="L11" s="184">
        <v>42444</v>
      </c>
      <c r="M11" s="128"/>
    </row>
    <row r="12" spans="1:13">
      <c r="A12" s="53">
        <v>5</v>
      </c>
      <c r="B12" s="133">
        <v>37.335999999999999</v>
      </c>
      <c r="C12" s="132">
        <v>37.811</v>
      </c>
      <c r="D12" s="176"/>
      <c r="E12" s="133">
        <v>37.578000000000003</v>
      </c>
      <c r="F12" s="133">
        <v>40.857999999999997</v>
      </c>
      <c r="G12" s="128"/>
      <c r="H12" s="133">
        <v>42.536000000000001</v>
      </c>
      <c r="I12" s="68">
        <v>42.557000000000002</v>
      </c>
      <c r="J12" s="128"/>
      <c r="K12" s="171">
        <v>42.552999999999997</v>
      </c>
      <c r="L12" s="128" t="s">
        <v>418</v>
      </c>
      <c r="M12" s="133">
        <v>42.494999999999997</v>
      </c>
    </row>
    <row r="13" spans="1:13">
      <c r="A13" s="53">
        <v>6</v>
      </c>
      <c r="B13" s="132">
        <v>37.456000000000003</v>
      </c>
      <c r="C13" s="132">
        <v>37.713000000000001</v>
      </c>
      <c r="D13" s="176"/>
      <c r="E13" s="133">
        <v>37.575000000000003</v>
      </c>
      <c r="F13" s="133">
        <v>41.64</v>
      </c>
      <c r="G13" s="133">
        <v>43.634999999999998</v>
      </c>
      <c r="H13" s="133">
        <v>43.116999999999997</v>
      </c>
      <c r="I13" s="129"/>
      <c r="J13" s="133">
        <v>43.162999999999997</v>
      </c>
      <c r="K13" s="133">
        <v>42.718000000000004</v>
      </c>
      <c r="L13" s="128"/>
      <c r="M13" s="133">
        <v>42.49</v>
      </c>
    </row>
    <row r="14" spans="1:13">
      <c r="A14" s="53">
        <v>7</v>
      </c>
      <c r="B14" s="133">
        <v>37.448999999999998</v>
      </c>
      <c r="C14" s="129"/>
      <c r="D14" s="172">
        <v>37.445</v>
      </c>
      <c r="E14" s="133">
        <v>37.723999999999997</v>
      </c>
      <c r="F14" s="154"/>
      <c r="G14" s="133">
        <v>43.036999999999999</v>
      </c>
      <c r="H14" s="133">
        <v>44.161000000000001</v>
      </c>
      <c r="I14" s="128"/>
      <c r="J14" s="133">
        <v>43.503</v>
      </c>
      <c r="K14" s="133">
        <v>42.642000000000003</v>
      </c>
      <c r="L14" s="185">
        <v>42450</v>
      </c>
      <c r="M14" s="133">
        <v>42.512</v>
      </c>
    </row>
    <row r="15" spans="1:13">
      <c r="A15" s="53">
        <v>8</v>
      </c>
      <c r="B15" s="133">
        <v>37.494</v>
      </c>
      <c r="C15" s="129"/>
      <c r="D15" s="171">
        <v>37.451999999999998</v>
      </c>
      <c r="E15" s="178"/>
      <c r="F15" s="154"/>
      <c r="G15" s="142">
        <v>43.146999999999998</v>
      </c>
      <c r="H15" s="142">
        <v>44.061999999999998</v>
      </c>
      <c r="I15" s="133">
        <v>42.484000000000002</v>
      </c>
      <c r="J15" s="133">
        <v>43.652999999999999</v>
      </c>
      <c r="K15" s="128"/>
      <c r="L15" s="185">
        <v>42558</v>
      </c>
      <c r="M15" s="133">
        <v>42.564999999999998</v>
      </c>
    </row>
    <row r="16" spans="1:13">
      <c r="A16" s="53">
        <v>8</v>
      </c>
      <c r="B16" s="128"/>
      <c r="C16" s="133">
        <v>37.802</v>
      </c>
      <c r="D16" s="172">
        <v>37.384</v>
      </c>
      <c r="E16" s="154"/>
      <c r="F16" s="133">
        <v>43.198999999999998</v>
      </c>
      <c r="G16" s="128"/>
      <c r="H16" s="128"/>
      <c r="I16" s="132">
        <v>42.521999999999998</v>
      </c>
      <c r="J16" s="133">
        <v>43.646999999999998</v>
      </c>
      <c r="K16" s="128"/>
      <c r="L16" s="184">
        <v>42520</v>
      </c>
      <c r="M16" s="133">
        <v>45.566000000000003</v>
      </c>
    </row>
    <row r="17" spans="1:13">
      <c r="A17" s="53">
        <v>10</v>
      </c>
      <c r="B17" s="128"/>
      <c r="C17" s="133">
        <v>37.976999999999997</v>
      </c>
      <c r="D17" s="172">
        <v>37.259</v>
      </c>
      <c r="E17" s="133">
        <v>37.752000000000002</v>
      </c>
      <c r="F17" s="133">
        <v>43.237000000000002</v>
      </c>
      <c r="G17" s="128"/>
      <c r="H17" s="128"/>
      <c r="I17" s="68">
        <v>42.822000000000003</v>
      </c>
      <c r="J17" s="133">
        <v>43.652999999999999</v>
      </c>
      <c r="K17" s="171">
        <v>42.460999999999999</v>
      </c>
      <c r="L17" s="184">
        <v>42524</v>
      </c>
      <c r="M17" s="128"/>
    </row>
    <row r="18" spans="1:13">
      <c r="A18" s="53">
        <v>11</v>
      </c>
      <c r="B18" s="133">
        <v>37.475999999999999</v>
      </c>
      <c r="C18" s="132">
        <v>37.936999999999998</v>
      </c>
      <c r="D18" s="176"/>
      <c r="E18" s="133">
        <v>37.773000000000003</v>
      </c>
      <c r="F18" s="133">
        <v>43.414000000000001</v>
      </c>
      <c r="G18" s="128"/>
      <c r="H18" s="133">
        <v>43.625</v>
      </c>
      <c r="I18" s="68">
        <v>42.999000000000002</v>
      </c>
      <c r="J18" s="128"/>
      <c r="K18" s="171">
        <v>42.453000000000003</v>
      </c>
      <c r="L18" s="184">
        <v>42492</v>
      </c>
      <c r="M18" s="128"/>
    </row>
    <row r="19" spans="1:13">
      <c r="A19" s="53">
        <v>12</v>
      </c>
      <c r="B19" s="132">
        <v>37.561</v>
      </c>
      <c r="C19" s="132">
        <v>37.826000000000001</v>
      </c>
      <c r="D19" s="176"/>
      <c r="E19" s="133">
        <v>37.909999999999997</v>
      </c>
      <c r="F19" s="133">
        <v>44.451999999999998</v>
      </c>
      <c r="G19" s="128"/>
      <c r="H19" s="133">
        <v>43.584000000000003</v>
      </c>
      <c r="I19" s="68">
        <v>42.744999999999997</v>
      </c>
      <c r="J19" s="128"/>
      <c r="K19" s="171">
        <v>42.533999999999999</v>
      </c>
      <c r="L19" s="128"/>
      <c r="M19" s="128"/>
    </row>
    <row r="20" spans="1:13">
      <c r="A20" s="53">
        <v>13</v>
      </c>
      <c r="B20" s="132">
        <v>37.566000000000003</v>
      </c>
      <c r="C20" s="132">
        <v>37.783999999999999</v>
      </c>
      <c r="D20" s="171">
        <v>37.409999999999997</v>
      </c>
      <c r="E20" s="133">
        <v>38.052999999999997</v>
      </c>
      <c r="F20" s="133">
        <v>44.448999999999998</v>
      </c>
      <c r="G20" s="133">
        <v>43.51</v>
      </c>
      <c r="H20" s="133">
        <v>43.914999999999999</v>
      </c>
      <c r="I20" s="129"/>
      <c r="J20" s="133">
        <v>43.698999999999998</v>
      </c>
      <c r="K20" s="171">
        <v>42.506</v>
      </c>
      <c r="L20" s="128"/>
      <c r="M20" s="133">
        <v>42.624000000000002</v>
      </c>
    </row>
    <row r="21" spans="1:13">
      <c r="A21" s="53">
        <v>14</v>
      </c>
      <c r="B21" s="132">
        <v>37.67</v>
      </c>
      <c r="C21" s="129"/>
      <c r="D21" s="171">
        <v>37.357999999999997</v>
      </c>
      <c r="E21" s="133">
        <v>37.915999999999997</v>
      </c>
      <c r="F21" s="154"/>
      <c r="G21" s="133">
        <v>43.465000000000003</v>
      </c>
      <c r="H21" s="133">
        <v>44.097999999999999</v>
      </c>
      <c r="I21" s="128"/>
      <c r="J21" s="133">
        <v>43.814999999999998</v>
      </c>
      <c r="K21" s="171">
        <v>42.5</v>
      </c>
      <c r="L21" s="185">
        <v>42488</v>
      </c>
      <c r="M21" s="133">
        <v>42.66</v>
      </c>
    </row>
    <row r="22" spans="1:13">
      <c r="A22" s="53">
        <v>15</v>
      </c>
      <c r="B22" s="133">
        <v>37.652999999999999</v>
      </c>
      <c r="C22" s="129"/>
      <c r="D22" s="172">
        <v>37.334000000000003</v>
      </c>
      <c r="E22" s="128"/>
      <c r="F22" s="154"/>
      <c r="G22" s="142">
        <v>43.698999999999998</v>
      </c>
      <c r="H22" s="142">
        <v>44.052</v>
      </c>
      <c r="I22" s="133">
        <v>42.906999999999996</v>
      </c>
      <c r="J22" s="133">
        <v>43.923999999999999</v>
      </c>
      <c r="K22" s="128"/>
      <c r="L22" s="185">
        <v>42442</v>
      </c>
      <c r="M22" s="133">
        <v>42.805</v>
      </c>
    </row>
    <row r="23" spans="1:13">
      <c r="A23" s="53">
        <v>16</v>
      </c>
      <c r="B23" s="128"/>
      <c r="C23" s="133">
        <v>37.728999999999999</v>
      </c>
      <c r="D23" s="172">
        <v>37.29</v>
      </c>
      <c r="E23" s="154"/>
      <c r="F23" s="133">
        <v>45.542000000000002</v>
      </c>
      <c r="G23" s="133">
        <v>43.506999999999998</v>
      </c>
      <c r="H23" s="128"/>
      <c r="I23" s="132">
        <v>42.609000000000002</v>
      </c>
      <c r="J23" s="133">
        <v>43.912999999999997</v>
      </c>
      <c r="K23" s="183"/>
      <c r="L23" s="184">
        <v>42434</v>
      </c>
      <c r="M23" s="133">
        <v>42.892000000000003</v>
      </c>
    </row>
    <row r="24" spans="1:13">
      <c r="A24" s="53">
        <v>17</v>
      </c>
      <c r="B24" s="128"/>
      <c r="C24" s="133">
        <v>37.698999999999998</v>
      </c>
      <c r="D24" s="172">
        <v>37.305999999999997</v>
      </c>
      <c r="E24" s="133">
        <v>37.905999999999999</v>
      </c>
      <c r="F24" s="133">
        <v>45.594999999999999</v>
      </c>
      <c r="G24" s="133">
        <v>43.389000000000003</v>
      </c>
      <c r="H24" s="128"/>
      <c r="I24" s="132">
        <v>42.468000000000004</v>
      </c>
      <c r="J24" s="133">
        <v>43.722999999999999</v>
      </c>
      <c r="K24" s="171">
        <v>42.722000000000001</v>
      </c>
      <c r="L24" s="184">
        <v>42450</v>
      </c>
      <c r="M24" s="128"/>
    </row>
    <row r="25" spans="1:13">
      <c r="A25" s="53">
        <v>18</v>
      </c>
      <c r="B25" s="132">
        <v>37.655999999999999</v>
      </c>
      <c r="C25" s="173">
        <v>37.695999999999998</v>
      </c>
      <c r="D25" s="175"/>
      <c r="E25" s="174">
        <v>38.045999999999999</v>
      </c>
      <c r="F25" s="133">
        <v>45.942</v>
      </c>
      <c r="G25" s="128"/>
      <c r="H25" s="128"/>
      <c r="I25" s="68">
        <v>42.704999999999998</v>
      </c>
      <c r="J25" s="128"/>
      <c r="K25" s="171">
        <v>42.612000000000002</v>
      </c>
      <c r="L25" s="184">
        <v>42437</v>
      </c>
      <c r="M25" s="128"/>
    </row>
    <row r="26" spans="1:13">
      <c r="A26" s="53">
        <v>19</v>
      </c>
      <c r="B26" s="132">
        <v>37.655999999999999</v>
      </c>
      <c r="C26" s="173">
        <v>37.597999999999999</v>
      </c>
      <c r="D26" s="175"/>
      <c r="E26" s="174">
        <v>38.064</v>
      </c>
      <c r="F26" s="133">
        <v>45.795000000000002</v>
      </c>
      <c r="G26" s="128"/>
      <c r="H26" s="133">
        <v>43.584000000000003</v>
      </c>
      <c r="I26" s="129"/>
      <c r="J26" s="128"/>
      <c r="K26" s="171">
        <v>42.874000000000002</v>
      </c>
      <c r="L26" s="128"/>
      <c r="M26" s="133">
        <v>42.783999999999999</v>
      </c>
    </row>
    <row r="27" spans="1:13">
      <c r="A27" s="53">
        <v>20</v>
      </c>
      <c r="B27" s="132">
        <v>37.677999999999997</v>
      </c>
      <c r="C27" s="132">
        <v>37.500999999999998</v>
      </c>
      <c r="D27" s="172">
        <v>37.362000000000002</v>
      </c>
      <c r="E27" s="133">
        <v>38.253999999999998</v>
      </c>
      <c r="F27" s="133">
        <v>44.636000000000003</v>
      </c>
      <c r="G27" s="133">
        <v>43.201999999999998</v>
      </c>
      <c r="H27" s="133">
        <v>43.14</v>
      </c>
      <c r="I27" s="129"/>
      <c r="J27" s="133">
        <v>43.36</v>
      </c>
      <c r="K27" s="171">
        <v>43.192</v>
      </c>
      <c r="L27" s="128"/>
      <c r="M27" s="133">
        <v>42.715000000000003</v>
      </c>
    </row>
    <row r="28" spans="1:13">
      <c r="A28" s="53">
        <v>21</v>
      </c>
      <c r="B28" s="132">
        <v>37.743000000000002</v>
      </c>
      <c r="C28" s="129"/>
      <c r="D28" s="172">
        <v>37.386000000000003</v>
      </c>
      <c r="E28" s="133">
        <v>38.378</v>
      </c>
      <c r="F28" s="154"/>
      <c r="G28" s="133">
        <v>43.247999999999998</v>
      </c>
      <c r="H28" s="133">
        <v>43.173999999999999</v>
      </c>
      <c r="I28" s="128"/>
      <c r="J28" s="133">
        <v>43.082000000000001</v>
      </c>
      <c r="K28" s="171">
        <v>42.936999999999998</v>
      </c>
      <c r="L28" s="185">
        <v>42504</v>
      </c>
      <c r="M28" s="132">
        <v>42.679000000000002</v>
      </c>
    </row>
    <row r="29" spans="1:13">
      <c r="A29" s="53">
        <v>22</v>
      </c>
      <c r="B29" s="133">
        <v>37.770000000000003</v>
      </c>
      <c r="C29" s="129"/>
      <c r="D29" s="171">
        <v>37.311999999999998</v>
      </c>
      <c r="E29" s="178"/>
      <c r="F29" s="154"/>
      <c r="G29" s="133">
        <v>43.134999999999998</v>
      </c>
      <c r="H29" s="133">
        <v>43.390999999999998</v>
      </c>
      <c r="I29" s="133">
        <v>42.31</v>
      </c>
      <c r="J29" s="133">
        <v>42.622</v>
      </c>
      <c r="K29" s="128"/>
      <c r="L29" s="185">
        <v>42422</v>
      </c>
      <c r="M29" s="132">
        <v>42.664999999999999</v>
      </c>
    </row>
    <row r="30" spans="1:13">
      <c r="A30" s="53">
        <v>23</v>
      </c>
      <c r="B30" s="128"/>
      <c r="C30" s="133">
        <v>37.087000000000003</v>
      </c>
      <c r="D30" s="171">
        <v>37.255000000000003</v>
      </c>
      <c r="E30" s="154"/>
      <c r="F30" s="133">
        <v>44.795000000000002</v>
      </c>
      <c r="G30" s="133">
        <v>43.16</v>
      </c>
      <c r="H30" s="128"/>
      <c r="I30" s="132">
        <v>42.164000000000001</v>
      </c>
      <c r="J30" s="133">
        <v>42.531999999999996</v>
      </c>
      <c r="K30" s="128"/>
      <c r="L30" s="184">
        <v>42373</v>
      </c>
      <c r="M30" s="133">
        <v>42.667000000000002</v>
      </c>
    </row>
    <row r="31" spans="1:13">
      <c r="A31" s="53">
        <v>24</v>
      </c>
      <c r="B31" s="128"/>
      <c r="C31" s="133">
        <v>36.972000000000001</v>
      </c>
      <c r="D31" s="172">
        <v>37.223999999999997</v>
      </c>
      <c r="E31" s="154"/>
      <c r="F31" s="133">
        <v>44.280999999999999</v>
      </c>
      <c r="G31" s="133">
        <v>43.701999999999998</v>
      </c>
      <c r="H31" s="128"/>
      <c r="I31" s="132">
        <v>42.143000000000001</v>
      </c>
      <c r="J31" s="133">
        <v>42.256999999999998</v>
      </c>
      <c r="K31" s="171">
        <v>42.779000000000003</v>
      </c>
      <c r="L31" s="184">
        <v>42439</v>
      </c>
      <c r="M31" s="128"/>
    </row>
    <row r="32" spans="1:13">
      <c r="A32" s="53">
        <v>25</v>
      </c>
      <c r="B32" s="132">
        <v>37.804000000000002</v>
      </c>
      <c r="C32" s="129"/>
      <c r="D32" s="176"/>
      <c r="E32" s="128"/>
      <c r="F32" s="133">
        <v>43.512999999999998</v>
      </c>
      <c r="G32" s="128"/>
      <c r="H32" s="133">
        <v>43.231000000000002</v>
      </c>
      <c r="I32" s="132">
        <v>42.07</v>
      </c>
      <c r="J32" s="128"/>
      <c r="K32" s="128" t="s">
        <v>418</v>
      </c>
      <c r="L32" s="185">
        <v>42522</v>
      </c>
      <c r="M32" s="129"/>
    </row>
    <row r="33" spans="1:13">
      <c r="A33" s="53">
        <v>26</v>
      </c>
      <c r="B33" s="132">
        <v>37.902999999999999</v>
      </c>
      <c r="C33" s="132">
        <v>37.008000000000003</v>
      </c>
      <c r="D33" s="176"/>
      <c r="E33" s="133">
        <v>38.603000000000002</v>
      </c>
      <c r="F33" s="133">
        <v>42.713000000000001</v>
      </c>
      <c r="G33" s="128"/>
      <c r="H33" s="133">
        <v>42.936999999999998</v>
      </c>
      <c r="I33" s="132">
        <v>42.058</v>
      </c>
      <c r="J33" s="128"/>
      <c r="K33" s="171">
        <v>42.701999999999998</v>
      </c>
      <c r="L33" s="129"/>
      <c r="M33" s="132">
        <v>42.673999999999999</v>
      </c>
    </row>
    <row r="34" spans="1:13">
      <c r="A34" s="53">
        <v>27</v>
      </c>
      <c r="B34" s="132">
        <v>37.996000000000002</v>
      </c>
      <c r="C34" s="133">
        <v>37.134</v>
      </c>
      <c r="D34" s="172">
        <v>37.353999999999999</v>
      </c>
      <c r="E34" s="133">
        <v>38.96</v>
      </c>
      <c r="F34" s="133">
        <v>43.854999999999997</v>
      </c>
      <c r="G34" s="133">
        <v>43.459000000000003</v>
      </c>
      <c r="H34" s="133">
        <v>43.203000000000003</v>
      </c>
      <c r="I34" s="129"/>
      <c r="J34" s="133">
        <v>42.392000000000003</v>
      </c>
      <c r="K34" s="171">
        <v>42.65</v>
      </c>
      <c r="L34" s="128"/>
      <c r="M34" s="133">
        <v>42.686</v>
      </c>
    </row>
    <row r="35" spans="1:13">
      <c r="A35" s="53">
        <v>28</v>
      </c>
      <c r="B35" s="132">
        <v>38.012</v>
      </c>
      <c r="C35" s="129"/>
      <c r="D35" s="172">
        <v>37.377000000000002</v>
      </c>
      <c r="E35" s="133">
        <v>39.152000000000001</v>
      </c>
      <c r="F35" s="154"/>
      <c r="G35" s="133">
        <v>42.985999999999997</v>
      </c>
      <c r="H35" s="133">
        <v>43.311</v>
      </c>
      <c r="I35" s="129"/>
      <c r="J35" s="133">
        <v>42.378999999999998</v>
      </c>
      <c r="K35" s="171">
        <v>42.500999999999998</v>
      </c>
      <c r="L35" s="185">
        <v>42472</v>
      </c>
      <c r="M35" s="132">
        <v>42.841999999999999</v>
      </c>
    </row>
    <row r="36" spans="1:13">
      <c r="A36" s="53">
        <v>29</v>
      </c>
      <c r="B36" s="132">
        <v>37.840000000000003</v>
      </c>
      <c r="C36" s="129"/>
      <c r="D36" s="172">
        <v>37.390999999999998</v>
      </c>
      <c r="E36" s="128"/>
      <c r="F36" s="154"/>
      <c r="G36" s="133">
        <v>42.438000000000002</v>
      </c>
      <c r="H36" s="133">
        <v>43.308</v>
      </c>
      <c r="I36" s="133">
        <v>42.061999999999998</v>
      </c>
      <c r="J36" s="133">
        <v>42.505000000000003</v>
      </c>
      <c r="K36" s="128" t="s">
        <v>418</v>
      </c>
      <c r="L36" s="185">
        <v>42483</v>
      </c>
      <c r="M36" s="132">
        <v>43.033000000000001</v>
      </c>
    </row>
    <row r="37" spans="1:13">
      <c r="A37" s="53">
        <v>30</v>
      </c>
      <c r="B37" s="129"/>
      <c r="C37" s="133">
        <v>37.308</v>
      </c>
      <c r="D37" s="172">
        <v>37.582999999999998</v>
      </c>
      <c r="E37" s="128"/>
      <c r="F37" s="133">
        <v>43.749000000000002</v>
      </c>
      <c r="G37" s="133">
        <v>42.256999999999998</v>
      </c>
      <c r="H37" s="128"/>
      <c r="I37" s="132">
        <v>42.212000000000003</v>
      </c>
      <c r="J37" s="133">
        <v>42.540999999999997</v>
      </c>
      <c r="K37" s="128"/>
      <c r="L37" s="185">
        <v>42575</v>
      </c>
      <c r="M37" s="132">
        <v>43.003</v>
      </c>
    </row>
    <row r="38" spans="1:13" ht="15.75" thickBot="1">
      <c r="A38" s="56">
        <v>31</v>
      </c>
      <c r="B38" s="69"/>
      <c r="C38" s="138"/>
      <c r="D38" s="177">
        <v>37.530999999999999</v>
      </c>
      <c r="E38" s="141"/>
      <c r="F38" s="179">
        <v>43.008000000000003</v>
      </c>
      <c r="G38" s="138"/>
      <c r="H38" s="138"/>
      <c r="I38" s="70"/>
      <c r="J38" s="179">
        <v>42.375999999999998</v>
      </c>
      <c r="K38" s="177">
        <v>42.587000000000003</v>
      </c>
      <c r="L38" s="141"/>
      <c r="M38" s="138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1"/>
    </row>
    <row r="40" spans="1:13">
      <c r="A40" s="219" t="s">
        <v>407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</row>
    <row r="41" spans="1:13">
      <c r="A41" s="218" t="s">
        <v>406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3">
        <v>1998</v>
      </c>
      <c r="B44" s="74">
        <v>10.065</v>
      </c>
      <c r="C44" s="75">
        <v>10.18</v>
      </c>
      <c r="D44" s="75">
        <v>10.244999999999999</v>
      </c>
      <c r="E44" s="75">
        <v>10.305999999999999</v>
      </c>
      <c r="F44" s="75">
        <v>10.366</v>
      </c>
      <c r="G44" s="75">
        <v>10.462999999999999</v>
      </c>
      <c r="H44" s="75">
        <v>10.537000000000001</v>
      </c>
      <c r="I44" s="75">
        <v>10.734999999999999</v>
      </c>
      <c r="J44" s="75">
        <v>10.63</v>
      </c>
      <c r="K44" s="75">
        <v>10.683999999999999</v>
      </c>
      <c r="L44" s="75">
        <v>10.747</v>
      </c>
      <c r="M44" s="76">
        <v>10.818</v>
      </c>
    </row>
    <row r="45" spans="1:13" ht="1.5" hidden="1" customHeight="1" thickBot="1">
      <c r="A45" s="73">
        <v>1999</v>
      </c>
      <c r="B45" s="74">
        <v>10.97</v>
      </c>
      <c r="C45" s="75">
        <v>10.98</v>
      </c>
      <c r="D45" s="75">
        <v>11.095000000000001</v>
      </c>
      <c r="E45" s="75">
        <v>11.14</v>
      </c>
      <c r="F45" s="75">
        <v>11.195</v>
      </c>
      <c r="G45" s="75">
        <v>11.375</v>
      </c>
      <c r="H45" s="75">
        <v>11.505000000000001</v>
      </c>
      <c r="I45" s="75">
        <v>11.667</v>
      </c>
      <c r="J45" s="75">
        <v>11.664999999999999</v>
      </c>
      <c r="K45" s="75">
        <v>11.59</v>
      </c>
      <c r="L45" s="75">
        <v>11.55</v>
      </c>
      <c r="M45" s="76">
        <v>11.615</v>
      </c>
    </row>
    <row r="46" spans="1:13" ht="15.75" hidden="1" thickBot="1">
      <c r="A46" s="73">
        <v>2000</v>
      </c>
      <c r="B46" s="74">
        <v>11.68</v>
      </c>
      <c r="C46" s="75">
        <v>11.76</v>
      </c>
      <c r="D46" s="75">
        <v>11.84</v>
      </c>
      <c r="E46" s="75">
        <v>11.891999999999999</v>
      </c>
      <c r="F46" s="75">
        <v>12.005000000000001</v>
      </c>
      <c r="G46" s="75">
        <v>12.1</v>
      </c>
      <c r="H46" s="75">
        <v>12.234999999999999</v>
      </c>
      <c r="I46" s="75">
        <v>12.352</v>
      </c>
      <c r="J46" s="75">
        <v>12.25</v>
      </c>
      <c r="K46" s="75">
        <v>12.375</v>
      </c>
      <c r="L46" s="75">
        <v>12.403</v>
      </c>
      <c r="M46" s="76">
        <v>12.51</v>
      </c>
    </row>
    <row r="47" spans="1:13" ht="15.75" hidden="1" thickBot="1">
      <c r="A47" s="73">
        <v>2001</v>
      </c>
      <c r="B47" s="74">
        <v>12.545</v>
      </c>
      <c r="C47" s="75">
        <v>12.62</v>
      </c>
      <c r="D47" s="75">
        <v>12.83</v>
      </c>
      <c r="E47" s="75">
        <v>12.94</v>
      </c>
      <c r="F47" s="75">
        <v>13.145</v>
      </c>
      <c r="G47" s="75">
        <v>13.742000000000001</v>
      </c>
      <c r="H47" s="75">
        <v>13.175000000000001</v>
      </c>
      <c r="I47" s="75">
        <v>13.525</v>
      </c>
      <c r="J47" s="75">
        <v>13.71</v>
      </c>
      <c r="K47" s="75">
        <v>14.08</v>
      </c>
      <c r="L47" s="75">
        <v>14.082000000000001</v>
      </c>
      <c r="M47" s="76">
        <v>14.75</v>
      </c>
    </row>
    <row r="48" spans="1:13" ht="15.75" hidden="1" thickBot="1">
      <c r="A48" s="73">
        <v>2002</v>
      </c>
      <c r="B48" s="74">
        <v>14.763</v>
      </c>
      <c r="C48" s="75">
        <v>14.35</v>
      </c>
      <c r="D48" s="75">
        <v>15.65</v>
      </c>
      <c r="E48" s="75">
        <v>16.594999999999999</v>
      </c>
      <c r="F48" s="75">
        <v>16.600999999999999</v>
      </c>
      <c r="G48" s="75">
        <v>18.510000000000002</v>
      </c>
      <c r="H48" s="75">
        <v>25.125</v>
      </c>
      <c r="I48" s="75">
        <v>28.821000000000002</v>
      </c>
      <c r="J48" s="75">
        <v>27.02</v>
      </c>
      <c r="K48" s="77">
        <v>27.07</v>
      </c>
      <c r="L48" s="77">
        <v>27.37</v>
      </c>
      <c r="M48" s="76">
        <v>27.22</v>
      </c>
    </row>
    <row r="49" spans="1:13" ht="15.75" hidden="1" thickBot="1">
      <c r="A49" s="73">
        <v>2003</v>
      </c>
      <c r="B49" s="78">
        <v>28.4</v>
      </c>
      <c r="C49" s="79">
        <v>28.52</v>
      </c>
      <c r="D49" s="79">
        <v>28.93</v>
      </c>
      <c r="E49" s="79">
        <v>29.43</v>
      </c>
      <c r="F49" s="79">
        <v>27.885000000000002</v>
      </c>
      <c r="G49" s="79">
        <v>27.04</v>
      </c>
      <c r="H49" s="79">
        <v>27.44</v>
      </c>
      <c r="I49" s="79">
        <v>27.85</v>
      </c>
      <c r="J49" s="79">
        <v>28.05</v>
      </c>
      <c r="K49" s="80">
        <v>28.53</v>
      </c>
      <c r="L49" s="80">
        <v>28.94</v>
      </c>
      <c r="M49" s="81">
        <v>29.34</v>
      </c>
    </row>
    <row r="50" spans="1:13" ht="15.75" hidden="1" thickBot="1">
      <c r="A50" s="73">
        <v>2004</v>
      </c>
      <c r="B50" s="82">
        <v>29.434999999999999</v>
      </c>
      <c r="C50" s="75">
        <v>29.49</v>
      </c>
      <c r="D50" s="75">
        <v>29.68</v>
      </c>
      <c r="E50" s="75">
        <v>29.76</v>
      </c>
      <c r="F50" s="75">
        <v>29.71</v>
      </c>
      <c r="G50" s="75">
        <v>29.7</v>
      </c>
      <c r="H50" s="75">
        <v>29.46</v>
      </c>
      <c r="I50" s="75">
        <v>28.82</v>
      </c>
      <c r="J50" s="75">
        <v>27.41</v>
      </c>
      <c r="K50" s="75">
        <v>26.96</v>
      </c>
      <c r="L50" s="83">
        <v>26.76</v>
      </c>
      <c r="M50" s="84">
        <v>26.43</v>
      </c>
    </row>
    <row r="51" spans="1:13" ht="15.75" hidden="1" thickBot="1">
      <c r="A51" s="73">
        <v>2005</v>
      </c>
      <c r="B51" s="85">
        <v>24.7</v>
      </c>
      <c r="C51" s="79">
        <v>25.46</v>
      </c>
      <c r="D51" s="79">
        <v>25.55</v>
      </c>
      <c r="E51" s="79">
        <v>25.1</v>
      </c>
      <c r="F51" s="79">
        <v>24.05</v>
      </c>
      <c r="G51" s="79">
        <v>24.6</v>
      </c>
      <c r="H51" s="79">
        <v>24.55</v>
      </c>
      <c r="I51" s="79">
        <v>24.25</v>
      </c>
      <c r="J51" s="79">
        <v>23.95</v>
      </c>
      <c r="K51" s="79">
        <v>23.31</v>
      </c>
      <c r="L51" s="86">
        <v>23.46</v>
      </c>
      <c r="M51" s="87">
        <v>24.17</v>
      </c>
    </row>
    <row r="52" spans="1:13" ht="15.75" hidden="1" thickBot="1">
      <c r="A52" s="88">
        <v>2006</v>
      </c>
      <c r="B52" s="89">
        <v>24.2</v>
      </c>
      <c r="C52" s="75">
        <v>24.31</v>
      </c>
      <c r="D52" s="75">
        <v>24.2</v>
      </c>
      <c r="E52" s="75">
        <v>23.96</v>
      </c>
      <c r="F52" s="75">
        <v>23.76</v>
      </c>
      <c r="G52" s="75">
        <v>23.87</v>
      </c>
      <c r="H52" s="75">
        <v>24.02</v>
      </c>
      <c r="I52" s="75">
        <v>23.96</v>
      </c>
      <c r="J52" s="75">
        <v>23.91</v>
      </c>
      <c r="K52" s="75">
        <v>23.85</v>
      </c>
      <c r="L52" s="83">
        <v>24.35</v>
      </c>
      <c r="M52" s="84">
        <v>24.47</v>
      </c>
    </row>
    <row r="53" spans="1:13" ht="15.75" hidden="1" thickBot="1">
      <c r="A53" s="56">
        <v>2007</v>
      </c>
      <c r="B53" s="89">
        <v>24.25</v>
      </c>
      <c r="C53" s="75">
        <v>24.29</v>
      </c>
      <c r="D53" s="75">
        <v>24.11</v>
      </c>
      <c r="E53" s="75">
        <v>24.01</v>
      </c>
      <c r="F53" s="75">
        <v>24.02</v>
      </c>
      <c r="G53" s="75">
        <v>23.97</v>
      </c>
      <c r="H53" s="75">
        <v>23.72</v>
      </c>
      <c r="I53" s="75">
        <v>23.6</v>
      </c>
      <c r="J53" s="75">
        <v>23.15</v>
      </c>
      <c r="K53" s="75">
        <v>22.05</v>
      </c>
      <c r="L53" s="83">
        <v>21.91</v>
      </c>
      <c r="M53" s="84">
        <v>21.55</v>
      </c>
    </row>
    <row r="54" spans="1:13" ht="15.75" hidden="1" thickBot="1">
      <c r="A54" s="56">
        <v>2009</v>
      </c>
      <c r="B54" s="89">
        <v>22.7</v>
      </c>
      <c r="C54" s="75">
        <v>23.756</v>
      </c>
      <c r="D54" s="75">
        <v>24.071000000000002</v>
      </c>
      <c r="E54" s="75">
        <v>23.908999999999999</v>
      </c>
      <c r="F54" s="75">
        <v>23.417999999999999</v>
      </c>
      <c r="G54" s="75">
        <v>23.425000000000001</v>
      </c>
      <c r="H54" s="75">
        <v>23.273</v>
      </c>
      <c r="I54" s="75">
        <v>22.552</v>
      </c>
      <c r="J54" s="75">
        <v>21.457999999999998</v>
      </c>
      <c r="K54" s="75">
        <v>20.815999999999999</v>
      </c>
      <c r="L54" s="83">
        <v>20.103000000000002</v>
      </c>
      <c r="M54" s="84">
        <v>19.637</v>
      </c>
    </row>
    <row r="55" spans="1:13" ht="15.75" hidden="1" thickBot="1">
      <c r="A55" s="90">
        <v>2010</v>
      </c>
      <c r="B55" s="85">
        <v>19.600000000000001</v>
      </c>
      <c r="C55" s="79">
        <v>19.809999999999999</v>
      </c>
      <c r="D55" s="79">
        <v>19.457000000000001</v>
      </c>
      <c r="E55" s="79">
        <v>19.213999999999999</v>
      </c>
      <c r="F55" s="79">
        <v>19.163</v>
      </c>
      <c r="G55" s="79">
        <v>21.126999999999999</v>
      </c>
      <c r="H55" s="79">
        <v>20.86</v>
      </c>
      <c r="I55" s="79">
        <v>20.806999999999999</v>
      </c>
      <c r="J55" s="79">
        <v>20.306000000000001</v>
      </c>
      <c r="K55" s="79">
        <v>20.009</v>
      </c>
      <c r="L55" s="86">
        <v>19.96</v>
      </c>
      <c r="M55" s="87">
        <v>20.103000000000002</v>
      </c>
    </row>
    <row r="56" spans="1:13" ht="15.75" hidden="1" thickBot="1">
      <c r="A56" s="73">
        <v>2011</v>
      </c>
      <c r="B56" s="74">
        <v>19.670999999999999</v>
      </c>
      <c r="C56" s="75">
        <v>19.5</v>
      </c>
      <c r="D56" s="75">
        <v>19.198</v>
      </c>
      <c r="E56" s="75">
        <v>18.957000000000001</v>
      </c>
      <c r="F56" s="75">
        <v>18.606999999999999</v>
      </c>
      <c r="G56" s="75">
        <v>18.411999999999999</v>
      </c>
      <c r="H56" s="75">
        <v>18.43</v>
      </c>
      <c r="I56" s="75">
        <v>18.658999999999999</v>
      </c>
      <c r="J56" s="75">
        <v>20.268000000000001</v>
      </c>
      <c r="K56" s="75">
        <v>19.344999999999999</v>
      </c>
      <c r="L56" s="75">
        <v>19.864000000000001</v>
      </c>
      <c r="M56" s="76">
        <v>19.902999999999999</v>
      </c>
    </row>
    <row r="57" spans="1:13" ht="15.75" hidden="1" thickBot="1">
      <c r="A57" s="73">
        <v>2012</v>
      </c>
      <c r="B57" s="74">
        <v>19.613</v>
      </c>
      <c r="C57" s="75">
        <v>19.288</v>
      </c>
      <c r="D57" s="75">
        <v>19.54</v>
      </c>
      <c r="E57" s="75">
        <v>19.792999999999999</v>
      </c>
      <c r="F57" s="75">
        <v>21.135000000000002</v>
      </c>
      <c r="G57" s="75">
        <v>21.917000000000002</v>
      </c>
      <c r="H57" s="75">
        <v>21.565999999999999</v>
      </c>
      <c r="I57" s="75">
        <v>21.417999999999999</v>
      </c>
      <c r="J57" s="75">
        <v>20.988</v>
      </c>
      <c r="K57" s="75">
        <v>19.905999999999999</v>
      </c>
      <c r="L57" s="75">
        <v>19.652999999999999</v>
      </c>
      <c r="M57" s="76">
        <v>19.401</v>
      </c>
    </row>
    <row r="58" spans="1:13" ht="15.75" hidden="1" thickBot="1">
      <c r="A58" s="73">
        <v>2013</v>
      </c>
      <c r="B58" s="74">
        <v>19.143000000000001</v>
      </c>
      <c r="C58" s="75">
        <v>19.116</v>
      </c>
      <c r="D58" s="75">
        <v>18.95</v>
      </c>
      <c r="E58" s="75">
        <v>18.945</v>
      </c>
      <c r="F58" s="75">
        <v>20.295999999999999</v>
      </c>
      <c r="G58" s="75">
        <v>20.568000000000001</v>
      </c>
      <c r="H58" s="75">
        <v>21.532</v>
      </c>
      <c r="I58" s="75">
        <v>22.606000000000002</v>
      </c>
      <c r="J58" s="75">
        <v>22.06</v>
      </c>
      <c r="K58" s="75">
        <v>21.523</v>
      </c>
      <c r="L58" s="75">
        <v>21.187999999999999</v>
      </c>
      <c r="M58" s="76">
        <v>21.423999999999999</v>
      </c>
    </row>
    <row r="59" spans="1:13" ht="15.75" hidden="1" thickBot="1">
      <c r="A59" s="73">
        <v>2014</v>
      </c>
      <c r="B59" s="74">
        <v>22.210999999999999</v>
      </c>
      <c r="C59" s="75">
        <v>22.489000000000001</v>
      </c>
      <c r="D59" s="75">
        <v>22.667999999999999</v>
      </c>
      <c r="E59" s="75">
        <v>23.07</v>
      </c>
      <c r="F59" s="75">
        <v>22.96</v>
      </c>
      <c r="G59" s="75">
        <v>22.928999999999998</v>
      </c>
      <c r="H59" s="75">
        <v>23.338000000000001</v>
      </c>
      <c r="I59" s="75">
        <v>23.763999999999999</v>
      </c>
      <c r="J59" s="75">
        <v>24.702000000000002</v>
      </c>
      <c r="K59" s="75">
        <v>24.198</v>
      </c>
      <c r="L59" s="75">
        <v>23.725999999999999</v>
      </c>
      <c r="M59" s="76">
        <v>24.369</v>
      </c>
    </row>
    <row r="60" spans="1:13" ht="15.75" hidden="1" thickBot="1">
      <c r="A60" s="73">
        <v>2015</v>
      </c>
      <c r="B60" s="74">
        <v>24.472999999999999</v>
      </c>
      <c r="C60" s="75">
        <v>24.655000000000001</v>
      </c>
      <c r="D60" s="75">
        <v>25.858000000000001</v>
      </c>
      <c r="E60" s="75">
        <v>26.420999999999999</v>
      </c>
      <c r="F60" s="75">
        <v>26.843</v>
      </c>
      <c r="G60" s="75">
        <v>27.01</v>
      </c>
      <c r="H60" s="75">
        <v>28.530999999999999</v>
      </c>
      <c r="I60" s="75">
        <v>28.597999999999999</v>
      </c>
      <c r="J60" s="75">
        <v>29.126000000000001</v>
      </c>
      <c r="K60" s="75">
        <v>29.416</v>
      </c>
      <c r="L60" s="75">
        <v>29.638000000000002</v>
      </c>
      <c r="M60" s="76">
        <v>29.948</v>
      </c>
    </row>
    <row r="61" spans="1:13" ht="15.75" thickBot="1">
      <c r="A61" s="73">
        <v>2016</v>
      </c>
      <c r="B61" s="74">
        <v>31.074000000000002</v>
      </c>
      <c r="C61" s="75">
        <v>32.344999999999999</v>
      </c>
      <c r="D61" s="75">
        <v>31.742000000000001</v>
      </c>
      <c r="E61" s="75">
        <v>31.542000000000002</v>
      </c>
      <c r="F61" s="75">
        <v>30.788</v>
      </c>
      <c r="G61" s="75">
        <v>30.617000000000001</v>
      </c>
      <c r="H61" s="75">
        <v>29.71</v>
      </c>
      <c r="I61" s="75">
        <v>28.847999999999999</v>
      </c>
      <c r="J61" s="75">
        <v>28.437000000000001</v>
      </c>
      <c r="K61" s="75">
        <v>28.335999999999999</v>
      </c>
      <c r="L61" s="75">
        <v>29.013999999999999</v>
      </c>
      <c r="M61" s="76">
        <v>29.34</v>
      </c>
    </row>
    <row r="62" spans="1:13" ht="15.75" thickBot="1">
      <c r="A62" s="73">
        <v>2017</v>
      </c>
      <c r="B62" s="74">
        <v>28.245000000000001</v>
      </c>
      <c r="C62" s="75">
        <v>28.552</v>
      </c>
      <c r="D62" s="75">
        <v>28.544</v>
      </c>
      <c r="E62" s="75">
        <v>28.123000000000001</v>
      </c>
      <c r="F62" s="75">
        <v>28.256</v>
      </c>
      <c r="G62" s="75">
        <v>28.495000000000001</v>
      </c>
      <c r="H62" s="75">
        <v>28.251000000000001</v>
      </c>
      <c r="I62" s="75">
        <v>28.849</v>
      </c>
      <c r="J62" s="75">
        <v>28.98</v>
      </c>
      <c r="K62" s="75">
        <v>29.175999999999998</v>
      </c>
      <c r="L62" s="75">
        <v>28.998000000000001</v>
      </c>
      <c r="M62" s="76">
        <v>28.806999999999999</v>
      </c>
    </row>
    <row r="63" spans="1:13" s="148" customFormat="1" ht="15.75" thickBot="1">
      <c r="A63" s="73">
        <v>2018</v>
      </c>
      <c r="B63" s="74">
        <v>28.414000000000001</v>
      </c>
      <c r="C63" s="75">
        <v>28.356000000000002</v>
      </c>
      <c r="D63" s="75">
        <v>28.388999999999999</v>
      </c>
      <c r="E63" s="75">
        <v>28.61</v>
      </c>
      <c r="F63" s="75">
        <v>31.192</v>
      </c>
      <c r="G63" s="75">
        <v>31.466000000000001</v>
      </c>
      <c r="H63" s="75">
        <v>30.553000000000001</v>
      </c>
      <c r="I63" s="75">
        <v>32.338999999999999</v>
      </c>
      <c r="J63" s="75">
        <v>33.213999999999999</v>
      </c>
      <c r="K63" s="75">
        <v>32.826999999999998</v>
      </c>
      <c r="L63" s="75">
        <v>32.197000000000003</v>
      </c>
      <c r="M63" s="76">
        <v>32.405999999999999</v>
      </c>
    </row>
    <row r="64" spans="1:13" s="167" customFormat="1" ht="15.75" thickBot="1">
      <c r="A64" s="73">
        <v>2019</v>
      </c>
      <c r="B64" s="74">
        <v>32.491</v>
      </c>
      <c r="C64" s="75">
        <v>32.667000000000002</v>
      </c>
      <c r="D64" s="75">
        <v>33.484000000000002</v>
      </c>
      <c r="E64" s="75">
        <v>34.981000000000002</v>
      </c>
      <c r="F64" s="75">
        <v>35.252000000000002</v>
      </c>
      <c r="G64" s="75">
        <v>35.182000000000002</v>
      </c>
      <c r="H64" s="75">
        <v>34.35</v>
      </c>
      <c r="I64" s="75">
        <v>36.642000000000003</v>
      </c>
      <c r="J64" s="75">
        <v>36.939</v>
      </c>
      <c r="K64" s="75">
        <v>37.415999999999997</v>
      </c>
      <c r="L64" s="75">
        <v>37.840000000000003</v>
      </c>
      <c r="M64" s="76">
        <v>37.308</v>
      </c>
    </row>
    <row r="65" spans="1:13" s="158" customFormat="1" ht="15.75" thickBot="1">
      <c r="A65" s="73">
        <v>2020</v>
      </c>
      <c r="B65" s="168">
        <v>37.530999999999999</v>
      </c>
      <c r="C65" s="169">
        <v>39.152000000000001</v>
      </c>
      <c r="D65" s="169">
        <v>43.008000000000003</v>
      </c>
      <c r="E65" s="169">
        <v>42.256999999999998</v>
      </c>
      <c r="F65" s="169">
        <v>43.308</v>
      </c>
      <c r="G65" s="169">
        <v>42.212000000000003</v>
      </c>
      <c r="H65" s="169">
        <v>42.375999999999998</v>
      </c>
      <c r="I65" s="169">
        <v>42.587000000000003</v>
      </c>
      <c r="J65" s="169">
        <v>42.575000000000003</v>
      </c>
      <c r="K65" s="169">
        <v>43.003</v>
      </c>
      <c r="L65" s="169"/>
      <c r="M65" s="170"/>
    </row>
  </sheetData>
  <sheetProtection algorithmName="SHA-512" hashValue="m6aP7D7AfxeWGUeuVqWn4Ltw9QK3X8i+kGeYzcAzuvmEE039bs2jTwiUiIFFHenWUHSLnCaQJUX63AOi2f6iAw==" saltValue="VVE9hW1hl1NokmPAEiPpdQ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D6:M6"/>
    <mergeCell ref="B6:C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2"/>
  <sheetViews>
    <sheetView topLeftCell="A2" zoomScaleNormal="100" workbookViewId="0">
      <selection activeCell="M2" sqref="M1:M1048576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1" width="5.44140625" style="67" customWidth="1"/>
    <col min="12" max="12" width="5.5546875" style="67" customWidth="1"/>
    <col min="13" max="13" width="6.44140625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24" t="s">
        <v>421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A4" s="225" t="s">
        <v>417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27">
        <v>2020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</row>
    <row r="7" spans="1:13" ht="15.75" thickBot="1">
      <c r="A7" s="47" t="s">
        <v>405</v>
      </c>
      <c r="B7" s="47" t="s">
        <v>385</v>
      </c>
      <c r="C7" s="47" t="s">
        <v>386</v>
      </c>
      <c r="D7" s="47" t="s">
        <v>387</v>
      </c>
      <c r="E7" s="47" t="s">
        <v>388</v>
      </c>
      <c r="F7" s="47" t="s">
        <v>389</v>
      </c>
      <c r="G7" s="47" t="s">
        <v>390</v>
      </c>
      <c r="H7" s="47" t="s">
        <v>391</v>
      </c>
      <c r="I7" s="47" t="s">
        <v>392</v>
      </c>
      <c r="J7" s="47" t="s">
        <v>393</v>
      </c>
      <c r="K7" s="47" t="s">
        <v>394</v>
      </c>
      <c r="L7" s="47" t="s">
        <v>395</v>
      </c>
      <c r="M7" s="47" t="s">
        <v>396</v>
      </c>
    </row>
    <row r="8" spans="1:13">
      <c r="A8" s="48">
        <v>1</v>
      </c>
      <c r="B8" s="49">
        <v>4.3658999999999999</v>
      </c>
      <c r="C8" s="50">
        <v>4.3672000000000004</v>
      </c>
      <c r="D8" s="51">
        <v>4.4455999999999998</v>
      </c>
      <c r="E8" s="52">
        <v>4.4820000000000002</v>
      </c>
      <c r="F8" s="49">
        <v>4.5372000000000003</v>
      </c>
      <c r="G8" s="49">
        <v>4.6242999999999999</v>
      </c>
      <c r="H8" s="49">
        <v>4.6589999999999998</v>
      </c>
      <c r="I8" s="49">
        <v>4.6632999999999996</v>
      </c>
      <c r="J8" s="49">
        <v>4.6856999999999998</v>
      </c>
      <c r="K8" s="49">
        <v>4.7122000000000002</v>
      </c>
      <c r="L8" s="49">
        <v>4.742</v>
      </c>
      <c r="M8" s="49">
        <v>4.7697000000000003</v>
      </c>
    </row>
    <row r="9" spans="1:13">
      <c r="A9" s="53">
        <v>2</v>
      </c>
      <c r="B9" s="51">
        <v>4.3665000000000003</v>
      </c>
      <c r="C9" s="51">
        <v>4.3670999999999998</v>
      </c>
      <c r="D9" s="51">
        <v>4.4486999999999997</v>
      </c>
      <c r="E9" s="54">
        <v>4.4828999999999999</v>
      </c>
      <c r="F9" s="51">
        <v>4.5392000000000001</v>
      </c>
      <c r="G9" s="51">
        <v>4.6272000000000002</v>
      </c>
      <c r="H9" s="51">
        <v>4.6599000000000004</v>
      </c>
      <c r="I9" s="51">
        <v>4.6632999999999996</v>
      </c>
      <c r="J9" s="51">
        <v>4.6866000000000003</v>
      </c>
      <c r="K9" s="51">
        <v>4.7130000000000001</v>
      </c>
      <c r="L9" s="51">
        <v>4.7430000000000003</v>
      </c>
      <c r="M9" s="51">
        <v>4.7706999999999997</v>
      </c>
    </row>
    <row r="10" spans="1:13">
      <c r="A10" s="53">
        <v>3</v>
      </c>
      <c r="B10" s="51">
        <v>4.3670999999999998</v>
      </c>
      <c r="C10" s="51">
        <v>4.3670999999999998</v>
      </c>
      <c r="D10" s="51">
        <v>4.4519000000000002</v>
      </c>
      <c r="E10" s="54">
        <v>4.4836999999999998</v>
      </c>
      <c r="F10" s="51">
        <v>4.5411999999999999</v>
      </c>
      <c r="G10" s="51">
        <v>4.6302000000000003</v>
      </c>
      <c r="H10" s="51">
        <v>4.6608000000000001</v>
      </c>
      <c r="I10" s="51">
        <v>4.6634000000000002</v>
      </c>
      <c r="J10" s="51">
        <v>4.6874000000000002</v>
      </c>
      <c r="K10" s="51">
        <v>4.7138999999999998</v>
      </c>
      <c r="L10" s="51">
        <v>4.7439</v>
      </c>
      <c r="M10" s="51">
        <v>4.7716000000000003</v>
      </c>
    </row>
    <row r="11" spans="1:13">
      <c r="A11" s="53">
        <v>4</v>
      </c>
      <c r="B11" s="51">
        <v>4.3677000000000001</v>
      </c>
      <c r="C11" s="51">
        <v>4.367</v>
      </c>
      <c r="D11" s="51">
        <v>4.4550999999999998</v>
      </c>
      <c r="E11" s="54">
        <v>4.4846000000000004</v>
      </c>
      <c r="F11" s="51">
        <v>4.5431999999999997</v>
      </c>
      <c r="G11" s="51">
        <v>4.6330999999999998</v>
      </c>
      <c r="H11" s="51">
        <v>4.6616</v>
      </c>
      <c r="I11" s="51">
        <v>4.6634000000000002</v>
      </c>
      <c r="J11" s="51">
        <v>4.6882000000000001</v>
      </c>
      <c r="K11" s="51">
        <v>4.7148000000000003</v>
      </c>
      <c r="L11" s="51">
        <v>4.7449000000000003</v>
      </c>
      <c r="M11" s="51">
        <v>4.7725</v>
      </c>
    </row>
    <row r="12" spans="1:13">
      <c r="A12" s="53">
        <v>5</v>
      </c>
      <c r="B12" s="51">
        <v>4.3682999999999996</v>
      </c>
      <c r="C12" s="51">
        <v>4.367</v>
      </c>
      <c r="D12" s="51">
        <v>4.4583000000000004</v>
      </c>
      <c r="E12" s="54">
        <v>4.4855</v>
      </c>
      <c r="F12" s="51">
        <v>4.5452000000000004</v>
      </c>
      <c r="G12" s="51">
        <v>4.6360999999999999</v>
      </c>
      <c r="H12" s="51">
        <v>4.6624999999999996</v>
      </c>
      <c r="I12" s="51">
        <v>4.6634000000000002</v>
      </c>
      <c r="J12" s="51">
        <v>4.6890000000000001</v>
      </c>
      <c r="K12" s="51">
        <v>4.7157</v>
      </c>
      <c r="L12" s="51">
        <v>4.7458999999999998</v>
      </c>
      <c r="M12" s="51">
        <v>4.7733999999999996</v>
      </c>
    </row>
    <row r="13" spans="1:13">
      <c r="A13" s="53">
        <v>6</v>
      </c>
      <c r="B13" s="51">
        <v>4.3682999999999996</v>
      </c>
      <c r="C13" s="51">
        <v>4.3700999999999999</v>
      </c>
      <c r="D13" s="51">
        <v>4.4592000000000001</v>
      </c>
      <c r="E13" s="54">
        <v>4.4874999999999998</v>
      </c>
      <c r="F13" s="51">
        <v>4.5480999999999998</v>
      </c>
      <c r="G13" s="51">
        <v>4.6369999999999996</v>
      </c>
      <c r="H13" s="51">
        <v>4.6624999999999996</v>
      </c>
      <c r="I13" s="51">
        <v>4.6642000000000001</v>
      </c>
      <c r="J13" s="51">
        <v>4.6898999999999997</v>
      </c>
      <c r="K13" s="51">
        <v>4.7167000000000003</v>
      </c>
      <c r="L13" s="51">
        <v>4.7468000000000004</v>
      </c>
      <c r="M13" s="51"/>
    </row>
    <row r="14" spans="1:13">
      <c r="A14" s="53">
        <v>7</v>
      </c>
      <c r="B14" s="51">
        <v>4.3681999999999999</v>
      </c>
      <c r="C14" s="51">
        <v>4.3731999999999998</v>
      </c>
      <c r="D14" s="51">
        <v>4.46</v>
      </c>
      <c r="E14" s="54">
        <v>4.4894999999999996</v>
      </c>
      <c r="F14" s="51">
        <v>4.5510000000000002</v>
      </c>
      <c r="G14" s="51">
        <v>4.6379000000000001</v>
      </c>
      <c r="H14" s="51">
        <v>4.6626000000000003</v>
      </c>
      <c r="I14" s="51">
        <v>4.6650999999999998</v>
      </c>
      <c r="J14" s="51">
        <v>4.6908000000000003</v>
      </c>
      <c r="K14" s="51">
        <v>4.7176</v>
      </c>
      <c r="L14" s="51">
        <v>4.7477</v>
      </c>
      <c r="M14" s="51"/>
    </row>
    <row r="15" spans="1:13">
      <c r="A15" s="53">
        <v>8</v>
      </c>
      <c r="B15" s="51">
        <v>4.3681999999999999</v>
      </c>
      <c r="C15" s="51">
        <v>4.3764000000000003</v>
      </c>
      <c r="D15" s="51">
        <v>4.4608999999999996</v>
      </c>
      <c r="E15" s="54">
        <v>4.4913999999999996</v>
      </c>
      <c r="F15" s="51">
        <v>4.5538999999999996</v>
      </c>
      <c r="G15" s="51">
        <v>4.6387</v>
      </c>
      <c r="H15" s="51">
        <v>4.6626000000000003</v>
      </c>
      <c r="I15" s="51">
        <v>4.6658999999999997</v>
      </c>
      <c r="J15" s="51">
        <v>4.6917</v>
      </c>
      <c r="K15" s="51">
        <v>4.7186000000000003</v>
      </c>
      <c r="L15" s="51">
        <v>4.7485999999999997</v>
      </c>
      <c r="M15" s="51"/>
    </row>
    <row r="16" spans="1:13">
      <c r="A16" s="53">
        <v>9</v>
      </c>
      <c r="B16" s="51">
        <v>4.3681000000000001</v>
      </c>
      <c r="C16" s="51">
        <v>4.3795000000000002</v>
      </c>
      <c r="D16" s="51">
        <v>4.4618000000000002</v>
      </c>
      <c r="E16" s="54">
        <v>4.4934000000000003</v>
      </c>
      <c r="F16" s="51">
        <v>4.5568</v>
      </c>
      <c r="G16" s="51">
        <v>4.6395999999999997</v>
      </c>
      <c r="H16" s="51">
        <v>4.6626000000000003</v>
      </c>
      <c r="I16" s="51">
        <v>4.6666999999999996</v>
      </c>
      <c r="J16" s="51">
        <v>4.6925999999999997</v>
      </c>
      <c r="K16" s="51">
        <v>4.7195999999999998</v>
      </c>
      <c r="L16" s="51">
        <v>4.7496</v>
      </c>
      <c r="M16" s="51"/>
    </row>
    <row r="17" spans="1:13">
      <c r="A17" s="53">
        <v>10</v>
      </c>
      <c r="B17" s="51">
        <v>4.3681000000000001</v>
      </c>
      <c r="C17" s="51">
        <v>4.3826000000000001</v>
      </c>
      <c r="D17" s="51">
        <v>4.4626999999999999</v>
      </c>
      <c r="E17" s="54">
        <v>4.4954000000000001</v>
      </c>
      <c r="F17" s="51">
        <v>4.5597000000000003</v>
      </c>
      <c r="G17" s="51">
        <v>4.6405000000000003</v>
      </c>
      <c r="H17" s="51">
        <v>4.6627000000000001</v>
      </c>
      <c r="I17" s="51">
        <v>4.6675000000000004</v>
      </c>
      <c r="J17" s="51">
        <v>4.6933999999999996</v>
      </c>
      <c r="K17" s="51">
        <v>4.7206000000000001</v>
      </c>
      <c r="L17" s="51">
        <v>4.7504999999999997</v>
      </c>
      <c r="M17" s="51"/>
    </row>
    <row r="18" spans="1:13">
      <c r="A18" s="53">
        <v>11</v>
      </c>
      <c r="B18" s="51">
        <v>4.3680000000000003</v>
      </c>
      <c r="C18" s="51">
        <v>4.3856999999999999</v>
      </c>
      <c r="D18" s="51">
        <v>4.4635999999999996</v>
      </c>
      <c r="E18" s="54">
        <v>4.4973999999999998</v>
      </c>
      <c r="F18" s="51">
        <v>4.5627000000000004</v>
      </c>
      <c r="G18" s="51">
        <v>4.6414</v>
      </c>
      <c r="H18" s="51">
        <v>4.6627000000000001</v>
      </c>
      <c r="I18" s="51">
        <v>4.6684000000000001</v>
      </c>
      <c r="J18" s="51">
        <v>4.6943000000000001</v>
      </c>
      <c r="K18" s="51">
        <v>4.7214999999999998</v>
      </c>
      <c r="L18" s="51">
        <v>4.7514000000000003</v>
      </c>
      <c r="M18" s="51"/>
    </row>
    <row r="19" spans="1:13">
      <c r="A19" s="53">
        <v>12</v>
      </c>
      <c r="B19" s="51">
        <v>4.3680000000000003</v>
      </c>
      <c r="C19" s="51">
        <v>4.3888999999999996</v>
      </c>
      <c r="D19" s="51">
        <v>4.4644000000000004</v>
      </c>
      <c r="E19" s="54">
        <v>4.4992999999999999</v>
      </c>
      <c r="F19" s="51">
        <v>4.5655999999999999</v>
      </c>
      <c r="G19" s="51">
        <v>4.6422999999999996</v>
      </c>
      <c r="H19" s="51">
        <v>4.6627000000000001</v>
      </c>
      <c r="I19" s="51">
        <v>4.6692</v>
      </c>
      <c r="J19" s="51">
        <v>4.6951999999999998</v>
      </c>
      <c r="K19" s="51">
        <v>4.7225000000000001</v>
      </c>
      <c r="L19" s="51">
        <v>4.7523</v>
      </c>
      <c r="M19" s="51"/>
    </row>
    <row r="20" spans="1:13">
      <c r="A20" s="53">
        <v>13</v>
      </c>
      <c r="B20" s="51">
        <v>4.3680000000000003</v>
      </c>
      <c r="C20" s="51">
        <v>4.3920000000000003</v>
      </c>
      <c r="D20" s="51">
        <v>4.4653</v>
      </c>
      <c r="E20" s="54">
        <v>4.5012999999999996</v>
      </c>
      <c r="F20" s="51">
        <v>4.5685000000000002</v>
      </c>
      <c r="G20" s="51">
        <v>4.6430999999999996</v>
      </c>
      <c r="H20" s="51">
        <v>4.6627000000000001</v>
      </c>
      <c r="I20" s="51">
        <v>4.67</v>
      </c>
      <c r="J20" s="51">
        <v>4.6961000000000004</v>
      </c>
      <c r="K20" s="51">
        <v>4.7234999999999996</v>
      </c>
      <c r="L20" s="51">
        <v>4.7531999999999996</v>
      </c>
      <c r="M20" s="51"/>
    </row>
    <row r="21" spans="1:13">
      <c r="A21" s="53">
        <v>14</v>
      </c>
      <c r="B21" s="51">
        <v>4.3678999999999997</v>
      </c>
      <c r="C21" s="51">
        <v>4.3951000000000002</v>
      </c>
      <c r="D21" s="51">
        <v>4.4661999999999997</v>
      </c>
      <c r="E21" s="54">
        <v>4.5033000000000003</v>
      </c>
      <c r="F21" s="51">
        <v>4.5713999999999997</v>
      </c>
      <c r="G21" s="51">
        <v>4.6440000000000001</v>
      </c>
      <c r="H21" s="51">
        <v>4.6627999999999998</v>
      </c>
      <c r="I21" s="51">
        <v>4.6707999999999998</v>
      </c>
      <c r="J21" s="51">
        <v>4.6970000000000001</v>
      </c>
      <c r="K21" s="51">
        <v>4.7244000000000002</v>
      </c>
      <c r="L21" s="51">
        <v>4.7541000000000002</v>
      </c>
      <c r="M21" s="51"/>
    </row>
    <row r="22" spans="1:13">
      <c r="A22" s="53">
        <v>15</v>
      </c>
      <c r="B22" s="51">
        <v>4.3678999999999997</v>
      </c>
      <c r="C22" s="51">
        <v>4.3982999999999999</v>
      </c>
      <c r="D22" s="51">
        <v>4.4671000000000003</v>
      </c>
      <c r="E22" s="54">
        <v>4.5053000000000001</v>
      </c>
      <c r="F22" s="51">
        <v>4.5743</v>
      </c>
      <c r="G22" s="51">
        <v>4.6448999999999998</v>
      </c>
      <c r="H22" s="51">
        <v>4.6627999999999998</v>
      </c>
      <c r="I22" s="51">
        <v>4.6717000000000004</v>
      </c>
      <c r="J22" s="51">
        <v>4.6978999999999997</v>
      </c>
      <c r="K22" s="51">
        <v>4.7253999999999996</v>
      </c>
      <c r="L22" s="51">
        <v>4.7550999999999997</v>
      </c>
      <c r="M22" s="51"/>
    </row>
    <row r="23" spans="1:13">
      <c r="A23" s="53">
        <v>16</v>
      </c>
      <c r="B23" s="51">
        <v>4.3677999999999999</v>
      </c>
      <c r="C23" s="51">
        <v>4.4013999999999998</v>
      </c>
      <c r="D23" s="51">
        <v>4.4679000000000002</v>
      </c>
      <c r="E23" s="54">
        <v>4.5072999999999999</v>
      </c>
      <c r="F23" s="51">
        <v>4.5773000000000001</v>
      </c>
      <c r="G23" s="51">
        <v>4.6458000000000004</v>
      </c>
      <c r="H23" s="51">
        <v>4.6627999999999998</v>
      </c>
      <c r="I23" s="51">
        <v>4.6725000000000003</v>
      </c>
      <c r="J23" s="51">
        <v>4.6988000000000003</v>
      </c>
      <c r="K23" s="51">
        <v>4.7263999999999999</v>
      </c>
      <c r="L23" s="51">
        <v>4.7560000000000002</v>
      </c>
      <c r="M23" s="51"/>
    </row>
    <row r="24" spans="1:13">
      <c r="A24" s="53">
        <v>17</v>
      </c>
      <c r="B24" s="51">
        <v>4.3677999999999999</v>
      </c>
      <c r="C24" s="51">
        <v>4.4044999999999996</v>
      </c>
      <c r="D24" s="51">
        <v>4.4687999999999999</v>
      </c>
      <c r="E24" s="54">
        <v>4.5092999999999996</v>
      </c>
      <c r="F24" s="51">
        <v>4.5801999999999996</v>
      </c>
      <c r="G24" s="51">
        <v>4.6467000000000001</v>
      </c>
      <c r="H24" s="51">
        <v>4.6628999999999996</v>
      </c>
      <c r="I24" s="51">
        <v>4.6733000000000002</v>
      </c>
      <c r="J24" s="51">
        <v>4.6997</v>
      </c>
      <c r="K24" s="51">
        <v>4.7274000000000003</v>
      </c>
      <c r="L24" s="51">
        <v>4.7568999999999999</v>
      </c>
      <c r="M24" s="51"/>
    </row>
    <row r="25" spans="1:13">
      <c r="A25" s="53">
        <v>18</v>
      </c>
      <c r="B25" s="51">
        <v>4.3677999999999999</v>
      </c>
      <c r="C25" s="51">
        <v>4.4077000000000002</v>
      </c>
      <c r="D25" s="51">
        <v>4.4696999999999996</v>
      </c>
      <c r="E25" s="54">
        <v>4.5113000000000003</v>
      </c>
      <c r="F25" s="51">
        <v>4.5831</v>
      </c>
      <c r="G25" s="51">
        <v>4.6475</v>
      </c>
      <c r="H25" s="51">
        <v>4.6628999999999996</v>
      </c>
      <c r="I25" s="51">
        <v>4.6741000000000001</v>
      </c>
      <c r="J25" s="51">
        <v>4.7005999999999997</v>
      </c>
      <c r="K25" s="51">
        <v>4.7282999999999999</v>
      </c>
      <c r="L25" s="51">
        <v>4.7577999999999996</v>
      </c>
      <c r="M25" s="51"/>
    </row>
    <row r="26" spans="1:13">
      <c r="A26" s="53">
        <v>19</v>
      </c>
      <c r="B26" s="51">
        <v>4.3677000000000001</v>
      </c>
      <c r="C26" s="51">
        <v>4.4108000000000001</v>
      </c>
      <c r="D26" s="51">
        <v>4.4706000000000001</v>
      </c>
      <c r="E26" s="54">
        <v>4.5132000000000003</v>
      </c>
      <c r="F26" s="51">
        <v>4.5860000000000003</v>
      </c>
      <c r="G26" s="51">
        <v>4.6483999999999996</v>
      </c>
      <c r="H26" s="51">
        <v>4.6628999999999996</v>
      </c>
      <c r="I26" s="51">
        <v>4.6749999999999998</v>
      </c>
      <c r="J26" s="51">
        <v>4.7015000000000002</v>
      </c>
      <c r="K26" s="51">
        <v>4.7293000000000003</v>
      </c>
      <c r="L26" s="51">
        <v>4.7587000000000002</v>
      </c>
      <c r="M26" s="51"/>
    </row>
    <row r="27" spans="1:13">
      <c r="A27" s="53">
        <v>20</v>
      </c>
      <c r="B27" s="51">
        <v>4.3677000000000001</v>
      </c>
      <c r="C27" s="51">
        <v>4.4139999999999997</v>
      </c>
      <c r="D27" s="51">
        <v>4.4714</v>
      </c>
      <c r="E27" s="54">
        <v>4.5152000000000001</v>
      </c>
      <c r="F27" s="51">
        <v>4.5890000000000004</v>
      </c>
      <c r="G27" s="51">
        <v>4.6493000000000002</v>
      </c>
      <c r="H27" s="51">
        <v>4.6630000000000003</v>
      </c>
      <c r="I27" s="51">
        <v>4.6757999999999997</v>
      </c>
      <c r="J27" s="51">
        <v>4.7023000000000001</v>
      </c>
      <c r="K27" s="51">
        <v>4.7302999999999997</v>
      </c>
      <c r="L27" s="51">
        <v>4.7595999999999998</v>
      </c>
      <c r="M27" s="51"/>
    </row>
    <row r="28" spans="1:13">
      <c r="A28" s="53">
        <v>21</v>
      </c>
      <c r="B28" s="51">
        <v>4.3676000000000004</v>
      </c>
      <c r="C28" s="51">
        <v>4.4170999999999996</v>
      </c>
      <c r="D28" s="51">
        <v>4.4722999999999997</v>
      </c>
      <c r="E28" s="54">
        <v>4.5171999999999999</v>
      </c>
      <c r="F28" s="51">
        <v>4.5918999999999999</v>
      </c>
      <c r="G28" s="51">
        <v>4.6501999999999999</v>
      </c>
      <c r="H28" s="51">
        <v>4.6630000000000003</v>
      </c>
      <c r="I28" s="51">
        <v>4.6765999999999996</v>
      </c>
      <c r="J28" s="51">
        <v>4.7031999999999998</v>
      </c>
      <c r="K28" s="51">
        <v>4.7313000000000001</v>
      </c>
      <c r="L28" s="51">
        <v>4.7606000000000002</v>
      </c>
      <c r="M28" s="51"/>
    </row>
    <row r="29" spans="1:13">
      <c r="A29" s="53">
        <v>22</v>
      </c>
      <c r="B29" s="51">
        <v>4.3676000000000004</v>
      </c>
      <c r="C29" s="51">
        <v>4.4203000000000001</v>
      </c>
      <c r="D29" s="51">
        <v>4.4732000000000003</v>
      </c>
      <c r="E29" s="54">
        <v>4.5191999999999997</v>
      </c>
      <c r="F29" s="51">
        <v>4.5948000000000002</v>
      </c>
      <c r="G29" s="51">
        <v>4.6510999999999996</v>
      </c>
      <c r="H29" s="51">
        <v>4.6630000000000003</v>
      </c>
      <c r="I29" s="51">
        <v>4.6773999999999996</v>
      </c>
      <c r="J29" s="51">
        <v>4.7041000000000004</v>
      </c>
      <c r="K29" s="51">
        <v>4.7321999999999997</v>
      </c>
      <c r="L29" s="51">
        <v>4.7614999999999998</v>
      </c>
      <c r="M29" s="51"/>
    </row>
    <row r="30" spans="1:13">
      <c r="A30" s="53">
        <v>23</v>
      </c>
      <c r="B30" s="51">
        <v>4.3674999999999997</v>
      </c>
      <c r="C30" s="51">
        <v>4.4234</v>
      </c>
      <c r="D30" s="51">
        <v>4.4741</v>
      </c>
      <c r="E30" s="54">
        <v>4.5212000000000003</v>
      </c>
      <c r="F30" s="51">
        <v>4.5978000000000003</v>
      </c>
      <c r="G30" s="51">
        <v>4.6519000000000004</v>
      </c>
      <c r="H30" s="51">
        <v>4.6630000000000003</v>
      </c>
      <c r="I30" s="51">
        <v>4.6783000000000001</v>
      </c>
      <c r="J30" s="51">
        <v>4.7050000000000001</v>
      </c>
      <c r="K30" s="51">
        <v>4.7332000000000001</v>
      </c>
      <c r="L30" s="51">
        <v>4.7624000000000004</v>
      </c>
      <c r="M30" s="51"/>
    </row>
    <row r="31" spans="1:13">
      <c r="A31" s="53">
        <v>24</v>
      </c>
      <c r="B31" s="51">
        <v>4.3674999999999997</v>
      </c>
      <c r="C31" s="51">
        <v>4.4265999999999996</v>
      </c>
      <c r="D31" s="51">
        <v>4.4748999999999999</v>
      </c>
      <c r="E31" s="54">
        <v>4.5232000000000001</v>
      </c>
      <c r="F31" s="51">
        <v>4.6006999999999998</v>
      </c>
      <c r="G31" s="51">
        <v>4.6528</v>
      </c>
      <c r="H31" s="51">
        <v>4.6631</v>
      </c>
      <c r="I31" s="51">
        <v>4.6791</v>
      </c>
      <c r="J31" s="51">
        <v>4.7058999999999997</v>
      </c>
      <c r="K31" s="51">
        <v>4.7342000000000004</v>
      </c>
      <c r="L31" s="51">
        <v>4.7633000000000001</v>
      </c>
      <c r="M31" s="51"/>
    </row>
    <row r="32" spans="1:13">
      <c r="A32" s="53">
        <v>25</v>
      </c>
      <c r="B32" s="51">
        <v>4.3674999999999997</v>
      </c>
      <c r="C32" s="51">
        <v>4.4297000000000004</v>
      </c>
      <c r="D32" s="51">
        <v>4.4757999999999996</v>
      </c>
      <c r="E32" s="54">
        <v>4.5251999999999999</v>
      </c>
      <c r="F32" s="51">
        <v>4.6036000000000001</v>
      </c>
      <c r="G32" s="51">
        <v>4.6536999999999997</v>
      </c>
      <c r="H32" s="51">
        <v>4.6631</v>
      </c>
      <c r="I32" s="51">
        <v>4.6798999999999999</v>
      </c>
      <c r="J32" s="51">
        <v>4.7068000000000003</v>
      </c>
      <c r="K32" s="51">
        <v>4.7351000000000001</v>
      </c>
      <c r="L32" s="51">
        <v>4.7641999999999998</v>
      </c>
      <c r="M32" s="51"/>
    </row>
    <row r="33" spans="1:14">
      <c r="A33" s="53">
        <v>26</v>
      </c>
      <c r="B33" s="51">
        <v>4.3673999999999999</v>
      </c>
      <c r="C33" s="51">
        <v>4.4329000000000001</v>
      </c>
      <c r="D33" s="51">
        <v>4.4767000000000001</v>
      </c>
      <c r="E33" s="54">
        <v>4.5271999999999997</v>
      </c>
      <c r="F33" s="51">
        <v>4.6066000000000003</v>
      </c>
      <c r="G33" s="51">
        <v>4.6546000000000003</v>
      </c>
      <c r="H33" s="51">
        <v>4.6631</v>
      </c>
      <c r="I33" s="51">
        <v>4.6807999999999996</v>
      </c>
      <c r="J33" s="51">
        <v>4.7077</v>
      </c>
      <c r="K33" s="51">
        <v>4.7361000000000004</v>
      </c>
      <c r="L33" s="51">
        <v>4.7652000000000001</v>
      </c>
      <c r="M33" s="51"/>
    </row>
    <row r="34" spans="1:14">
      <c r="A34" s="53">
        <v>27</v>
      </c>
      <c r="B34" s="51">
        <v>4.3673999999999999</v>
      </c>
      <c r="C34" s="51">
        <v>4.4360999999999997</v>
      </c>
      <c r="D34" s="51">
        <v>4.4775999999999998</v>
      </c>
      <c r="E34" s="54">
        <v>4.5292000000000003</v>
      </c>
      <c r="F34" s="51">
        <v>4.6094999999999997</v>
      </c>
      <c r="G34" s="51">
        <v>4.6555</v>
      </c>
      <c r="H34" s="51">
        <v>4.6631999999999998</v>
      </c>
      <c r="I34" s="51">
        <v>4.6816000000000004</v>
      </c>
      <c r="J34" s="51">
        <v>4.7085999999999997</v>
      </c>
      <c r="K34" s="51">
        <v>4.7370999999999999</v>
      </c>
      <c r="L34" s="51">
        <v>4.7660999999999998</v>
      </c>
      <c r="M34" s="51"/>
    </row>
    <row r="35" spans="1:14">
      <c r="A35" s="53">
        <v>28</v>
      </c>
      <c r="B35" s="51">
        <v>4.3673000000000002</v>
      </c>
      <c r="C35" s="51">
        <v>4.4391999999999996</v>
      </c>
      <c r="D35" s="51">
        <v>4.4785000000000004</v>
      </c>
      <c r="E35" s="54">
        <v>4.5312000000000001</v>
      </c>
      <c r="F35" s="51">
        <v>4.6124999999999998</v>
      </c>
      <c r="G35" s="51">
        <v>4.6562999999999999</v>
      </c>
      <c r="H35" s="51">
        <v>4.6631999999999998</v>
      </c>
      <c r="I35" s="51">
        <v>4.6824000000000003</v>
      </c>
      <c r="J35" s="51">
        <v>4.7095000000000002</v>
      </c>
      <c r="K35" s="51">
        <v>4.7381000000000002</v>
      </c>
      <c r="L35" s="51">
        <v>4.7670000000000003</v>
      </c>
      <c r="M35" s="51"/>
    </row>
    <row r="36" spans="1:14">
      <c r="A36" s="53">
        <v>29</v>
      </c>
      <c r="B36" s="51">
        <v>4.3673000000000002</v>
      </c>
      <c r="C36" s="51">
        <v>4.4424000000000001</v>
      </c>
      <c r="D36" s="51">
        <v>4.4793000000000003</v>
      </c>
      <c r="E36" s="54">
        <v>4.5331999999999999</v>
      </c>
      <c r="F36" s="51">
        <v>4.6154000000000002</v>
      </c>
      <c r="G36" s="51">
        <v>4.6571999999999996</v>
      </c>
      <c r="H36" s="51">
        <v>4.6631999999999998</v>
      </c>
      <c r="I36" s="51">
        <v>4.6832000000000003</v>
      </c>
      <c r="J36" s="51">
        <v>4.7103999999999999</v>
      </c>
      <c r="K36" s="51">
        <v>4.7389999999999999</v>
      </c>
      <c r="L36" s="51">
        <v>4.7679</v>
      </c>
      <c r="M36" s="51"/>
    </row>
    <row r="37" spans="1:14">
      <c r="A37" s="53">
        <v>30</v>
      </c>
      <c r="B37" s="51">
        <v>4.3672000000000004</v>
      </c>
      <c r="C37" s="55"/>
      <c r="D37" s="51">
        <v>4.4802</v>
      </c>
      <c r="E37" s="54">
        <v>4.5351999999999997</v>
      </c>
      <c r="F37" s="51">
        <v>4.6184000000000003</v>
      </c>
      <c r="G37" s="51">
        <v>4.6581000000000001</v>
      </c>
      <c r="H37" s="51">
        <v>4.6632999999999996</v>
      </c>
      <c r="I37" s="51">
        <v>4.6840999999999999</v>
      </c>
      <c r="J37" s="51">
        <v>4.7112999999999996</v>
      </c>
      <c r="K37" s="51">
        <v>4.74</v>
      </c>
      <c r="L37" s="51">
        <v>4.7687999999999997</v>
      </c>
      <c r="M37" s="51"/>
    </row>
    <row r="38" spans="1:14" ht="15.75" thickBot="1">
      <c r="A38" s="56">
        <v>31</v>
      </c>
      <c r="B38" s="57">
        <v>4.3672000000000004</v>
      </c>
      <c r="C38" s="58"/>
      <c r="D38" s="57">
        <v>4.4810999999999996</v>
      </c>
      <c r="E38" s="59"/>
      <c r="F38" s="57">
        <v>4.6212999999999997</v>
      </c>
      <c r="G38" s="59"/>
      <c r="H38" s="57">
        <v>4.6632999999999996</v>
      </c>
      <c r="I38" s="57">
        <v>4.6848999999999998</v>
      </c>
      <c r="J38" s="59"/>
      <c r="K38" s="57">
        <v>4.7409999999999997</v>
      </c>
      <c r="L38" s="59"/>
      <c r="M38" s="57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26" t="s">
        <v>417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</row>
    <row r="41" spans="1:14" ht="9" customHeight="1">
      <c r="A41" s="219" t="s">
        <v>420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 t="e">
        <f>#REF!</f>
        <v>#REF!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J37</f>
        <v>4.7112999999999996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5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4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8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62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/>
    </row>
  </sheetData>
  <sheetProtection algorithmName="SHA-512" hashValue="PN/+jy9QQUmdEnlBag+2x8LK5Ywn+zectLaczfYAuG6L8NZSkv/R4ZGHeg3+6A2QjA+NVHlV451AqbIrkuuKYQ==" saltValue="SKk0i3PF3hnh+c2AXq+TjA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5">
    <mergeCell ref="A41:M41"/>
    <mergeCell ref="A3:M3"/>
    <mergeCell ref="A4:M4"/>
    <mergeCell ref="A40:M40"/>
    <mergeCell ref="B6:M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SETIEMBRE 2020</vt:lpstr>
      <vt:lpstr>NUEVOS MATERIALES</vt:lpstr>
      <vt:lpstr>UNID. REAJUSTABLE</vt:lpstr>
      <vt:lpstr>DOLAR</vt:lpstr>
      <vt:lpstr>UNID. INDEXADA</vt:lpstr>
      <vt:lpstr>DOLAR!Área_de_impresión</vt:lpstr>
      <vt:lpstr>'NUEVOS MATERIALES'!Área_de_impresión</vt:lpstr>
      <vt:lpstr>'SETIEMBRE 2020'!Área_de_impresión</vt:lpstr>
      <vt:lpstr>'UNID. INDEXADA'!Área_de_impresión</vt:lpstr>
      <vt:lpstr>'UNID. REAJUSTABLE'!Área_de_impresión</vt:lpstr>
      <vt:lpstr>'SETIEMBRE 2020'!Títulos_a_imprimir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2020-11-12T12:56:43Z</dcterms:modified>
</cp:coreProperties>
</file>