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R11\"/>
    </mc:Choice>
  </mc:AlternateContent>
  <bookViews>
    <workbookView xWindow="0" yWindow="0" windowWidth="18315" windowHeight="11520"/>
  </bookViews>
  <sheets>
    <sheet name="R11_01" sheetId="1" r:id="rId1"/>
    <sheet name="R11_02" sheetId="2" r:id="rId2"/>
    <sheet name="R11_03" sheetId="3" r:id="rId3"/>
    <sheet name="R11_04" sheetId="4" r:id="rId4"/>
    <sheet name="R11_05" sheetId="5" r:id="rId5"/>
    <sheet name="R11_06" sheetId="6" r:id="rId6"/>
    <sheet name="R11_07" sheetId="7" r:id="rId7"/>
    <sheet name="R11_08" sheetId="8" r:id="rId8"/>
    <sheet name="R11_09" sheetId="9" r:id="rId9"/>
    <sheet name="R11_10" sheetId="10" r:id="rId10"/>
    <sheet name="R11_11" sheetId="11" r:id="rId11"/>
    <sheet name="R11_12" sheetId="12" r:id="rId12"/>
    <sheet name="R11_13" sheetId="13" r:id="rId13"/>
    <sheet name="SL_14" sheetId="14" state="hidden" r:id="rId14"/>
  </sheets>
  <definedNames>
    <definedName name="_xlnm.Print_Area" localSheetId="0">'R11_01'!$A$1:$G$28</definedName>
  </definedNames>
  <calcPr calcId="171027"/>
</workbook>
</file>

<file path=xl/calcChain.xml><?xml version="1.0" encoding="utf-8"?>
<calcChain xmlns="http://schemas.openxmlformats.org/spreadsheetml/2006/main">
  <c r="J12" i="13" l="1"/>
  <c r="J11" i="13"/>
  <c r="J10" i="13"/>
  <c r="J14" i="12"/>
  <c r="J13" i="12"/>
  <c r="J12" i="12"/>
  <c r="J11" i="12"/>
  <c r="J10" i="12"/>
  <c r="J14" i="11"/>
  <c r="J13" i="11"/>
  <c r="J12" i="11"/>
  <c r="J11" i="11"/>
  <c r="J10" i="11"/>
  <c r="J13" i="10"/>
  <c r="J12" i="10"/>
  <c r="J11" i="10"/>
  <c r="J10" i="10"/>
  <c r="J13" i="9"/>
  <c r="J12" i="9"/>
  <c r="J11" i="9"/>
  <c r="J10" i="9"/>
  <c r="J13" i="8"/>
  <c r="J12" i="8"/>
  <c r="J11" i="8"/>
  <c r="J10" i="8"/>
  <c r="J14" i="7"/>
  <c r="J13" i="7"/>
  <c r="J12" i="7"/>
  <c r="J11" i="7"/>
  <c r="J10" i="7"/>
  <c r="J10" i="6"/>
  <c r="J15" i="6"/>
  <c r="J14" i="6"/>
  <c r="J13" i="6"/>
  <c r="J12" i="6"/>
  <c r="J11" i="6"/>
  <c r="J15" i="5"/>
  <c r="J14" i="5"/>
  <c r="J13" i="5"/>
  <c r="J12" i="5"/>
  <c r="J11" i="5"/>
  <c r="J10" i="5"/>
  <c r="J14" i="4"/>
  <c r="J13" i="4"/>
  <c r="J12" i="4"/>
  <c r="J11" i="4"/>
  <c r="J10" i="4"/>
  <c r="J13" i="3"/>
  <c r="J12" i="3"/>
  <c r="J11" i="3"/>
  <c r="J10" i="3"/>
  <c r="J13" i="2"/>
  <c r="J12" i="2"/>
  <c r="J11" i="2"/>
  <c r="J10" i="2"/>
  <c r="J13" i="1"/>
  <c r="J12" i="1"/>
  <c r="J11" i="1"/>
  <c r="J10" i="1"/>
  <c r="J13" i="14" l="1"/>
  <c r="J14" i="14"/>
  <c r="J15" i="14"/>
  <c r="J16" i="14"/>
  <c r="J17" i="14"/>
  <c r="J18" i="14"/>
  <c r="J19" i="14"/>
  <c r="J20" i="14"/>
  <c r="J12" i="14"/>
  <c r="J11" i="14"/>
  <c r="J10" i="14"/>
  <c r="J8" i="14" l="1"/>
  <c r="J8" i="13"/>
  <c r="J8" i="12"/>
  <c r="C7" i="12" s="1"/>
  <c r="J8" i="11"/>
  <c r="J8" i="10"/>
  <c r="C7" i="10" s="1"/>
  <c r="J8" i="9"/>
  <c r="C7" i="9" s="1"/>
  <c r="J8" i="8"/>
  <c r="C7" i="8" s="1"/>
  <c r="J8" i="7"/>
  <c r="J8" i="6"/>
  <c r="C7" i="6" s="1"/>
  <c r="J8" i="5"/>
  <c r="J8" i="4"/>
  <c r="C7" i="4" s="1"/>
  <c r="J8" i="3"/>
  <c r="J8" i="2"/>
  <c r="C7" i="2" s="1"/>
  <c r="J8" i="1"/>
  <c r="C7" i="1" s="1"/>
  <c r="K14" i="7" l="1"/>
  <c r="L22" i="7" s="1"/>
  <c r="C7" i="7"/>
  <c r="C7" i="11"/>
  <c r="K15" i="11"/>
  <c r="L22" i="11" s="1"/>
  <c r="C7" i="5"/>
  <c r="K15" i="5"/>
  <c r="L22" i="5" s="1"/>
  <c r="K14" i="6"/>
  <c r="K15" i="6"/>
  <c r="L22" i="6" s="1"/>
  <c r="F26" i="14"/>
  <c r="E26" i="14"/>
  <c r="F25" i="14"/>
  <c r="E25" i="14"/>
  <c r="F24" i="14"/>
  <c r="E24" i="14"/>
  <c r="F23" i="14"/>
  <c r="E23" i="14"/>
  <c r="F22" i="14"/>
  <c r="E22" i="14"/>
  <c r="L21" i="14"/>
  <c r="F21" i="14"/>
  <c r="E21" i="14"/>
  <c r="K20" i="14"/>
  <c r="L22" i="14" s="1"/>
  <c r="F20" i="14"/>
  <c r="E20" i="14"/>
  <c r="K19" i="14"/>
  <c r="F19" i="14"/>
  <c r="E19" i="14"/>
  <c r="K18" i="14"/>
  <c r="F18" i="14"/>
  <c r="E18" i="14"/>
  <c r="K17" i="14"/>
  <c r="F17" i="14"/>
  <c r="E17" i="14"/>
  <c r="K16" i="14"/>
  <c r="F16" i="14"/>
  <c r="E16" i="14"/>
  <c r="K15" i="14"/>
  <c r="F15" i="14"/>
  <c r="E15" i="14"/>
  <c r="K14" i="14"/>
  <c r="K13" i="14"/>
  <c r="K12" i="14"/>
  <c r="K11" i="14"/>
  <c r="K10" i="14"/>
  <c r="F26" i="13"/>
  <c r="E26" i="13"/>
  <c r="F25" i="13"/>
  <c r="E25" i="13"/>
  <c r="F24" i="13"/>
  <c r="E24" i="13"/>
  <c r="F23" i="13"/>
  <c r="E23" i="13"/>
  <c r="F22" i="13"/>
  <c r="E22" i="13"/>
  <c r="L21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K13" i="13"/>
  <c r="L22" i="13" s="1"/>
  <c r="K12" i="13"/>
  <c r="K11" i="13"/>
  <c r="K10" i="13"/>
  <c r="F26" i="12"/>
  <c r="E26" i="12"/>
  <c r="F25" i="12"/>
  <c r="E25" i="12"/>
  <c r="F24" i="12"/>
  <c r="E24" i="12"/>
  <c r="F23" i="12"/>
  <c r="E23" i="12"/>
  <c r="F22" i="12"/>
  <c r="E22" i="12"/>
  <c r="L21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K14" i="12"/>
  <c r="L22" i="12" s="1"/>
  <c r="K13" i="12"/>
  <c r="K12" i="12"/>
  <c r="K11" i="12"/>
  <c r="K10" i="12"/>
  <c r="F26" i="11"/>
  <c r="E26" i="11"/>
  <c r="F25" i="11"/>
  <c r="E25" i="11"/>
  <c r="F24" i="11"/>
  <c r="E24" i="11"/>
  <c r="F23" i="11"/>
  <c r="E23" i="11"/>
  <c r="F22" i="11"/>
  <c r="E22" i="11"/>
  <c r="L21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K14" i="11"/>
  <c r="K13" i="11"/>
  <c r="K12" i="11"/>
  <c r="K11" i="11"/>
  <c r="K10" i="11"/>
  <c r="F26" i="10"/>
  <c r="E26" i="10"/>
  <c r="F25" i="10"/>
  <c r="E25" i="10"/>
  <c r="F24" i="10"/>
  <c r="E24" i="10"/>
  <c r="F23" i="10"/>
  <c r="E23" i="10"/>
  <c r="F22" i="10"/>
  <c r="E22" i="10"/>
  <c r="L21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K13" i="10"/>
  <c r="L22" i="10" s="1"/>
  <c r="K12" i="10"/>
  <c r="K11" i="10"/>
  <c r="K10" i="10"/>
  <c r="F26" i="9"/>
  <c r="E26" i="9"/>
  <c r="F25" i="9"/>
  <c r="E25" i="9"/>
  <c r="F24" i="9"/>
  <c r="E24" i="9"/>
  <c r="F23" i="9"/>
  <c r="E23" i="9"/>
  <c r="F22" i="9"/>
  <c r="E22" i="9"/>
  <c r="L21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K13" i="9"/>
  <c r="L22" i="9" s="1"/>
  <c r="K12" i="9"/>
  <c r="K11" i="9"/>
  <c r="K10" i="9"/>
  <c r="F26" i="8"/>
  <c r="E26" i="8"/>
  <c r="F25" i="8"/>
  <c r="E25" i="8"/>
  <c r="F24" i="8"/>
  <c r="E24" i="8"/>
  <c r="F23" i="8"/>
  <c r="E23" i="8"/>
  <c r="F22" i="8"/>
  <c r="E22" i="8"/>
  <c r="L21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K13" i="8"/>
  <c r="L22" i="8" s="1"/>
  <c r="K12" i="8"/>
  <c r="K11" i="8"/>
  <c r="K10" i="8"/>
  <c r="F26" i="7"/>
  <c r="E26" i="7"/>
  <c r="F25" i="7"/>
  <c r="E25" i="7"/>
  <c r="F24" i="7"/>
  <c r="E24" i="7"/>
  <c r="F23" i="7"/>
  <c r="E23" i="7"/>
  <c r="F22" i="7"/>
  <c r="E22" i="7"/>
  <c r="L21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K13" i="7"/>
  <c r="K12" i="7"/>
  <c r="K11" i="7"/>
  <c r="K10" i="7"/>
  <c r="F26" i="6"/>
  <c r="E26" i="6"/>
  <c r="F25" i="6"/>
  <c r="E25" i="6"/>
  <c r="F24" i="6"/>
  <c r="E24" i="6"/>
  <c r="F23" i="6"/>
  <c r="E23" i="6"/>
  <c r="F22" i="6"/>
  <c r="E22" i="6"/>
  <c r="L21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K13" i="6"/>
  <c r="K12" i="6"/>
  <c r="K11" i="6"/>
  <c r="K10" i="6"/>
  <c r="F26" i="5"/>
  <c r="E26" i="5"/>
  <c r="F25" i="5"/>
  <c r="E25" i="5"/>
  <c r="F24" i="5"/>
  <c r="E24" i="5"/>
  <c r="F23" i="5"/>
  <c r="E23" i="5"/>
  <c r="F22" i="5"/>
  <c r="E22" i="5"/>
  <c r="L21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K14" i="5"/>
  <c r="K13" i="5"/>
  <c r="K12" i="5"/>
  <c r="K11" i="5"/>
  <c r="K10" i="5"/>
  <c r="F26" i="4"/>
  <c r="E26" i="4"/>
  <c r="F25" i="4"/>
  <c r="E25" i="4"/>
  <c r="F24" i="4"/>
  <c r="E24" i="4"/>
  <c r="F23" i="4"/>
  <c r="E23" i="4"/>
  <c r="F22" i="4"/>
  <c r="E22" i="4"/>
  <c r="L21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K14" i="4"/>
  <c r="L22" i="4" s="1"/>
  <c r="K13" i="4"/>
  <c r="K12" i="4"/>
  <c r="K11" i="4"/>
  <c r="K10" i="4"/>
  <c r="F26" i="3"/>
  <c r="E26" i="3"/>
  <c r="F25" i="3"/>
  <c r="E25" i="3"/>
  <c r="F24" i="3"/>
  <c r="E24" i="3"/>
  <c r="F23" i="3"/>
  <c r="E23" i="3"/>
  <c r="F22" i="3"/>
  <c r="E22" i="3"/>
  <c r="L21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K14" i="3"/>
  <c r="L22" i="3" s="1"/>
  <c r="K13" i="3"/>
  <c r="K12" i="3"/>
  <c r="K11" i="3"/>
  <c r="K10" i="3"/>
  <c r="F26" i="2"/>
  <c r="E26" i="2"/>
  <c r="F25" i="2"/>
  <c r="E25" i="2"/>
  <c r="F24" i="2"/>
  <c r="E24" i="2"/>
  <c r="F23" i="2"/>
  <c r="E23" i="2"/>
  <c r="F22" i="2"/>
  <c r="E22" i="2"/>
  <c r="L21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K14" i="2"/>
  <c r="L22" i="2" s="1"/>
  <c r="K13" i="2"/>
  <c r="K12" i="2"/>
  <c r="K11" i="2"/>
  <c r="K10" i="2"/>
  <c r="L21" i="1" l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E19" i="1" l="1"/>
  <c r="E18" i="1"/>
  <c r="E17" i="1"/>
  <c r="E16" i="1"/>
  <c r="E15" i="1"/>
  <c r="F19" i="1"/>
  <c r="F18" i="1"/>
  <c r="F17" i="1"/>
  <c r="F16" i="1"/>
  <c r="F15" i="1"/>
  <c r="K10" i="1" l="1"/>
  <c r="K11" i="1"/>
  <c r="K12" i="1"/>
  <c r="K13" i="1"/>
  <c r="L22" i="1" s="1"/>
</calcChain>
</file>

<file path=xl/sharedStrings.xml><?xml version="1.0" encoding="utf-8"?>
<sst xmlns="http://schemas.openxmlformats.org/spreadsheetml/2006/main" count="745" uniqueCount="71">
  <si>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</si>
  <si>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</si>
  <si>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</si>
  <si>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</si>
  <si>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</si>
  <si>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</si>
  <si>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</si>
  <si>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</si>
  <si>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</si>
  <si>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</si>
  <si>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</si>
  <si>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</si>
  <si>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</si>
  <si>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</si>
  <si>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</si>
  <si>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</si>
  <si>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</si>
  <si>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</si>
  <si>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</si>
  <si>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</si>
  <si>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</si>
  <si>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</si>
  <si>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</si>
  <si>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</si>
  <si>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</si>
  <si>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-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</si>
  <si>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</si>
  <si>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</si>
  <si>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</si>
  <si>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</si>
  <si>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</si>
  <si>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 xml:space="preserve">UTM 84-21S       </t>
  </si>
  <si>
    <t>Stage 2</t>
  </si>
  <si>
    <t>X-coord</t>
  </si>
  <si>
    <t>Y-coord</t>
  </si>
  <si>
    <t>Z-coord</t>
  </si>
  <si>
    <t>LEMAC</t>
  </si>
  <si>
    <t>s</t>
  </si>
  <si>
    <t>SL_14</t>
  </si>
  <si>
    <t>Hand Auger and Testing</t>
  </si>
  <si>
    <t>ML-76A</t>
  </si>
  <si>
    <t>Cl</t>
  </si>
  <si>
    <t>clSa</t>
  </si>
  <si>
    <t>saCl</t>
  </si>
  <si>
    <t>siCl</t>
  </si>
  <si>
    <t>clSi</t>
  </si>
  <si>
    <t>Si</t>
  </si>
  <si>
    <t>km 51……..km 59</t>
  </si>
  <si>
    <t>Sa</t>
  </si>
  <si>
    <t>csaCl</t>
  </si>
  <si>
    <t>saSi</t>
  </si>
  <si>
    <t>orCl</t>
  </si>
  <si>
    <t>km 43+ Embankments for R11</t>
  </si>
  <si>
    <t>R11_13</t>
  </si>
  <si>
    <t>R11_12</t>
  </si>
  <si>
    <t>R11_11</t>
  </si>
  <si>
    <t>R11_10</t>
  </si>
  <si>
    <t>R11_09</t>
  </si>
  <si>
    <t>R11_08</t>
  </si>
  <si>
    <t>R11_07</t>
  </si>
  <si>
    <t>R11_06</t>
  </si>
  <si>
    <t>R11_05</t>
  </si>
  <si>
    <t>R11_04</t>
  </si>
  <si>
    <t>R11_03</t>
  </si>
  <si>
    <t>R11_02</t>
  </si>
  <si>
    <t>R11_01</t>
  </si>
  <si>
    <t>grSi</t>
  </si>
  <si>
    <t>grclSi</t>
  </si>
  <si>
    <t>grsasiCl</t>
  </si>
  <si>
    <t>grsaSi</t>
  </si>
  <si>
    <t>clgrSi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</si>
</sst>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10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0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8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2" fillId="0" borderId="11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164" fontId="2" fillId="2" borderId="3" xfId="0" applyNumberFormat="1" applyFont="1" applyFill="1" applyBorder="1"/>
    <xf numFmtId="164" fontId="2" fillId="2" borderId="5" xfId="0" applyNumberFormat="1" applyFont="1" applyFill="1" applyBorder="1"/>
    <xf numFmtId="164" fontId="2" fillId="2" borderId="10" xfId="0" applyNumberFormat="1" applyFont="1" applyFill="1" applyBorder="1"/>
    <xf numFmtId="0" fontId="2" fillId="2" borderId="0" xfId="0" applyFont="1" applyFill="1"/>
    <xf numFmtId="0" fontId="6" fillId="0" borderId="0" xfId="0" applyFont="1" applyAlignment="1">
      <alignment horizontal="right"/>
    </xf>
    <xf numFmtId="0" fontId="2" fillId="0" borderId="0" xfId="0" quotePrefix="1" applyFont="1"/>
    <xf numFmtId="164" fontId="5" fillId="2" borderId="1" xfId="0" applyNumberFormat="1" applyFont="1" applyFill="1" applyBorder="1"/>
    <xf numFmtId="0" fontId="2" fillId="0" borderId="0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2" fillId="0" borderId="19" xfId="0" applyFont="1" applyBorder="1"/>
    <xf numFmtId="0" fontId="2" fillId="0" borderId="20" xfId="0" applyFont="1" applyBorder="1"/>
    <xf numFmtId="164" fontId="2" fillId="0" borderId="16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9" fillId="0" borderId="9" xfId="0" applyFont="1" applyBorder="1" applyAlignment="1">
      <alignment horizontal="center"/>
    </xf>
    <xf numFmtId="0" fontId="9" fillId="0" borderId="9" xfId="0" quotePrefix="1" applyFont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0" borderId="8" xfId="0" applyFont="1" applyBorder="1"/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/>
    <xf numFmtId="3" fontId="9" fillId="0" borderId="9" xfId="0" applyNumberFormat="1" applyFont="1" applyBorder="1" applyAlignment="1">
      <alignment horizontal="center"/>
    </xf>
    <xf numFmtId="164" fontId="9" fillId="0" borderId="9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9" xfId="0" quotePrefix="1" applyFont="1" applyBorder="1" applyAlignment="1">
      <alignment horizontal="center"/>
    </xf>
    <xf numFmtId="0" fontId="9" fillId="0" borderId="1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25</c:v>
                </c:pt>
                <c:pt idx="3">
                  <c:v>71</c:v>
                </c:pt>
              </c:numCache>
            </c:numRef>
          </c:xVal>
          <c:yVal>
            <c:numRef>
              <c:f>'R11_01'!$K$10:$K$20</c:f>
              <c:numCache>
                <c:formatCode>\+0.00</c:formatCode>
                <c:ptCount val="11"/>
                <c:pt idx="0">
                  <c:v>23.183</c:v>
                </c:pt>
                <c:pt idx="1">
                  <c:v>22.183</c:v>
                </c:pt>
                <c:pt idx="2">
                  <c:v>21.183</c:v>
                </c:pt>
                <c:pt idx="3">
                  <c:v>19.683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'R11_01'!$J$10:$J$22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25</c:v>
                </c:pt>
                <c:pt idx="3">
                  <c:v>71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'R11_01'!$L$10:$L$22</c:f>
              <c:numCache>
                <c:formatCode>General</c:formatCode>
                <c:ptCount val="13"/>
                <c:pt idx="11" formatCode="\+0.00">
                  <c:v>24.183</c:v>
                </c:pt>
                <c:pt idx="12" formatCode="\+0.00">
                  <c:v>19.683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4000"/>
        <c:axId val="-686687808"/>
      </c:scatterChart>
      <c:valAx>
        <c:axId val="-68668400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7808"/>
        <c:crosses val="autoZero"/>
        <c:crossBetween val="midCat"/>
      </c:valAx>
      <c:valAx>
        <c:axId val="-686687808"/>
        <c:scaling>
          <c:orientation val="minMax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40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'R11_10'!$J$10:$J$22</c:f>
              <c:numCache>
                <c:formatCode>General</c:formatCode>
                <c:ptCount val="13"/>
                <c:pt idx="0">
                  <c:v>4</c:v>
                </c:pt>
                <c:pt idx="1">
                  <c:v>5</c:v>
                </c:pt>
                <c:pt idx="2">
                  <c:v>42</c:v>
                </c:pt>
                <c:pt idx="3">
                  <c:v>67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'R11_10'!$K$10:$K$22</c:f>
              <c:numCache>
                <c:formatCode>\+0.00</c:formatCode>
                <c:ptCount val="13"/>
                <c:pt idx="0">
                  <c:v>18.263000000000002</c:v>
                </c:pt>
                <c:pt idx="1">
                  <c:v>17.263000000000002</c:v>
                </c:pt>
                <c:pt idx="2">
                  <c:v>16.263000000000002</c:v>
                </c:pt>
                <c:pt idx="3">
                  <c:v>15.263000000000002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96-4A8F-BFC3-A459579E3095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'R11_10'!$J$10:$J$22</c:f>
              <c:numCache>
                <c:formatCode>General</c:formatCode>
                <c:ptCount val="13"/>
                <c:pt idx="0">
                  <c:v>4</c:v>
                </c:pt>
                <c:pt idx="1">
                  <c:v>5</c:v>
                </c:pt>
                <c:pt idx="2">
                  <c:v>42</c:v>
                </c:pt>
                <c:pt idx="3">
                  <c:v>67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'R11_10'!$L$10:$L$22</c:f>
              <c:numCache>
                <c:formatCode>General</c:formatCode>
                <c:ptCount val="13"/>
                <c:pt idx="11" formatCode="\+0.00">
                  <c:v>19.263000000000002</c:v>
                </c:pt>
                <c:pt idx="12" formatCode="\+0.00">
                  <c:v>15.263000000000002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96-4A8F-BFC3-A459579E3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92432"/>
        <c:axId val="-431991344"/>
      </c:scatterChart>
      <c:valAx>
        <c:axId val="-43199243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1344"/>
        <c:crosses val="autoZero"/>
        <c:crossBetween val="midCat"/>
      </c:valAx>
      <c:valAx>
        <c:axId val="-431991344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924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'R11_11'!$J$10:$J$20</c:f>
              <c:numCache>
                <c:formatCode>General</c:formatCode>
                <c:ptCount val="11"/>
                <c:pt idx="0">
                  <c:v>4</c:v>
                </c:pt>
                <c:pt idx="1">
                  <c:v>6</c:v>
                </c:pt>
                <c:pt idx="2">
                  <c:v>14</c:v>
                </c:pt>
                <c:pt idx="3">
                  <c:v>29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'R11_11'!$K$10:$K$20</c:f>
              <c:numCache>
                <c:formatCode>\+0.00</c:formatCode>
                <c:ptCount val="11"/>
                <c:pt idx="0">
                  <c:v>17.483000000000001</c:v>
                </c:pt>
                <c:pt idx="1">
                  <c:v>16.483000000000001</c:v>
                </c:pt>
                <c:pt idx="2">
                  <c:v>15.483000000000001</c:v>
                </c:pt>
                <c:pt idx="3">
                  <c:v>14.483000000000001</c:v>
                </c:pt>
                <c:pt idx="4">
                  <c:v>13.983000000000001</c:v>
                </c:pt>
                <c:pt idx="5">
                  <c:v>13.483000000000001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E9-4692-BD90-D74BD32A8F79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'R11_11'!$J$10:$J$22</c:f>
              <c:numCache>
                <c:formatCode>General</c:formatCode>
                <c:ptCount val="13"/>
                <c:pt idx="0">
                  <c:v>4</c:v>
                </c:pt>
                <c:pt idx="1">
                  <c:v>6</c:v>
                </c:pt>
                <c:pt idx="2">
                  <c:v>14</c:v>
                </c:pt>
                <c:pt idx="3">
                  <c:v>29</c:v>
                </c:pt>
                <c:pt idx="4">
                  <c:v>40</c:v>
                </c:pt>
                <c:pt idx="5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'R11_11'!$L$10:$L$22</c:f>
              <c:numCache>
                <c:formatCode>General</c:formatCode>
                <c:ptCount val="13"/>
                <c:pt idx="11" formatCode="\+0.00">
                  <c:v>18.483000000000001</c:v>
                </c:pt>
                <c:pt idx="12" formatCode="\+0.00">
                  <c:v>13.483000000000001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E9-4692-BD90-D74BD32A8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13104"/>
        <c:axId val="-432012016"/>
      </c:scatterChart>
      <c:valAx>
        <c:axId val="-43201310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12016"/>
        <c:crosses val="autoZero"/>
        <c:crossBetween val="midCat"/>
      </c:valAx>
      <c:valAx>
        <c:axId val="-432012016"/>
        <c:scaling>
          <c:orientation val="minMax"/>
          <c:max val="2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131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'R11_12'!$J$10:$J$20</c:f>
              <c:numCache>
                <c:formatCode>General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35</c:v>
                </c:pt>
                <c:pt idx="3">
                  <c:v>48</c:v>
                </c:pt>
                <c:pt idx="4">
                  <c:v>61</c:v>
                </c:pt>
              </c:numCache>
            </c:numRef>
          </c:xVal>
          <c:yVal>
            <c:numRef>
              <c:f>'R11_12'!$K$10:$K$20</c:f>
              <c:numCache>
                <c:formatCode>\+0.00</c:formatCode>
                <c:ptCount val="11"/>
                <c:pt idx="0">
                  <c:v>17.661999999999999</c:v>
                </c:pt>
                <c:pt idx="1">
                  <c:v>16.661999999999999</c:v>
                </c:pt>
                <c:pt idx="2">
                  <c:v>16.161999999999999</c:v>
                </c:pt>
                <c:pt idx="3">
                  <c:v>15.661999999999999</c:v>
                </c:pt>
                <c:pt idx="4">
                  <c:v>15.161999999999999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E1-407E-AF39-27BCAB9F992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'R11_12'!$J$10:$J$22</c:f>
              <c:numCache>
                <c:formatCode>General</c:formatCode>
                <c:ptCount val="13"/>
                <c:pt idx="0">
                  <c:v>5</c:v>
                </c:pt>
                <c:pt idx="1">
                  <c:v>7</c:v>
                </c:pt>
                <c:pt idx="2">
                  <c:v>35</c:v>
                </c:pt>
                <c:pt idx="3">
                  <c:v>48</c:v>
                </c:pt>
                <c:pt idx="4">
                  <c:v>61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'R11_12'!$L$10:$L$22</c:f>
              <c:numCache>
                <c:formatCode>General</c:formatCode>
                <c:ptCount val="13"/>
                <c:pt idx="11" formatCode="\+0.00">
                  <c:v>18.661999999999999</c:v>
                </c:pt>
                <c:pt idx="12" formatCode="\+0.00">
                  <c:v>15.161999999999999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E1-407E-AF39-27BCAB9F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0592"/>
        <c:axId val="-432009840"/>
      </c:scatterChart>
      <c:valAx>
        <c:axId val="-43200059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9840"/>
        <c:crosses val="autoZero"/>
        <c:crossBetween val="midCat"/>
      </c:valAx>
      <c:valAx>
        <c:axId val="-432009840"/>
        <c:scaling>
          <c:orientation val="minMax"/>
          <c:max val="2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05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'R11_13'!$J$10:$J$20</c:f>
              <c:numCache>
                <c:formatCode>General</c:formatCode>
                <c:ptCount val="11"/>
                <c:pt idx="0">
                  <c:v>3</c:v>
                </c:pt>
                <c:pt idx="1">
                  <c:v>10</c:v>
                </c:pt>
                <c:pt idx="2">
                  <c:v>49</c:v>
                </c:pt>
                <c:pt idx="3">
                  <c:v>50</c:v>
                </c:pt>
              </c:numCache>
            </c:numRef>
          </c:xVal>
          <c:yVal>
            <c:numRef>
              <c:f>'R11_13'!$K$10:$K$20</c:f>
              <c:numCache>
                <c:formatCode>\+0.00</c:formatCode>
                <c:ptCount val="11"/>
                <c:pt idx="0">
                  <c:v>18.11</c:v>
                </c:pt>
                <c:pt idx="1">
                  <c:v>17.11</c:v>
                </c:pt>
                <c:pt idx="2">
                  <c:v>16.11</c:v>
                </c:pt>
                <c:pt idx="3">
                  <c:v>15.61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3-486A-8F5E-11B8CC5E4989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'R11_13'!$J$10:$J$22</c:f>
              <c:numCache>
                <c:formatCode>General</c:formatCode>
                <c:ptCount val="13"/>
                <c:pt idx="0">
                  <c:v>3</c:v>
                </c:pt>
                <c:pt idx="1">
                  <c:v>10</c:v>
                </c:pt>
                <c:pt idx="2">
                  <c:v>49</c:v>
                </c:pt>
                <c:pt idx="3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'R11_13'!$L$10:$L$22</c:f>
              <c:numCache>
                <c:formatCode>General</c:formatCode>
                <c:ptCount val="13"/>
                <c:pt idx="11" formatCode="\+0.00">
                  <c:v>19.11</c:v>
                </c:pt>
                <c:pt idx="12" formatCode="\+0.00">
                  <c:v>15.61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63-486A-8F5E-11B8CC5E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6448"/>
        <c:axId val="-431998960"/>
      </c:scatterChart>
      <c:valAx>
        <c:axId val="-4319864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8960"/>
        <c:crosses val="autoZero"/>
        <c:crossBetween val="midCat"/>
      </c:valAx>
      <c:valAx>
        <c:axId val="-431998960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64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SL_14!$J$10:$J$20</c:f>
              <c:numCache>
                <c:formatCode>General</c:formatCode>
                <c:ptCount val="11"/>
                <c:pt idx="0">
                  <c:v>31</c:v>
                </c:pt>
                <c:pt idx="1">
                  <c:v>28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49</c:v>
                </c:pt>
                <c:pt idx="6">
                  <c:v>32</c:v>
                </c:pt>
                <c:pt idx="7">
                  <c:v>24</c:v>
                </c:pt>
                <c:pt idx="8">
                  <c:v>69</c:v>
                </c:pt>
                <c:pt idx="9">
                  <c:v>71</c:v>
                </c:pt>
                <c:pt idx="10">
                  <c:v>77</c:v>
                </c:pt>
              </c:numCache>
            </c:numRef>
          </c:xVal>
          <c:yVal>
            <c:numRef>
              <c:f>SL_14!$K$10:$K$20</c:f>
              <c:numCache>
                <c:formatCode>\+0.00</c:formatCode>
                <c:ptCount val="11"/>
                <c:pt idx="0">
                  <c:v>45.401000000000003</c:v>
                </c:pt>
                <c:pt idx="1">
                  <c:v>44.401000000000003</c:v>
                </c:pt>
                <c:pt idx="2">
                  <c:v>43.401000000000003</c:v>
                </c:pt>
                <c:pt idx="3">
                  <c:v>42.401000000000003</c:v>
                </c:pt>
                <c:pt idx="4">
                  <c:v>41.401000000000003</c:v>
                </c:pt>
                <c:pt idx="5">
                  <c:v>40.401000000000003</c:v>
                </c:pt>
                <c:pt idx="6">
                  <c:v>39.401000000000003</c:v>
                </c:pt>
                <c:pt idx="7">
                  <c:v>38.401000000000003</c:v>
                </c:pt>
                <c:pt idx="8">
                  <c:v>37.401000000000003</c:v>
                </c:pt>
                <c:pt idx="9">
                  <c:v>36.401000000000003</c:v>
                </c:pt>
                <c:pt idx="10">
                  <c:v>35.401000000000003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C5-4C99-B77E-8DF3F7122AE6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SL_14!$J$10:$J$22</c:f>
              <c:numCache>
                <c:formatCode>General</c:formatCode>
                <c:ptCount val="13"/>
                <c:pt idx="0">
                  <c:v>31</c:v>
                </c:pt>
                <c:pt idx="1">
                  <c:v>28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49</c:v>
                </c:pt>
                <c:pt idx="6">
                  <c:v>32</c:v>
                </c:pt>
                <c:pt idx="7">
                  <c:v>24</c:v>
                </c:pt>
                <c:pt idx="8">
                  <c:v>69</c:v>
                </c:pt>
                <c:pt idx="9">
                  <c:v>71</c:v>
                </c:pt>
                <c:pt idx="10">
                  <c:v>77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SL_14!$L$10:$L$22</c:f>
              <c:numCache>
                <c:formatCode>General</c:formatCode>
                <c:ptCount val="13"/>
                <c:pt idx="11" formatCode="\+0.00">
                  <c:v>46.401000000000003</c:v>
                </c:pt>
                <c:pt idx="12" formatCode="\+0.00">
                  <c:v>35.401000000000003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C5-4C99-B77E-8DF3F7122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4816"/>
        <c:axId val="-431984272"/>
      </c:scatterChart>
      <c:valAx>
        <c:axId val="-4319848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4272"/>
        <c:crosses val="autoZero"/>
        <c:crossBetween val="midCat"/>
      </c:valAx>
      <c:valAx>
        <c:axId val="-431984272"/>
        <c:scaling>
          <c:orientation val="minMax"/>
          <c:min val="3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48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'R11_02'!$J$10:$J$22</c:f>
              <c:numCache>
                <c:formatCode>General</c:formatCode>
                <c:ptCount val="13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45</c:v>
                </c:pt>
                <c:pt idx="4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'R11_02'!$K$10:$K$22</c:f>
              <c:numCache>
                <c:formatCode>\+0.00</c:formatCode>
                <c:ptCount val="13"/>
                <c:pt idx="0">
                  <c:v>23.238</c:v>
                </c:pt>
                <c:pt idx="1">
                  <c:v>22.238</c:v>
                </c:pt>
                <c:pt idx="2">
                  <c:v>21.238</c:v>
                </c:pt>
                <c:pt idx="3">
                  <c:v>20.238</c:v>
                </c:pt>
                <c:pt idx="4">
                  <c:v>19.738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8-4087-9F40-4417BA2A0EF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'R11_02'!$J$10:$J$22</c:f>
              <c:numCache>
                <c:formatCode>General</c:formatCode>
                <c:ptCount val="13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45</c:v>
                </c:pt>
                <c:pt idx="4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'R11_02'!$L$10:$L$22</c:f>
              <c:numCache>
                <c:formatCode>General</c:formatCode>
                <c:ptCount val="13"/>
                <c:pt idx="11" formatCode="\+0.00">
                  <c:v>24.238</c:v>
                </c:pt>
                <c:pt idx="12" formatCode="\+0.00">
                  <c:v>19.738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8-4087-9F40-4417BA2A0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93248"/>
        <c:axId val="-686688352"/>
      </c:scatterChart>
      <c:valAx>
        <c:axId val="-6866932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8352"/>
        <c:crosses val="autoZero"/>
        <c:crossBetween val="midCat"/>
      </c:valAx>
      <c:valAx>
        <c:axId val="-686688352"/>
        <c:scaling>
          <c:orientation val="minMax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932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'R11_03'!$J$10:$J$22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29</c:v>
                </c:pt>
                <c:pt idx="4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'R11_03'!$K$10:$K$22</c:f>
              <c:numCache>
                <c:formatCode>\+0.00</c:formatCode>
                <c:ptCount val="13"/>
                <c:pt idx="0">
                  <c:v>23.126000000000001</c:v>
                </c:pt>
                <c:pt idx="1">
                  <c:v>22.126000000000001</c:v>
                </c:pt>
                <c:pt idx="2">
                  <c:v>21.126000000000001</c:v>
                </c:pt>
                <c:pt idx="3">
                  <c:v>20.126000000000001</c:v>
                </c:pt>
                <c:pt idx="4">
                  <c:v>19.626000000000001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64-4868-BEE2-75DD3627E81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'R11_03'!$J$10:$J$22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29</c:v>
                </c:pt>
                <c:pt idx="4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'R11_03'!$L$10:$L$22</c:f>
              <c:numCache>
                <c:formatCode>General</c:formatCode>
                <c:ptCount val="13"/>
                <c:pt idx="11" formatCode="\+0.00">
                  <c:v>24.126000000000001</c:v>
                </c:pt>
                <c:pt idx="12" formatCode="\+0.00">
                  <c:v>19.626000000000001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64-4868-BEE2-75DD3627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9984"/>
        <c:axId val="-686686720"/>
      </c:scatterChart>
      <c:valAx>
        <c:axId val="-6866899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6720"/>
        <c:crosses val="autoZero"/>
        <c:crossBetween val="midCat"/>
      </c:valAx>
      <c:valAx>
        <c:axId val="-686686720"/>
        <c:scaling>
          <c:orientation val="minMax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99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'R11_04'!$J$10:$J$22</c:f>
              <c:numCache>
                <c:formatCode>General</c:formatCode>
                <c:ptCount val="13"/>
                <c:pt idx="0">
                  <c:v>4</c:v>
                </c:pt>
                <c:pt idx="1">
                  <c:v>5</c:v>
                </c:pt>
                <c:pt idx="2">
                  <c:v>11</c:v>
                </c:pt>
                <c:pt idx="3">
                  <c:v>24</c:v>
                </c:pt>
                <c:pt idx="4">
                  <c:v>61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'R11_04'!$K$10:$K$22</c:f>
              <c:numCache>
                <c:formatCode>\+0.00</c:formatCode>
                <c:ptCount val="13"/>
                <c:pt idx="0">
                  <c:v>22.936</c:v>
                </c:pt>
                <c:pt idx="1">
                  <c:v>21.936</c:v>
                </c:pt>
                <c:pt idx="2">
                  <c:v>20.936</c:v>
                </c:pt>
                <c:pt idx="3">
                  <c:v>19.936</c:v>
                </c:pt>
                <c:pt idx="4">
                  <c:v>19.335999999999999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61-4704-89ED-33DA08E02BB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'R11_04'!$J$10:$J$22</c:f>
              <c:numCache>
                <c:formatCode>General</c:formatCode>
                <c:ptCount val="13"/>
                <c:pt idx="0">
                  <c:v>4</c:v>
                </c:pt>
                <c:pt idx="1">
                  <c:v>5</c:v>
                </c:pt>
                <c:pt idx="2">
                  <c:v>11</c:v>
                </c:pt>
                <c:pt idx="3">
                  <c:v>24</c:v>
                </c:pt>
                <c:pt idx="4">
                  <c:v>61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'R11_04'!$L$10:$L$22</c:f>
              <c:numCache>
                <c:formatCode>General</c:formatCode>
                <c:ptCount val="13"/>
                <c:pt idx="11" formatCode="\+0.00">
                  <c:v>23.936</c:v>
                </c:pt>
                <c:pt idx="12" formatCode="\+0.00">
                  <c:v>19.335999999999999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61-4704-89ED-33DA08E0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94608"/>
        <c:axId val="-432003312"/>
      </c:scatterChart>
      <c:valAx>
        <c:axId val="-43199460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3312"/>
        <c:crosses val="autoZero"/>
        <c:crossBetween val="midCat"/>
      </c:valAx>
      <c:valAx>
        <c:axId val="-432003312"/>
        <c:scaling>
          <c:orientation val="minMax"/>
          <c:max val="25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9460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'R11_05'!$J$10:$J$20</c:f>
              <c:numCache>
                <c:formatCode>General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29</c:v>
                </c:pt>
                <c:pt idx="5">
                  <c:v>66</c:v>
                </c:pt>
              </c:numCache>
            </c:numRef>
          </c:xVal>
          <c:yVal>
            <c:numRef>
              <c:f>'R11_05'!$K$10:$K$20</c:f>
              <c:numCache>
                <c:formatCode>\+0.00</c:formatCode>
                <c:ptCount val="11"/>
                <c:pt idx="0">
                  <c:v>22.957000000000001</c:v>
                </c:pt>
                <c:pt idx="1">
                  <c:v>21.957000000000001</c:v>
                </c:pt>
                <c:pt idx="2">
                  <c:v>20.957000000000001</c:v>
                </c:pt>
                <c:pt idx="3">
                  <c:v>19.957000000000001</c:v>
                </c:pt>
                <c:pt idx="4">
                  <c:v>18.957000000000001</c:v>
                </c:pt>
                <c:pt idx="5">
                  <c:v>18.457000000000001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2B-4D80-9A03-201C082BE10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'R11_05'!$J$10:$J$22</c:f>
              <c:numCache>
                <c:formatCode>General</c:formatCode>
                <c:ptCount val="13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29</c:v>
                </c:pt>
                <c:pt idx="5">
                  <c:v>66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'R11_05'!$L$10:$L$22</c:f>
              <c:numCache>
                <c:formatCode>General</c:formatCode>
                <c:ptCount val="13"/>
                <c:pt idx="11" formatCode="\+0.00">
                  <c:v>23.957000000000001</c:v>
                </c:pt>
                <c:pt idx="12" formatCode="\+0.00">
                  <c:v>18.457000000000001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2B-4D80-9A03-201C082B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10928"/>
        <c:axId val="-431983184"/>
      </c:scatterChart>
      <c:valAx>
        <c:axId val="-4320109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3184"/>
        <c:crosses val="autoZero"/>
        <c:crossBetween val="midCat"/>
      </c:valAx>
      <c:valAx>
        <c:axId val="-431983184"/>
        <c:scaling>
          <c:orientation val="minMax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109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'R11_06'!$J$10:$J$22</c:f>
              <c:numCache>
                <c:formatCode>General</c:formatCode>
                <c:ptCount val="13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15</c:v>
                </c:pt>
                <c:pt idx="4">
                  <c:v>40</c:v>
                </c:pt>
                <c:pt idx="5">
                  <c:v>55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'R11_06'!$K$10:$K$22</c:f>
              <c:numCache>
                <c:formatCode>\+0.00</c:formatCode>
                <c:ptCount val="13"/>
                <c:pt idx="0">
                  <c:v>21.625</c:v>
                </c:pt>
                <c:pt idx="1">
                  <c:v>20.625</c:v>
                </c:pt>
                <c:pt idx="2">
                  <c:v>19.625</c:v>
                </c:pt>
                <c:pt idx="3">
                  <c:v>18.625</c:v>
                </c:pt>
                <c:pt idx="4">
                  <c:v>17.625</c:v>
                </c:pt>
                <c:pt idx="5">
                  <c:v>17.125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4A-4699-9C11-586DDCCAF96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'R11_06'!$J$10:$J$22</c:f>
              <c:numCache>
                <c:formatCode>General</c:formatCode>
                <c:ptCount val="13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15</c:v>
                </c:pt>
                <c:pt idx="4">
                  <c:v>40</c:v>
                </c:pt>
                <c:pt idx="5">
                  <c:v>55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'R11_06'!$L$10:$L$22</c:f>
              <c:numCache>
                <c:formatCode>General</c:formatCode>
                <c:ptCount val="13"/>
                <c:pt idx="11" formatCode="\+0.00">
                  <c:v>22.625</c:v>
                </c:pt>
                <c:pt idx="12" formatCode="\+0.00">
                  <c:v>17.125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4A-4699-9C11-586DDCCAF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1680"/>
        <c:axId val="-432004400"/>
      </c:scatterChart>
      <c:valAx>
        <c:axId val="-43200168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4400"/>
        <c:crosses val="autoZero"/>
        <c:crossBetween val="midCat"/>
      </c:valAx>
      <c:valAx>
        <c:axId val="-432004400"/>
        <c:scaling>
          <c:orientation val="minMax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16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'R11_07'!$J$10:$J$22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16</c:v>
                </c:pt>
                <c:pt idx="3">
                  <c:v>26</c:v>
                </c:pt>
                <c:pt idx="4">
                  <c:v>52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'R11_07'!$K$10:$K$22</c:f>
              <c:numCache>
                <c:formatCode>\+0.00</c:formatCode>
                <c:ptCount val="13"/>
                <c:pt idx="0">
                  <c:v>20.326000000000001</c:v>
                </c:pt>
                <c:pt idx="1">
                  <c:v>19.326000000000001</c:v>
                </c:pt>
                <c:pt idx="2">
                  <c:v>18.326000000000001</c:v>
                </c:pt>
                <c:pt idx="3">
                  <c:v>17.326000000000001</c:v>
                </c:pt>
                <c:pt idx="4">
                  <c:v>16.826000000000001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9-4E68-92BC-B76FEDD50B2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'R11_07'!$J$10:$J$22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16</c:v>
                </c:pt>
                <c:pt idx="3">
                  <c:v>26</c:v>
                </c:pt>
                <c:pt idx="4">
                  <c:v>52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'R11_07'!$L$10:$L$22</c:f>
              <c:numCache>
                <c:formatCode>General</c:formatCode>
                <c:ptCount val="13"/>
                <c:pt idx="11" formatCode="\+0.00">
                  <c:v>21.326000000000001</c:v>
                </c:pt>
                <c:pt idx="12" formatCode="\+0.00">
                  <c:v>16.826000000000001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59-4E68-92BC-B76FEDD5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0048"/>
        <c:axId val="-431994064"/>
      </c:scatterChart>
      <c:valAx>
        <c:axId val="-4320000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4064"/>
        <c:crosses val="autoZero"/>
        <c:crossBetween val="midCat"/>
      </c:valAx>
      <c:valAx>
        <c:axId val="-431994064"/>
        <c:scaling>
          <c:orientation val="minMax"/>
          <c:min val="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00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'R11_08'!$J$10:$J$22</c:f>
              <c:numCache>
                <c:formatCode>General</c:formatCode>
                <c:ptCount val="13"/>
                <c:pt idx="0">
                  <c:v>8</c:v>
                </c:pt>
                <c:pt idx="1">
                  <c:v>7</c:v>
                </c:pt>
                <c:pt idx="2">
                  <c:v>26</c:v>
                </c:pt>
                <c:pt idx="3">
                  <c:v>58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'R11_08'!$K$10:$K$22</c:f>
              <c:numCache>
                <c:formatCode>\+0.00</c:formatCode>
                <c:ptCount val="13"/>
                <c:pt idx="0">
                  <c:v>19.940999999999999</c:v>
                </c:pt>
                <c:pt idx="1">
                  <c:v>18.940999999999999</c:v>
                </c:pt>
                <c:pt idx="2">
                  <c:v>17.940999999999999</c:v>
                </c:pt>
                <c:pt idx="3">
                  <c:v>16.940999999999999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7F-45F3-BD9B-5820B8442CE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'R11_08'!$J$10:$J$22</c:f>
              <c:numCache>
                <c:formatCode>General</c:formatCode>
                <c:ptCount val="13"/>
                <c:pt idx="0">
                  <c:v>8</c:v>
                </c:pt>
                <c:pt idx="1">
                  <c:v>7</c:v>
                </c:pt>
                <c:pt idx="2">
                  <c:v>26</c:v>
                </c:pt>
                <c:pt idx="3">
                  <c:v>58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'R11_08'!$L$10:$L$22</c:f>
              <c:numCache>
                <c:formatCode>General</c:formatCode>
                <c:ptCount val="13"/>
                <c:pt idx="11" formatCode="\+0.00">
                  <c:v>20.940999999999999</c:v>
                </c:pt>
                <c:pt idx="12" formatCode="\+0.00">
                  <c:v>16.940999999999999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7F-45F3-BD9B-5820B844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2096"/>
        <c:axId val="-431999504"/>
      </c:scatterChart>
      <c:valAx>
        <c:axId val="-4319820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9504"/>
        <c:crosses val="autoZero"/>
        <c:crossBetween val="midCat"/>
      </c:valAx>
      <c:valAx>
        <c:axId val="-431999504"/>
        <c:scaling>
          <c:orientation val="minMax"/>
          <c:max val="22"/>
          <c:min val="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2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'R11_09'!$J$10:$J$22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22</c:v>
                </c:pt>
                <c:pt idx="3">
                  <c:v>54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'R11_09'!$K$10:$K$22</c:f>
              <c:numCache>
                <c:formatCode>\+0.00</c:formatCode>
                <c:ptCount val="13"/>
                <c:pt idx="0">
                  <c:v>18.212</c:v>
                </c:pt>
                <c:pt idx="1">
                  <c:v>17.212</c:v>
                </c:pt>
                <c:pt idx="2">
                  <c:v>16.212</c:v>
                </c:pt>
                <c:pt idx="3">
                  <c:v>15.212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6E-452B-9A38-B5DD3FDE03A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'R11_09'!$J$10:$J$22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22</c:v>
                </c:pt>
                <c:pt idx="3">
                  <c:v>54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'R11_09'!$L$10:$L$22</c:f>
              <c:numCache>
                <c:formatCode>General</c:formatCode>
                <c:ptCount val="13"/>
                <c:pt idx="11" formatCode="\+0.00">
                  <c:v>19.212</c:v>
                </c:pt>
                <c:pt idx="12" formatCode="\+0.00">
                  <c:v>15.212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6E-452B-9A38-B5DD3FDE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7536"/>
        <c:axId val="-431981552"/>
      </c:scatterChart>
      <c:valAx>
        <c:axId val="-43198753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1552"/>
        <c:crosses val="autoZero"/>
        <c:crossBetween val="midCat"/>
      </c:valAx>
      <c:valAx>
        <c:axId val="-431981552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75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1" spans="1:13" x14ac:dyDescent="0.25">
      <c r="A1" s="56" t="s">
        <v>37</v>
      </c>
    </row>
    <row r="2" spans="1:13" x14ac:dyDescent="0.25">
      <c r="B2" s="18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1:13" ht="15.75" x14ac:dyDescent="0.25">
      <c r="B3" s="48"/>
      <c r="C3" s="28" t="s">
        <v>32</v>
      </c>
      <c r="D3" s="62" t="s">
        <v>52</v>
      </c>
      <c r="E3" s="64"/>
      <c r="F3" s="62" t="s">
        <v>65</v>
      </c>
      <c r="G3" s="64"/>
      <c r="K3" s="1" t="s">
        <v>30</v>
      </c>
    </row>
    <row r="4" spans="1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1:13" ht="16.5" thickBot="1" x14ac:dyDescent="0.3">
      <c r="B5" s="28" t="s">
        <v>31</v>
      </c>
      <c r="C5" s="57">
        <v>565393292</v>
      </c>
      <c r="D5" s="57">
        <v>6179406792</v>
      </c>
      <c r="E5" s="57">
        <v>24183</v>
      </c>
      <c r="F5" s="62" t="s">
        <v>20</v>
      </c>
      <c r="G5" s="64"/>
      <c r="K5" s="23" t="s">
        <v>21</v>
      </c>
    </row>
    <row r="6" spans="1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1:13" ht="15.75" x14ac:dyDescent="0.25">
      <c r="B7" s="48" t="s">
        <v>20</v>
      </c>
      <c r="C7" s="58">
        <f>+J8-2</f>
        <v>22.183</v>
      </c>
      <c r="D7" s="48">
        <v>12072017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1:13" ht="30" x14ac:dyDescent="0.25">
      <c r="B8" s="31" t="s">
        <v>11</v>
      </c>
      <c r="C8" s="32"/>
      <c r="D8" s="59" t="s">
        <v>8</v>
      </c>
      <c r="E8" s="60"/>
      <c r="F8" s="60"/>
      <c r="G8" s="61"/>
      <c r="I8" s="39" t="s">
        <v>15</v>
      </c>
      <c r="J8" s="26">
        <f>+E5/1000</f>
        <v>24.183</v>
      </c>
      <c r="K8" s="8"/>
      <c r="L8" s="8"/>
      <c r="M8" s="38"/>
    </row>
    <row r="9" spans="1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1:13" x14ac:dyDescent="0.25">
      <c r="B10" s="7"/>
      <c r="C10" s="5"/>
      <c r="D10" s="5"/>
      <c r="E10" s="5"/>
      <c r="F10" s="8"/>
      <c r="G10" s="4"/>
      <c r="I10" s="41">
        <v>1</v>
      </c>
      <c r="J10" s="19">
        <f>3+3</f>
        <v>6</v>
      </c>
      <c r="K10" s="20">
        <f>+$J$8-I10</f>
        <v>23.183</v>
      </c>
      <c r="L10" s="8"/>
      <c r="M10" s="38"/>
    </row>
    <row r="11" spans="1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3+4</f>
        <v>7</v>
      </c>
      <c r="K11" s="20">
        <f t="shared" ref="K11:K13" si="0">+$J$8-I11</f>
        <v>22.183</v>
      </c>
      <c r="L11" s="8"/>
      <c r="M11" s="38"/>
    </row>
    <row r="12" spans="1:13" x14ac:dyDescent="0.25">
      <c r="B12" s="7"/>
      <c r="C12" s="8"/>
      <c r="D12" s="8"/>
      <c r="E12" s="8"/>
      <c r="F12" s="8"/>
      <c r="G12" s="9"/>
      <c r="I12" s="41">
        <v>3</v>
      </c>
      <c r="J12" s="19">
        <f>9+16</f>
        <v>25</v>
      </c>
      <c r="K12" s="20">
        <f t="shared" si="0"/>
        <v>21.183</v>
      </c>
      <c r="L12" s="8"/>
      <c r="M12" s="38"/>
    </row>
    <row r="13" spans="1:13" x14ac:dyDescent="0.25">
      <c r="B13" s="7"/>
      <c r="C13" s="8"/>
      <c r="D13" s="8"/>
      <c r="E13" s="8"/>
      <c r="F13" s="8"/>
      <c r="G13" s="9"/>
      <c r="I13" s="41">
        <v>4.5</v>
      </c>
      <c r="J13" s="19">
        <f>31+40</f>
        <v>71</v>
      </c>
      <c r="K13" s="20">
        <f t="shared" si="0"/>
        <v>19.683</v>
      </c>
      <c r="L13" s="8"/>
      <c r="M13" s="38"/>
    </row>
    <row r="14" spans="1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1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41</v>
      </c>
      <c r="I15" s="41"/>
      <c r="J15" s="19"/>
      <c r="K15" s="20"/>
      <c r="L15" s="8"/>
      <c r="M15" s="38"/>
    </row>
    <row r="16" spans="1:13" x14ac:dyDescent="0.25">
      <c r="B16" s="7"/>
      <c r="C16" s="8"/>
      <c r="D16" s="8"/>
      <c r="E16" s="50">
        <f t="shared" ref="E16:F19" si="1">+I11</f>
        <v>2</v>
      </c>
      <c r="F16" s="50">
        <f t="shared" si="1"/>
        <v>7</v>
      </c>
      <c r="G16" s="51" t="s">
        <v>41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25</v>
      </c>
      <c r="G17" s="51" t="s">
        <v>43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4.5</v>
      </c>
      <c r="F18" s="50">
        <f t="shared" si="1"/>
        <v>71</v>
      </c>
      <c r="G18" s="51" t="s">
        <v>66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ref="E20" si="2">+I15</f>
        <v>0</v>
      </c>
      <c r="F20" s="50">
        <f t="shared" ref="F20" si="3">+J15</f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ref="E21:F26" si="4">+I16</f>
        <v>0</v>
      </c>
      <c r="F21" s="50">
        <f t="shared" si="4"/>
        <v>0</v>
      </c>
      <c r="G21" s="51" t="s">
        <v>20</v>
      </c>
      <c r="I21" s="34"/>
      <c r="J21" s="14">
        <v>0</v>
      </c>
      <c r="K21" s="15"/>
      <c r="L21" s="21">
        <f>+J8</f>
        <v>24.183</v>
      </c>
      <c r="M21" s="42" t="s">
        <v>17</v>
      </c>
    </row>
    <row r="22" spans="2:13" x14ac:dyDescent="0.25">
      <c r="B22" s="7"/>
      <c r="C22" s="8"/>
      <c r="D22" s="8"/>
      <c r="E22" s="50">
        <f t="shared" si="4"/>
        <v>0</v>
      </c>
      <c r="F22" s="50">
        <f t="shared" si="4"/>
        <v>0</v>
      </c>
      <c r="G22" s="51" t="s">
        <v>20</v>
      </c>
      <c r="I22" s="34"/>
      <c r="J22" s="10">
        <v>0</v>
      </c>
      <c r="K22" s="11"/>
      <c r="L22" s="22">
        <f>+K13</f>
        <v>19.683</v>
      </c>
      <c r="M22" s="43" t="s">
        <v>18</v>
      </c>
    </row>
    <row r="23" spans="2:13" x14ac:dyDescent="0.25">
      <c r="B23" s="7"/>
      <c r="C23" s="8"/>
      <c r="D23" s="8"/>
      <c r="E23" s="50">
        <f t="shared" si="4"/>
        <v>0</v>
      </c>
      <c r="F23" s="50">
        <f t="shared" si="4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4"/>
        <v>0</v>
      </c>
      <c r="F24" s="50">
        <f t="shared" si="4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4"/>
        <v>0</v>
      </c>
      <c r="F25" s="50">
        <f t="shared" si="4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4"/>
        <v>0</v>
      </c>
      <c r="F26" s="50">
        <f t="shared" si="4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56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565157206</v>
      </c>
      <c r="D5" s="57">
        <v>6179870868</v>
      </c>
      <c r="E5" s="57">
        <v>19263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+J8-2.1</f>
        <v>17.163</v>
      </c>
      <c r="D7" s="54">
        <v>13072017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19.263000000000002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2+2</f>
        <v>4</v>
      </c>
      <c r="K10" s="20">
        <f>+$J$8-I10</f>
        <v>18.263000000000002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2+3</f>
        <v>5</v>
      </c>
      <c r="K11" s="20">
        <f t="shared" ref="K11:K13" si="0">+$J$8-I11</f>
        <v>17.263000000000002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15+27</f>
        <v>42</v>
      </c>
      <c r="K12" s="20">
        <f t="shared" si="0"/>
        <v>16.263000000000002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28+39</f>
        <v>67</v>
      </c>
      <c r="K13" s="20">
        <f t="shared" si="0"/>
        <v>15.263000000000002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4</v>
      </c>
      <c r="G15" s="51" t="s">
        <v>41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5</v>
      </c>
      <c r="G16" s="51" t="s">
        <v>41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42</v>
      </c>
      <c r="G17" s="51" t="s">
        <v>66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67</v>
      </c>
      <c r="G18" s="51" t="s">
        <v>66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19.263000000000002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15.263000000000002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55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565140827</v>
      </c>
      <c r="D5" s="57">
        <v>6179870353</v>
      </c>
      <c r="E5" s="57">
        <v>18483</v>
      </c>
      <c r="F5" s="67" t="s">
        <v>20</v>
      </c>
      <c r="G5" s="68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+J8-1.2</f>
        <v>17.283000000000001</v>
      </c>
      <c r="D7" s="54">
        <v>13072017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18.483000000000001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2+2</f>
        <v>4</v>
      </c>
      <c r="K10" s="20">
        <f>+$J$8-I10</f>
        <v>17.483000000000001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3+3</f>
        <v>6</v>
      </c>
      <c r="K11" s="20">
        <f t="shared" ref="K11:K15" si="0">+$J$8-I11</f>
        <v>16.483000000000001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7+7</f>
        <v>14</v>
      </c>
      <c r="K12" s="20">
        <f t="shared" si="0"/>
        <v>15.483000000000001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11+18</f>
        <v>29</v>
      </c>
      <c r="K13" s="20">
        <f t="shared" si="0"/>
        <v>14.483000000000001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4.5</v>
      </c>
      <c r="J14" s="19">
        <f>18+22</f>
        <v>40</v>
      </c>
      <c r="K14" s="20">
        <f t="shared" si="0"/>
        <v>13.983000000000001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4</v>
      </c>
      <c r="G15" s="51" t="s">
        <v>41</v>
      </c>
      <c r="I15" s="41">
        <v>5</v>
      </c>
      <c r="J15" s="19">
        <v>50</v>
      </c>
      <c r="K15" s="20">
        <f t="shared" si="0"/>
        <v>13.483000000000001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6</v>
      </c>
      <c r="G16" s="51" t="s">
        <v>41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14</v>
      </c>
      <c r="G17" s="51" t="s">
        <v>44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29</v>
      </c>
      <c r="G18" s="51" t="s">
        <v>66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4.5</v>
      </c>
      <c r="F19" s="50">
        <f t="shared" si="1"/>
        <v>40</v>
      </c>
      <c r="G19" s="51" t="s">
        <v>66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5</v>
      </c>
      <c r="F20" s="50">
        <f t="shared" si="1"/>
        <v>50</v>
      </c>
      <c r="G20" s="51" t="s">
        <v>66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18.483000000000001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13.483000000000001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54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565135489</v>
      </c>
      <c r="D5" s="57">
        <v>6179884460</v>
      </c>
      <c r="E5" s="57">
        <v>18662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+J8-1.5</f>
        <v>17.161999999999999</v>
      </c>
      <c r="D7" s="54">
        <v>13072017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18.661999999999999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3+2</f>
        <v>5</v>
      </c>
      <c r="K10" s="20">
        <f>+$J$8-I10</f>
        <v>17.661999999999999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3+4</f>
        <v>7</v>
      </c>
      <c r="K11" s="20">
        <f t="shared" ref="K11:K14" si="0">+$J$8-I11</f>
        <v>16.661999999999999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2.5</v>
      </c>
      <c r="J12" s="19">
        <f>15+20</f>
        <v>35</v>
      </c>
      <c r="K12" s="20">
        <f t="shared" si="0"/>
        <v>16.161999999999999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3</v>
      </c>
      <c r="J13" s="19">
        <f>20+28</f>
        <v>48</v>
      </c>
      <c r="K13" s="20">
        <f t="shared" si="0"/>
        <v>15.661999999999999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3.5</v>
      </c>
      <c r="J14" s="19">
        <f>25+36</f>
        <v>61</v>
      </c>
      <c r="K14" s="20">
        <f t="shared" si="0"/>
        <v>15.161999999999999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5</v>
      </c>
      <c r="G15" s="51" t="s">
        <v>51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7</v>
      </c>
      <c r="G16" s="51" t="s">
        <v>41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2.5</v>
      </c>
      <c r="F17" s="50">
        <f t="shared" si="1"/>
        <v>35</v>
      </c>
      <c r="G17" s="51" t="s">
        <v>66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3</v>
      </c>
      <c r="F18" s="50">
        <f t="shared" si="1"/>
        <v>48</v>
      </c>
      <c r="G18" s="51" t="s">
        <v>66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3.5</v>
      </c>
      <c r="F19" s="50">
        <f t="shared" si="1"/>
        <v>61</v>
      </c>
      <c r="G19" s="51" t="s">
        <v>66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18.661999999999999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15.161999999999999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53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565150834</v>
      </c>
      <c r="D5" s="57">
        <v>6179885900</v>
      </c>
      <c r="E5" s="57">
        <v>19110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13072017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19.11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1+2</f>
        <v>3</v>
      </c>
      <c r="K10" s="20">
        <f>+$J$8-I10</f>
        <v>18.11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4+6</f>
        <v>10</v>
      </c>
      <c r="K11" s="20">
        <f t="shared" ref="K11:K13" si="0">+$J$8-I11</f>
        <v>17.11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21+28</f>
        <v>49</v>
      </c>
      <c r="K12" s="20">
        <f t="shared" si="0"/>
        <v>16.11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3.5</v>
      </c>
      <c r="J13" s="19">
        <v>50</v>
      </c>
      <c r="K13" s="20">
        <f t="shared" si="0"/>
        <v>15.61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3</v>
      </c>
      <c r="G15" s="51" t="s">
        <v>41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43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49</v>
      </c>
      <c r="G17" s="51" t="s">
        <v>70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3.5</v>
      </c>
      <c r="F18" s="50">
        <f t="shared" si="1"/>
        <v>50</v>
      </c>
      <c r="G18" s="51" t="s">
        <v>66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19.11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15.61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31"/>
  <sheetViews>
    <sheetView zoomScale="70" zoomScaleNormal="70" workbookViewId="0">
      <selection activeCell="E15" sqref="E15:G2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47</v>
      </c>
      <c r="E3" s="64"/>
      <c r="F3" s="62" t="s">
        <v>38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6186855185</v>
      </c>
      <c r="D5" s="57">
        <v>558569226</v>
      </c>
      <c r="E5" s="57">
        <v>46401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10062017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46.401000000000003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40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12+19</f>
        <v>31</v>
      </c>
      <c r="K10" s="20">
        <f>+$J$8-I10</f>
        <v>45.401000000000003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14+14</f>
        <v>28</v>
      </c>
      <c r="K11" s="20">
        <f t="shared" ref="K11:K20" si="0">+$J$8-I11</f>
        <v>44.401000000000003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14+17</f>
        <v>31</v>
      </c>
      <c r="K12" s="20">
        <f t="shared" si="0"/>
        <v>43.401000000000003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14+17</f>
        <v>31</v>
      </c>
      <c r="K13" s="20">
        <f t="shared" si="0"/>
        <v>42.401000000000003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18+15</f>
        <v>33</v>
      </c>
      <c r="K14" s="20">
        <f t="shared" si="0"/>
        <v>41.401000000000003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31</v>
      </c>
      <c r="G15" s="51" t="s">
        <v>41</v>
      </c>
      <c r="I15" s="41">
        <v>6</v>
      </c>
      <c r="J15" s="19">
        <f>22+27</f>
        <v>49</v>
      </c>
      <c r="K15" s="20">
        <f t="shared" si="0"/>
        <v>40.401000000000003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28</v>
      </c>
      <c r="G16" s="51" t="s">
        <v>43</v>
      </c>
      <c r="I16" s="41">
        <v>7</v>
      </c>
      <c r="J16" s="19">
        <f>15+17</f>
        <v>32</v>
      </c>
      <c r="K16" s="20">
        <f t="shared" si="0"/>
        <v>39.401000000000003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31</v>
      </c>
      <c r="G17" s="51" t="s">
        <v>43</v>
      </c>
      <c r="I17" s="41">
        <v>8</v>
      </c>
      <c r="J17" s="19">
        <f>10+14</f>
        <v>24</v>
      </c>
      <c r="K17" s="20">
        <f t="shared" si="0"/>
        <v>38.401000000000003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31</v>
      </c>
      <c r="G18" s="51" t="s">
        <v>42</v>
      </c>
      <c r="I18" s="41">
        <v>9</v>
      </c>
      <c r="J18" s="19">
        <f>27+42</f>
        <v>69</v>
      </c>
      <c r="K18" s="20">
        <f t="shared" si="0"/>
        <v>37.401000000000003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33</v>
      </c>
      <c r="G19" s="51" t="s">
        <v>42</v>
      </c>
      <c r="I19" s="41">
        <v>10</v>
      </c>
      <c r="J19" s="19">
        <f>36+35</f>
        <v>71</v>
      </c>
      <c r="K19" s="20">
        <f t="shared" si="0"/>
        <v>36.401000000000003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49</v>
      </c>
      <c r="G20" s="51" t="s">
        <v>48</v>
      </c>
      <c r="I20" s="41">
        <v>11</v>
      </c>
      <c r="J20" s="19">
        <f>34+43</f>
        <v>77</v>
      </c>
      <c r="K20" s="20">
        <f t="shared" si="0"/>
        <v>35.401000000000003</v>
      </c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32</v>
      </c>
      <c r="G21" s="51" t="s">
        <v>48</v>
      </c>
      <c r="I21" s="34"/>
      <c r="J21" s="14">
        <v>0</v>
      </c>
      <c r="K21" s="15"/>
      <c r="L21" s="21">
        <f>+J8</f>
        <v>46.401000000000003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24</v>
      </c>
      <c r="G22" s="51" t="s">
        <v>50</v>
      </c>
      <c r="I22" s="34"/>
      <c r="J22" s="10">
        <v>0</v>
      </c>
      <c r="K22" s="11"/>
      <c r="L22" s="22">
        <f>+K20</f>
        <v>35.401000000000003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69</v>
      </c>
      <c r="G23" s="51" t="s">
        <v>46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10</v>
      </c>
      <c r="F24" s="50">
        <f t="shared" si="1"/>
        <v>71</v>
      </c>
      <c r="G24" s="51" t="s">
        <v>46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11</v>
      </c>
      <c r="F25" s="50">
        <f t="shared" si="1"/>
        <v>77</v>
      </c>
      <c r="G25" s="51" t="s">
        <v>46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64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565352078</v>
      </c>
      <c r="D5" s="57">
        <v>6179471219</v>
      </c>
      <c r="E5" s="57">
        <v>24238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+J8-2</f>
        <v>22.238</v>
      </c>
      <c r="D7" s="54">
        <v>12072017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24.238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3+4</f>
        <v>7</v>
      </c>
      <c r="K10" s="20">
        <f>+$J$8-I10</f>
        <v>23.238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3+3</f>
        <v>6</v>
      </c>
      <c r="K11" s="20">
        <f t="shared" ref="K11:K14" si="0">+$J$8-I11</f>
        <v>22.238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3+4</f>
        <v>7</v>
      </c>
      <c r="K12" s="20">
        <f t="shared" si="0"/>
        <v>21.238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20+25</f>
        <v>45</v>
      </c>
      <c r="K13" s="20">
        <f t="shared" si="0"/>
        <v>20.238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4.5</v>
      </c>
      <c r="J14" s="19">
        <v>50</v>
      </c>
      <c r="K14" s="20">
        <f t="shared" si="0"/>
        <v>19.738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7</v>
      </c>
      <c r="G15" s="51" t="s">
        <v>41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6</v>
      </c>
      <c r="G16" s="51" t="s">
        <v>44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7</v>
      </c>
      <c r="G17" s="51" t="s">
        <v>41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45</v>
      </c>
      <c r="G18" s="51" t="s">
        <v>66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4.5</v>
      </c>
      <c r="F19" s="50">
        <f t="shared" si="1"/>
        <v>50</v>
      </c>
      <c r="G19" s="51" t="s">
        <v>66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24.238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19.738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63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565359475</v>
      </c>
      <c r="D5" s="57">
        <v>6179475126</v>
      </c>
      <c r="E5" s="57">
        <v>24126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12072017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24.126000000000001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3+3</f>
        <v>6</v>
      </c>
      <c r="K10" s="20">
        <f>+$J$8-I10</f>
        <v>23.126000000000001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2+4</f>
        <v>6</v>
      </c>
      <c r="K11" s="20">
        <f t="shared" ref="K11:K14" si="0">+$J$8-I11</f>
        <v>22.126000000000001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3+5</f>
        <v>8</v>
      </c>
      <c r="K12" s="20">
        <f t="shared" si="0"/>
        <v>21.126000000000001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12+17</f>
        <v>29</v>
      </c>
      <c r="K13" s="20">
        <f t="shared" si="0"/>
        <v>20.126000000000001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4.5</v>
      </c>
      <c r="J14" s="19">
        <v>50</v>
      </c>
      <c r="K14" s="20">
        <f t="shared" si="0"/>
        <v>19.626000000000001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41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6</v>
      </c>
      <c r="G16" s="51" t="s">
        <v>44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8</v>
      </c>
      <c r="G17" s="51" t="s">
        <v>43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29</v>
      </c>
      <c r="G18" s="51" t="s">
        <v>49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4.5</v>
      </c>
      <c r="F19" s="50">
        <f t="shared" si="1"/>
        <v>50</v>
      </c>
      <c r="G19" s="51" t="s">
        <v>43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24.126000000000001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19.626000000000001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62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565342566</v>
      </c>
      <c r="D5" s="57">
        <v>6179493021</v>
      </c>
      <c r="E5" s="57">
        <v>23936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+J8-2</f>
        <v>21.936</v>
      </c>
      <c r="D7" s="54">
        <v>12072017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23.936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2+2</f>
        <v>4</v>
      </c>
      <c r="K10" s="20">
        <f>+$J$8-I10</f>
        <v>22.936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2+3</f>
        <v>5</v>
      </c>
      <c r="K11" s="20">
        <f t="shared" ref="K11:K14" si="0">+$J$8-I11</f>
        <v>21.936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5+6</f>
        <v>11</v>
      </c>
      <c r="K12" s="20">
        <f t="shared" si="0"/>
        <v>20.936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10+14</f>
        <v>24</v>
      </c>
      <c r="K13" s="20">
        <f t="shared" si="0"/>
        <v>19.936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4.5999999999999996</v>
      </c>
      <c r="J14" s="19">
        <f>21+40</f>
        <v>61</v>
      </c>
      <c r="K14" s="20">
        <f t="shared" si="0"/>
        <v>19.335999999999999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4</v>
      </c>
      <c r="G15" s="51" t="s">
        <v>41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5</v>
      </c>
      <c r="G16" s="51" t="s">
        <v>49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11</v>
      </c>
      <c r="G17" s="51" t="s">
        <v>43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24</v>
      </c>
      <c r="G18" s="51" t="s">
        <v>66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4.5999999999999996</v>
      </c>
      <c r="F19" s="50">
        <f t="shared" si="1"/>
        <v>61</v>
      </c>
      <c r="G19" s="51" t="s">
        <v>66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23.936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19.335999999999999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61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565342597</v>
      </c>
      <c r="D5" s="57">
        <v>6179493001</v>
      </c>
      <c r="E5" s="57">
        <v>23957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+J8-2</f>
        <v>21.957000000000001</v>
      </c>
      <c r="D7" s="54">
        <v>12072017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23.957000000000001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3+4</f>
        <v>7</v>
      </c>
      <c r="K10" s="20">
        <f>+$J$8-I10</f>
        <v>22.957000000000001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3+3</f>
        <v>6</v>
      </c>
      <c r="K11" s="20">
        <f t="shared" ref="K11:K15" si="0">+$J$8-I11</f>
        <v>21.957000000000001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3+4</f>
        <v>7</v>
      </c>
      <c r="K12" s="20">
        <f t="shared" si="0"/>
        <v>20.957000000000001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4+8</f>
        <v>12</v>
      </c>
      <c r="K13" s="20">
        <f t="shared" si="0"/>
        <v>19.957000000000001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14+15</f>
        <v>29</v>
      </c>
      <c r="K14" s="20">
        <f t="shared" si="0"/>
        <v>18.957000000000001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7</v>
      </c>
      <c r="G15" s="51" t="s">
        <v>41</v>
      </c>
      <c r="I15" s="41">
        <v>5.5</v>
      </c>
      <c r="J15" s="19">
        <f>26+40</f>
        <v>66</v>
      </c>
      <c r="K15" s="20">
        <f t="shared" si="0"/>
        <v>18.457000000000001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6</v>
      </c>
      <c r="G16" s="51" t="s">
        <v>41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7</v>
      </c>
      <c r="G17" s="51" t="s">
        <v>41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12</v>
      </c>
      <c r="G18" s="51" t="s">
        <v>43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29</v>
      </c>
      <c r="G19" s="51" t="s">
        <v>66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66</v>
      </c>
      <c r="G20" s="51" t="s">
        <v>66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23.957000000000001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18.457000000000001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7.796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60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565320620</v>
      </c>
      <c r="D5" s="57">
        <v>6179560338</v>
      </c>
      <c r="E5" s="57">
        <v>22625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+J8-1.2</f>
        <v>21.425000000000001</v>
      </c>
      <c r="D7" s="54">
        <v>12072017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22.625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>
        <v>1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2+2</f>
        <v>4</v>
      </c>
      <c r="K10" s="20">
        <f>+$J$8-I10</f>
        <v>21.625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2+4</f>
        <v>6</v>
      </c>
      <c r="K11" s="20">
        <f t="shared" ref="K11:K15" si="0">+$J$8-I11</f>
        <v>20.625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3+2</f>
        <v>5</v>
      </c>
      <c r="K12" s="20">
        <f t="shared" si="0"/>
        <v>19.625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4+11</f>
        <v>15</v>
      </c>
      <c r="K13" s="20">
        <f t="shared" si="0"/>
        <v>18.625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18+22</f>
        <v>40</v>
      </c>
      <c r="K14" s="20">
        <f t="shared" si="0"/>
        <v>17.625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4</v>
      </c>
      <c r="G15" s="51" t="s">
        <v>41</v>
      </c>
      <c r="I15" s="41">
        <v>5.5</v>
      </c>
      <c r="J15" s="19">
        <f>25+30</f>
        <v>55</v>
      </c>
      <c r="K15" s="20">
        <f t="shared" si="0"/>
        <v>17.125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6</v>
      </c>
      <c r="G16" s="51" t="s">
        <v>41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5</v>
      </c>
      <c r="G17" s="51" t="s">
        <v>44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15</v>
      </c>
      <c r="G18" s="51" t="s">
        <v>45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40</v>
      </c>
      <c r="G19" s="51" t="s">
        <v>66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55</v>
      </c>
      <c r="G20" s="51" t="s">
        <v>66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22.625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17.125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59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565265661</v>
      </c>
      <c r="D5" s="57">
        <v>6179634697</v>
      </c>
      <c r="E5" s="57">
        <v>21326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+J8-1.5</f>
        <v>19.826000000000001</v>
      </c>
      <c r="D7" s="54">
        <v>12072017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21.326000000000001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2+3</f>
        <v>5</v>
      </c>
      <c r="K10" s="20">
        <f>+$J$8-I10</f>
        <v>20.326000000000001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4+4</f>
        <v>8</v>
      </c>
      <c r="K11" s="20">
        <f t="shared" ref="K11:K14" si="0">+$J$8-I11</f>
        <v>19.326000000000001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4+12</f>
        <v>16</v>
      </c>
      <c r="K12" s="20">
        <f t="shared" si="0"/>
        <v>18.326000000000001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11+15</f>
        <v>26</v>
      </c>
      <c r="K13" s="20">
        <f t="shared" si="0"/>
        <v>17.326000000000001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4.5</v>
      </c>
      <c r="J14" s="19">
        <f>24+28</f>
        <v>52</v>
      </c>
      <c r="K14" s="20">
        <f t="shared" si="0"/>
        <v>16.826000000000001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5</v>
      </c>
      <c r="G15" s="51" t="s">
        <v>41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41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41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26</v>
      </c>
      <c r="G18" s="51" t="s">
        <v>45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4.5</v>
      </c>
      <c r="F19" s="50">
        <f t="shared" si="1"/>
        <v>52</v>
      </c>
      <c r="G19" s="51" t="s">
        <v>67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21.326000000000001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16.826000000000001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58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565228981</v>
      </c>
      <c r="D5" s="57">
        <v>6179730232</v>
      </c>
      <c r="E5" s="57">
        <v>20941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+J8-1.2</f>
        <v>19.741</v>
      </c>
      <c r="D7" s="54">
        <v>13072017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20.940999999999999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4+4</f>
        <v>8</v>
      </c>
      <c r="K10" s="20">
        <f>+$J$8-I10</f>
        <v>19.940999999999999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3+4</f>
        <v>7</v>
      </c>
      <c r="K11" s="20">
        <f t="shared" ref="K11:K13" si="0">+$J$8-I11</f>
        <v>18.940999999999999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12+14</f>
        <v>26</v>
      </c>
      <c r="K12" s="20">
        <f t="shared" si="0"/>
        <v>17.940999999999999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22+36</f>
        <v>58</v>
      </c>
      <c r="K13" s="20">
        <f t="shared" si="0"/>
        <v>16.940999999999999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8</v>
      </c>
      <c r="G15" s="51" t="s">
        <v>44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7</v>
      </c>
      <c r="G16" s="51" t="s">
        <v>44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26</v>
      </c>
      <c r="G17" s="51" t="s">
        <v>45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58</v>
      </c>
      <c r="G18" s="51" t="s">
        <v>66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20.940999999999999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16.940999999999999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54"/>
      <c r="C3" s="28" t="s">
        <v>32</v>
      </c>
      <c r="D3" s="62" t="s">
        <v>52</v>
      </c>
      <c r="E3" s="64"/>
      <c r="F3" s="62" t="s">
        <v>57</v>
      </c>
      <c r="G3" s="64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59" t="s">
        <v>7</v>
      </c>
      <c r="G4" s="61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565179406</v>
      </c>
      <c r="D5" s="57">
        <v>6179824162</v>
      </c>
      <c r="E5" s="57">
        <v>19212</v>
      </c>
      <c r="F5" s="62" t="s">
        <v>20</v>
      </c>
      <c r="G5" s="64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59" t="s">
        <v>6</v>
      </c>
      <c r="F6" s="60"/>
      <c r="G6" s="61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</f>
        <v>18.212</v>
      </c>
      <c r="D7" s="54">
        <v>13072017</v>
      </c>
      <c r="E7" s="62" t="s">
        <v>36</v>
      </c>
      <c r="F7" s="63"/>
      <c r="G7" s="64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59" t="s">
        <v>8</v>
      </c>
      <c r="E8" s="60"/>
      <c r="F8" s="60"/>
      <c r="G8" s="61"/>
      <c r="I8" s="39" t="s">
        <v>15</v>
      </c>
      <c r="J8" s="26">
        <f>+E5/1000</f>
        <v>19.212</v>
      </c>
      <c r="K8" s="8"/>
      <c r="L8" s="8"/>
      <c r="M8" s="38"/>
    </row>
    <row r="9" spans="2:13" ht="15.75" x14ac:dyDescent="0.25">
      <c r="B9" s="28" t="s">
        <v>9</v>
      </c>
      <c r="C9" s="33"/>
      <c r="D9" s="62" t="s">
        <v>39</v>
      </c>
      <c r="E9" s="63"/>
      <c r="F9" s="63"/>
      <c r="G9" s="64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2+3</f>
        <v>5</v>
      </c>
      <c r="K10" s="20">
        <f>+$J$8-I10</f>
        <v>18.212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4+4</f>
        <v>8</v>
      </c>
      <c r="K11" s="20">
        <f t="shared" ref="K11:K13" si="0">+$J$8-I11</f>
        <v>17.212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10+12</f>
        <v>22</v>
      </c>
      <c r="K12" s="20">
        <f t="shared" si="0"/>
        <v>16.212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25+29</f>
        <v>54</v>
      </c>
      <c r="K13" s="20">
        <f t="shared" si="0"/>
        <v>15.212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5</v>
      </c>
      <c r="G15" s="51" t="s">
        <v>41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68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22</v>
      </c>
      <c r="G17" s="51" t="s">
        <v>69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54</v>
      </c>
      <c r="G18" s="51" t="s">
        <v>69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19.212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15.212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R11_01</vt:lpstr>
      <vt:lpstr>R11_02</vt:lpstr>
      <vt:lpstr>R11_03</vt:lpstr>
      <vt:lpstr>R11_04</vt:lpstr>
      <vt:lpstr>R11_05</vt:lpstr>
      <vt:lpstr>R11_06</vt:lpstr>
      <vt:lpstr>R11_07</vt:lpstr>
      <vt:lpstr>R11_08</vt:lpstr>
      <vt:lpstr>R11_09</vt:lpstr>
      <vt:lpstr>R11_10</vt:lpstr>
      <vt:lpstr>R11_11</vt:lpstr>
      <vt:lpstr>R11_12</vt:lpstr>
      <vt:lpstr>R11_13</vt:lpstr>
      <vt:lpstr>SL_14</vt:lpstr>
      <vt:lpstr>'R11_01'!Área_de_impresión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Víctor H. Umpiérrez</cp:lastModifiedBy>
  <cp:lastPrinted>2016-09-27T08:14:19Z</cp:lastPrinted>
  <dcterms:created xsi:type="dcterms:W3CDTF">2016-09-19T11:10:50Z</dcterms:created>
  <dcterms:modified xsi:type="dcterms:W3CDTF">2017-07-28T06:28:46Z</dcterms:modified>
</cp:coreProperties>
</file>