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SL\"/>
    </mc:Choice>
  </mc:AlternateContent>
  <bookViews>
    <workbookView xWindow="0" yWindow="0" windowWidth="18315" windowHeight="11520"/>
  </bookViews>
  <sheets>
    <sheet name="SL_01" sheetId="1" r:id="rId1"/>
    <sheet name="SL_02" sheetId="2" r:id="rId2"/>
    <sheet name="SL_03" sheetId="3" r:id="rId3"/>
    <sheet name="SL_04" sheetId="4" r:id="rId4"/>
    <sheet name="SL_05" sheetId="5" r:id="rId5"/>
    <sheet name="SL_06" sheetId="6" r:id="rId6"/>
    <sheet name="SL_07" sheetId="7" r:id="rId7"/>
    <sheet name="SL_08" sheetId="8" r:id="rId8"/>
    <sheet name="SL_09" sheetId="9" r:id="rId9"/>
    <sheet name="SL_10" sheetId="10" r:id="rId10"/>
    <sheet name="SL_11" sheetId="11" r:id="rId11"/>
    <sheet name="SL_12" sheetId="12" r:id="rId12"/>
    <sheet name="SL_13" sheetId="13" r:id="rId13"/>
    <sheet name="SL_14" sheetId="14" r:id="rId14"/>
    <sheet name="SL_15" sheetId="15" r:id="rId15"/>
    <sheet name="SL_16" sheetId="16" r:id="rId16"/>
    <sheet name="SL_17" sheetId="17" r:id="rId17"/>
    <sheet name="SL_18" sheetId="18" r:id="rId18"/>
    <sheet name="SL_19" sheetId="19" r:id="rId19"/>
    <sheet name="SL_20" sheetId="20" r:id="rId20"/>
    <sheet name="SL_21" sheetId="21" r:id="rId21"/>
    <sheet name="SL_22" sheetId="22" r:id="rId22"/>
    <sheet name="SL_23" sheetId="24" r:id="rId23"/>
    <sheet name="SL_24" sheetId="23" r:id="rId24"/>
    <sheet name="SL_25" sheetId="25" r:id="rId25"/>
    <sheet name="SL_26" sheetId="26" r:id="rId26"/>
    <sheet name="SL_27" sheetId="27" r:id="rId27"/>
    <sheet name="SL_28" sheetId="28" r:id="rId28"/>
    <sheet name="SL_29" sheetId="29" r:id="rId29"/>
    <sheet name="SL_30" sheetId="30" r:id="rId30"/>
    <sheet name="SL_31" sheetId="31" r:id="rId31"/>
    <sheet name="SL_32" sheetId="32" r:id="rId32"/>
    <sheet name="SL_33" sheetId="34" r:id="rId33"/>
    <sheet name="SL_34" sheetId="35" r:id="rId34"/>
    <sheet name="SL_35" sheetId="33" r:id="rId35"/>
    <sheet name="SL_36" sheetId="36" r:id="rId36"/>
    <sheet name="SL_37" sheetId="37" r:id="rId37"/>
    <sheet name="SL_38" sheetId="38" r:id="rId38"/>
    <sheet name="SL_39" sheetId="39" r:id="rId39"/>
    <sheet name="SL_40" sheetId="40" r:id="rId40"/>
  </sheets>
  <definedNames>
    <definedName name="_xlnm.Print_Area" localSheetId="0">SL_01!$A$1:$G$28</definedName>
  </definedNames>
  <calcPr calcId="171027"/>
</workbook>
</file>

<file path=xl/calcChain.xml><?xml version="1.0" encoding="utf-8"?>
<calcChain xmlns="http://schemas.openxmlformats.org/spreadsheetml/2006/main">
  <c r="J17" i="11" l="1"/>
  <c r="J13" i="38"/>
  <c r="F18" i="38" s="1"/>
  <c r="J12" i="38"/>
  <c r="J11" i="38"/>
  <c r="J10" i="38"/>
  <c r="F15" i="38" s="1"/>
  <c r="L22" i="37"/>
  <c r="J16" i="37"/>
  <c r="F21" i="37" s="1"/>
  <c r="K16" i="37"/>
  <c r="J10" i="37"/>
  <c r="J11" i="37"/>
  <c r="J12" i="37"/>
  <c r="J13" i="37"/>
  <c r="J14" i="37"/>
  <c r="F19" i="37" s="1"/>
  <c r="J15" i="37"/>
  <c r="F18" i="37"/>
  <c r="F16" i="37"/>
  <c r="F15" i="37"/>
  <c r="K14" i="37"/>
  <c r="K15" i="37"/>
  <c r="J14" i="36"/>
  <c r="F19" i="36" s="1"/>
  <c r="J13" i="36"/>
  <c r="J12" i="36"/>
  <c r="J11" i="36"/>
  <c r="J10" i="36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E18" i="38"/>
  <c r="E17" i="38"/>
  <c r="E16" i="38"/>
  <c r="E15" i="38"/>
  <c r="F17" i="38"/>
  <c r="F16" i="38"/>
  <c r="J8" i="38"/>
  <c r="K10" i="38" s="1"/>
  <c r="F26" i="37"/>
  <c r="E26" i="37"/>
  <c r="F25" i="37"/>
  <c r="E25" i="37"/>
  <c r="F24" i="37"/>
  <c r="E24" i="37"/>
  <c r="F23" i="37"/>
  <c r="E23" i="37"/>
  <c r="F22" i="37"/>
  <c r="E22" i="37"/>
  <c r="E21" i="37"/>
  <c r="F20" i="37"/>
  <c r="E20" i="37"/>
  <c r="E19" i="37"/>
  <c r="E18" i="37"/>
  <c r="E17" i="37"/>
  <c r="E16" i="37"/>
  <c r="E15" i="37"/>
  <c r="F17" i="37"/>
  <c r="K11" i="37"/>
  <c r="J8" i="37"/>
  <c r="K13" i="37" s="1"/>
  <c r="F26" i="36"/>
  <c r="E26" i="36"/>
  <c r="F25" i="36"/>
  <c r="E25" i="36"/>
  <c r="F24" i="36"/>
  <c r="E24" i="36"/>
  <c r="F23" i="36"/>
  <c r="E23" i="36"/>
  <c r="F22" i="36"/>
  <c r="E22" i="36"/>
  <c r="F21" i="36"/>
  <c r="E21" i="36"/>
  <c r="F20" i="36"/>
  <c r="E20" i="36"/>
  <c r="E19" i="36"/>
  <c r="E18" i="36"/>
  <c r="E17" i="36"/>
  <c r="E16" i="36"/>
  <c r="E15" i="36"/>
  <c r="F18" i="36"/>
  <c r="F17" i="36"/>
  <c r="F16" i="36"/>
  <c r="K10" i="36"/>
  <c r="F15" i="36"/>
  <c r="J8" i="36"/>
  <c r="K13" i="36" s="1"/>
  <c r="K10" i="37" l="1"/>
  <c r="K12" i="36"/>
  <c r="L21" i="36"/>
  <c r="K14" i="36"/>
  <c r="L22" i="36" s="1"/>
  <c r="K11" i="38"/>
  <c r="K12" i="38"/>
  <c r="L21" i="38"/>
  <c r="K13" i="38"/>
  <c r="L22" i="38" s="1"/>
  <c r="K12" i="37"/>
  <c r="L21" i="37"/>
  <c r="K11" i="36"/>
  <c r="J13" i="24" l="1"/>
  <c r="J12" i="24"/>
  <c r="J11" i="24"/>
  <c r="J10" i="24"/>
  <c r="J15" i="22"/>
  <c r="J14" i="22"/>
  <c r="J13" i="22"/>
  <c r="J12" i="22"/>
  <c r="J11" i="22"/>
  <c r="J10" i="22"/>
  <c r="J12" i="40" l="1"/>
  <c r="J11" i="40"/>
  <c r="J10" i="40"/>
  <c r="J13" i="33"/>
  <c r="J12" i="33"/>
  <c r="J11" i="33"/>
  <c r="J10" i="33"/>
  <c r="J12" i="32"/>
  <c r="J11" i="32"/>
  <c r="J10" i="32"/>
  <c r="J16" i="31"/>
  <c r="J15" i="31"/>
  <c r="J14" i="31"/>
  <c r="J13" i="31"/>
  <c r="J12" i="31"/>
  <c r="J11" i="31"/>
  <c r="J10" i="31"/>
  <c r="J15" i="30"/>
  <c r="J14" i="30"/>
  <c r="J13" i="30"/>
  <c r="J12" i="30"/>
  <c r="J11" i="30"/>
  <c r="J10" i="30"/>
  <c r="J14" i="29"/>
  <c r="J13" i="29"/>
  <c r="J12" i="29"/>
  <c r="J11" i="29"/>
  <c r="J10" i="29"/>
  <c r="J18" i="28"/>
  <c r="J17" i="28"/>
  <c r="J16" i="28"/>
  <c r="J15" i="28"/>
  <c r="J14" i="28"/>
  <c r="J13" i="28"/>
  <c r="J12" i="28"/>
  <c r="J11" i="28"/>
  <c r="J10" i="28"/>
  <c r="J16" i="27"/>
  <c r="J15" i="27"/>
  <c r="J14" i="27"/>
  <c r="J13" i="27"/>
  <c r="J12" i="27"/>
  <c r="J11" i="27"/>
  <c r="J10" i="27"/>
  <c r="J14" i="26"/>
  <c r="J13" i="26"/>
  <c r="J12" i="26"/>
  <c r="J11" i="26"/>
  <c r="J10" i="26"/>
  <c r="J15" i="25"/>
  <c r="J14" i="25"/>
  <c r="J13" i="25"/>
  <c r="J12" i="25"/>
  <c r="J11" i="25"/>
  <c r="J10" i="25"/>
  <c r="J15" i="23"/>
  <c r="J14" i="23"/>
  <c r="J13" i="23"/>
  <c r="J12" i="23"/>
  <c r="J11" i="23"/>
  <c r="J10" i="23"/>
  <c r="J14" i="21"/>
  <c r="J15" i="21"/>
  <c r="J13" i="21"/>
  <c r="J12" i="21"/>
  <c r="J11" i="21"/>
  <c r="J10" i="21"/>
  <c r="J13" i="20"/>
  <c r="J12" i="20"/>
  <c r="J11" i="20"/>
  <c r="J10" i="20"/>
  <c r="J13" i="19"/>
  <c r="J12" i="19"/>
  <c r="J11" i="19"/>
  <c r="J10" i="19"/>
  <c r="J13" i="18"/>
  <c r="J12" i="18"/>
  <c r="J11" i="18"/>
  <c r="J10" i="18"/>
  <c r="F26" i="40" l="1"/>
  <c r="E26" i="40"/>
  <c r="F25" i="40"/>
  <c r="E25" i="40"/>
  <c r="F24" i="40"/>
  <c r="E24" i="40"/>
  <c r="F23" i="40"/>
  <c r="E23" i="40"/>
  <c r="F22" i="40"/>
  <c r="E22" i="40"/>
  <c r="F21" i="40"/>
  <c r="E21" i="40"/>
  <c r="F20" i="40"/>
  <c r="E20" i="40"/>
  <c r="E19" i="40"/>
  <c r="E18" i="40"/>
  <c r="F17" i="40"/>
  <c r="E17" i="40"/>
  <c r="F16" i="40"/>
  <c r="E16" i="40"/>
  <c r="E15" i="40"/>
  <c r="F19" i="40"/>
  <c r="F18" i="40"/>
  <c r="F15" i="40"/>
  <c r="J8" i="40"/>
  <c r="F26" i="39"/>
  <c r="E26" i="39"/>
  <c r="F25" i="39"/>
  <c r="E25" i="39"/>
  <c r="F24" i="39"/>
  <c r="E24" i="39"/>
  <c r="F23" i="39"/>
  <c r="E23" i="39"/>
  <c r="F22" i="39"/>
  <c r="E22" i="39"/>
  <c r="F21" i="39"/>
  <c r="E21" i="39"/>
  <c r="F20" i="39"/>
  <c r="E20" i="39"/>
  <c r="E19" i="39"/>
  <c r="E18" i="39"/>
  <c r="E17" i="39"/>
  <c r="F16" i="39"/>
  <c r="E16" i="39"/>
  <c r="E15" i="39"/>
  <c r="F19" i="39"/>
  <c r="F18" i="39"/>
  <c r="F17" i="39"/>
  <c r="F15" i="39"/>
  <c r="J8" i="39"/>
  <c r="C7" i="39" s="1"/>
  <c r="F26" i="33"/>
  <c r="E26" i="33"/>
  <c r="F25" i="33"/>
  <c r="E25" i="33"/>
  <c r="F24" i="33"/>
  <c r="E24" i="33"/>
  <c r="F23" i="33"/>
  <c r="E23" i="33"/>
  <c r="F22" i="33"/>
  <c r="E22" i="33"/>
  <c r="F21" i="33"/>
  <c r="E21" i="33"/>
  <c r="F20" i="33"/>
  <c r="E20" i="33"/>
  <c r="E19" i="33"/>
  <c r="E18" i="33"/>
  <c r="E17" i="33"/>
  <c r="F16" i="33"/>
  <c r="E16" i="33"/>
  <c r="E15" i="33"/>
  <c r="F19" i="33"/>
  <c r="F18" i="33"/>
  <c r="F17" i="33"/>
  <c r="F15" i="33"/>
  <c r="J8" i="33"/>
  <c r="F26" i="32"/>
  <c r="E26" i="32"/>
  <c r="F25" i="32"/>
  <c r="E25" i="32"/>
  <c r="F24" i="32"/>
  <c r="E24" i="32"/>
  <c r="F23" i="32"/>
  <c r="E23" i="32"/>
  <c r="F22" i="32"/>
  <c r="E22" i="32"/>
  <c r="F21" i="32"/>
  <c r="E21" i="32"/>
  <c r="F20" i="32"/>
  <c r="E20" i="32"/>
  <c r="E19" i="32"/>
  <c r="F18" i="32"/>
  <c r="E18" i="32"/>
  <c r="E17" i="32"/>
  <c r="F16" i="32"/>
  <c r="E16" i="32"/>
  <c r="E15" i="32"/>
  <c r="F19" i="32"/>
  <c r="K12" i="32"/>
  <c r="F17" i="32"/>
  <c r="F15" i="32"/>
  <c r="J8" i="32"/>
  <c r="F26" i="31"/>
  <c r="E26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E19" i="31"/>
  <c r="E18" i="31"/>
  <c r="F17" i="31"/>
  <c r="E17" i="31"/>
  <c r="F16" i="31"/>
  <c r="E16" i="31"/>
  <c r="E15" i="31"/>
  <c r="F19" i="31"/>
  <c r="F18" i="31"/>
  <c r="F15" i="31"/>
  <c r="J8" i="31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E19" i="30"/>
  <c r="E18" i="30"/>
  <c r="F17" i="30"/>
  <c r="E17" i="30"/>
  <c r="F16" i="30"/>
  <c r="E16" i="30"/>
  <c r="E15" i="30"/>
  <c r="F19" i="30"/>
  <c r="F18" i="30"/>
  <c r="F15" i="30"/>
  <c r="J8" i="30"/>
  <c r="K15" i="30" s="1"/>
  <c r="L22" i="30" s="1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E19" i="29"/>
  <c r="E18" i="29"/>
  <c r="F17" i="29"/>
  <c r="E17" i="29"/>
  <c r="E16" i="29"/>
  <c r="F15" i="29"/>
  <c r="E15" i="29"/>
  <c r="F19" i="29"/>
  <c r="F18" i="29"/>
  <c r="F16" i="29"/>
  <c r="J8" i="29"/>
  <c r="F26" i="28"/>
  <c r="E26" i="28"/>
  <c r="F25" i="28"/>
  <c r="E25" i="28"/>
  <c r="F24" i="28"/>
  <c r="E24" i="28"/>
  <c r="F23" i="28"/>
  <c r="E23" i="28"/>
  <c r="F22" i="28"/>
  <c r="E22" i="28"/>
  <c r="F21" i="28"/>
  <c r="E21" i="28"/>
  <c r="F20" i="28"/>
  <c r="E20" i="28"/>
  <c r="E19" i="28"/>
  <c r="E18" i="28"/>
  <c r="F17" i="28"/>
  <c r="E17" i="28"/>
  <c r="F16" i="28"/>
  <c r="E16" i="28"/>
  <c r="E15" i="28"/>
  <c r="F19" i="28"/>
  <c r="F18" i="28"/>
  <c r="F15" i="28"/>
  <c r="J8" i="28"/>
  <c r="F26" i="27"/>
  <c r="E26" i="27"/>
  <c r="F25" i="27"/>
  <c r="E25" i="27"/>
  <c r="F24" i="27"/>
  <c r="E24" i="27"/>
  <c r="F23" i="27"/>
  <c r="E23" i="27"/>
  <c r="F22" i="27"/>
  <c r="E22" i="27"/>
  <c r="F21" i="27"/>
  <c r="E21" i="27"/>
  <c r="F20" i="27"/>
  <c r="E20" i="27"/>
  <c r="E19" i="27"/>
  <c r="E18" i="27"/>
  <c r="F17" i="27"/>
  <c r="E17" i="27"/>
  <c r="F16" i="27"/>
  <c r="E16" i="27"/>
  <c r="E15" i="27"/>
  <c r="F19" i="27"/>
  <c r="F18" i="27"/>
  <c r="F15" i="27"/>
  <c r="J8" i="27"/>
  <c r="F26" i="26"/>
  <c r="E26" i="26"/>
  <c r="F25" i="26"/>
  <c r="E25" i="26"/>
  <c r="F24" i="26"/>
  <c r="E24" i="26"/>
  <c r="F23" i="26"/>
  <c r="E23" i="26"/>
  <c r="F22" i="26"/>
  <c r="E22" i="26"/>
  <c r="F21" i="26"/>
  <c r="E21" i="26"/>
  <c r="F20" i="26"/>
  <c r="E20" i="26"/>
  <c r="E19" i="26"/>
  <c r="E18" i="26"/>
  <c r="F17" i="26"/>
  <c r="E17" i="26"/>
  <c r="F16" i="26"/>
  <c r="E16" i="26"/>
  <c r="E15" i="26"/>
  <c r="F19" i="26"/>
  <c r="F18" i="26"/>
  <c r="F15" i="26"/>
  <c r="J8" i="26"/>
  <c r="C7" i="26" s="1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E19" i="25"/>
  <c r="E18" i="25"/>
  <c r="F17" i="25"/>
  <c r="E17" i="25"/>
  <c r="F16" i="25"/>
  <c r="E16" i="25"/>
  <c r="E15" i="25"/>
  <c r="F19" i="25"/>
  <c r="F18" i="25"/>
  <c r="F15" i="25"/>
  <c r="J8" i="25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E19" i="24"/>
  <c r="E18" i="24"/>
  <c r="F17" i="24"/>
  <c r="E17" i="24"/>
  <c r="F16" i="24"/>
  <c r="E16" i="24"/>
  <c r="E15" i="24"/>
  <c r="F19" i="24"/>
  <c r="F18" i="24"/>
  <c r="F15" i="24"/>
  <c r="J8" i="24"/>
  <c r="C7" i="24" s="1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E19" i="23"/>
  <c r="E18" i="23"/>
  <c r="F17" i="23"/>
  <c r="E17" i="23"/>
  <c r="F16" i="23"/>
  <c r="E16" i="23"/>
  <c r="E15" i="23"/>
  <c r="F19" i="23"/>
  <c r="F18" i="23"/>
  <c r="F15" i="23"/>
  <c r="J8" i="23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E19" i="22"/>
  <c r="E18" i="22"/>
  <c r="F17" i="22"/>
  <c r="E17" i="22"/>
  <c r="F16" i="22"/>
  <c r="E16" i="22"/>
  <c r="E15" i="22"/>
  <c r="F19" i="22"/>
  <c r="F18" i="22"/>
  <c r="F15" i="22"/>
  <c r="J8" i="22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E19" i="21"/>
  <c r="E18" i="21"/>
  <c r="F17" i="21"/>
  <c r="E17" i="21"/>
  <c r="F16" i="21"/>
  <c r="E16" i="21"/>
  <c r="E15" i="21"/>
  <c r="F19" i="21"/>
  <c r="F18" i="21"/>
  <c r="F15" i="21"/>
  <c r="J8" i="21"/>
  <c r="K15" i="21" s="1"/>
  <c r="L22" i="21" s="1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E18" i="20"/>
  <c r="F17" i="20"/>
  <c r="E17" i="20"/>
  <c r="E16" i="20"/>
  <c r="F15" i="20"/>
  <c r="E15" i="20"/>
  <c r="F18" i="20"/>
  <c r="F16" i="20"/>
  <c r="J8" i="20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E19" i="19"/>
  <c r="E18" i="19"/>
  <c r="F17" i="19"/>
  <c r="E17" i="19"/>
  <c r="F16" i="19"/>
  <c r="E16" i="19"/>
  <c r="E15" i="19"/>
  <c r="F19" i="19"/>
  <c r="F18" i="19"/>
  <c r="F15" i="19"/>
  <c r="J8" i="19"/>
  <c r="C7" i="19" s="1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E19" i="18"/>
  <c r="E18" i="18"/>
  <c r="F17" i="18"/>
  <c r="E17" i="18"/>
  <c r="F16" i="18"/>
  <c r="E16" i="18"/>
  <c r="E15" i="18"/>
  <c r="F19" i="18"/>
  <c r="F18" i="18"/>
  <c r="F15" i="18"/>
  <c r="J8" i="18"/>
  <c r="C7" i="18" s="1"/>
  <c r="K11" i="20" l="1"/>
  <c r="C7" i="20"/>
  <c r="K15" i="22"/>
  <c r="L22" i="22" s="1"/>
  <c r="C7" i="22"/>
  <c r="K15" i="23"/>
  <c r="C7" i="23"/>
  <c r="K16" i="23"/>
  <c r="L22" i="23" s="1"/>
  <c r="K15" i="25"/>
  <c r="K16" i="25"/>
  <c r="L22" i="25" s="1"/>
  <c r="K15" i="31"/>
  <c r="K16" i="31"/>
  <c r="L22" i="31" s="1"/>
  <c r="L21" i="32"/>
  <c r="C7" i="32"/>
  <c r="K15" i="28"/>
  <c r="K17" i="28"/>
  <c r="K16" i="28"/>
  <c r="K18" i="28"/>
  <c r="K19" i="28"/>
  <c r="L22" i="28" s="1"/>
  <c r="K15" i="27"/>
  <c r="C7" i="27"/>
  <c r="K17" i="27"/>
  <c r="L22" i="27" s="1"/>
  <c r="K16" i="27"/>
  <c r="K11" i="32"/>
  <c r="K10" i="29"/>
  <c r="L21" i="29"/>
  <c r="K14" i="29"/>
  <c r="L22" i="29" s="1"/>
  <c r="K10" i="20"/>
  <c r="K12" i="20"/>
  <c r="K13" i="40"/>
  <c r="L22" i="40" s="1"/>
  <c r="K10" i="40"/>
  <c r="L21" i="40"/>
  <c r="K11" i="40"/>
  <c r="K12" i="40"/>
  <c r="K10" i="39"/>
  <c r="L21" i="39"/>
  <c r="K11" i="39"/>
  <c r="L22" i="39" s="1"/>
  <c r="K13" i="33"/>
  <c r="L22" i="33" s="1"/>
  <c r="K10" i="33"/>
  <c r="L21" i="33"/>
  <c r="K11" i="33"/>
  <c r="K12" i="33"/>
  <c r="K13" i="32"/>
  <c r="L22" i="32" s="1"/>
  <c r="K10" i="32"/>
  <c r="K10" i="31"/>
  <c r="K14" i="31"/>
  <c r="L21" i="31"/>
  <c r="K11" i="31"/>
  <c r="K13" i="31"/>
  <c r="K12" i="31"/>
  <c r="K13" i="30"/>
  <c r="K10" i="30"/>
  <c r="K14" i="30"/>
  <c r="L21" i="30"/>
  <c r="K11" i="30"/>
  <c r="K12" i="30"/>
  <c r="K13" i="29"/>
  <c r="K11" i="29"/>
  <c r="K12" i="29"/>
  <c r="K13" i="28"/>
  <c r="K10" i="28"/>
  <c r="K14" i="28"/>
  <c r="L21" i="28"/>
  <c r="K11" i="28"/>
  <c r="K12" i="28"/>
  <c r="K13" i="27"/>
  <c r="K10" i="27"/>
  <c r="K14" i="27"/>
  <c r="L21" i="27"/>
  <c r="K11" i="27"/>
  <c r="K12" i="27"/>
  <c r="K10" i="26"/>
  <c r="K14" i="26"/>
  <c r="L22" i="26" s="1"/>
  <c r="K13" i="26"/>
  <c r="L21" i="26"/>
  <c r="K11" i="26"/>
  <c r="K12" i="26"/>
  <c r="K13" i="25"/>
  <c r="K10" i="25"/>
  <c r="K14" i="25"/>
  <c r="L21" i="25"/>
  <c r="K11" i="25"/>
  <c r="K12" i="25"/>
  <c r="K13" i="24"/>
  <c r="K10" i="24"/>
  <c r="K14" i="24"/>
  <c r="L22" i="24" s="1"/>
  <c r="L21" i="24"/>
  <c r="K11" i="24"/>
  <c r="K12" i="24"/>
  <c r="K13" i="23"/>
  <c r="K10" i="23"/>
  <c r="K14" i="23"/>
  <c r="L21" i="23"/>
  <c r="K11" i="23"/>
  <c r="K12" i="23"/>
  <c r="K10" i="22"/>
  <c r="K14" i="22"/>
  <c r="L21" i="22"/>
  <c r="K13" i="22"/>
  <c r="K11" i="22"/>
  <c r="K12" i="22"/>
  <c r="K13" i="21"/>
  <c r="K10" i="21"/>
  <c r="K14" i="21"/>
  <c r="L21" i="21"/>
  <c r="K11" i="21"/>
  <c r="K12" i="21"/>
  <c r="K13" i="20"/>
  <c r="K14" i="20"/>
  <c r="L22" i="20" s="1"/>
  <c r="L21" i="20"/>
  <c r="K13" i="19"/>
  <c r="K14" i="19"/>
  <c r="L22" i="19" s="1"/>
  <c r="K11" i="19"/>
  <c r="K10" i="19"/>
  <c r="L21" i="19"/>
  <c r="K12" i="19"/>
  <c r="K14" i="18"/>
  <c r="L22" i="18" s="1"/>
  <c r="K13" i="18"/>
  <c r="K11" i="18"/>
  <c r="K10" i="18"/>
  <c r="L21" i="18"/>
  <c r="K12" i="18"/>
  <c r="J16" i="15"/>
  <c r="J15" i="15"/>
  <c r="J14" i="15"/>
  <c r="J13" i="15"/>
  <c r="J12" i="15"/>
  <c r="J11" i="15"/>
  <c r="J10" i="15"/>
  <c r="J13" i="14"/>
  <c r="J14" i="14"/>
  <c r="J15" i="14"/>
  <c r="J16" i="14"/>
  <c r="J17" i="14"/>
  <c r="J18" i="14"/>
  <c r="J19" i="14"/>
  <c r="J20" i="14"/>
  <c r="J12" i="14"/>
  <c r="J11" i="14"/>
  <c r="J10" i="14"/>
  <c r="J18" i="13"/>
  <c r="J17" i="13"/>
  <c r="J16" i="13"/>
  <c r="J15" i="13"/>
  <c r="J14" i="13"/>
  <c r="J13" i="13"/>
  <c r="J12" i="13"/>
  <c r="J11" i="13"/>
  <c r="J10" i="13"/>
  <c r="J19" i="12"/>
  <c r="J18" i="12"/>
  <c r="J16" i="12"/>
  <c r="J15" i="12"/>
  <c r="J14" i="12"/>
  <c r="J13" i="12"/>
  <c r="J12" i="12"/>
  <c r="J11" i="12"/>
  <c r="J10" i="12"/>
  <c r="J16" i="11"/>
  <c r="J15" i="11"/>
  <c r="J14" i="11"/>
  <c r="J13" i="11"/>
  <c r="J12" i="11"/>
  <c r="J11" i="11"/>
  <c r="J10" i="11"/>
  <c r="J15" i="17" l="1"/>
  <c r="J14" i="17"/>
  <c r="J13" i="17"/>
  <c r="J12" i="17"/>
  <c r="J11" i="17"/>
  <c r="J10" i="17"/>
  <c r="J13" i="16"/>
  <c r="J12" i="16"/>
  <c r="J11" i="16"/>
  <c r="J10" i="16"/>
  <c r="J19" i="10"/>
  <c r="J18" i="10"/>
  <c r="J17" i="10"/>
  <c r="J16" i="10"/>
  <c r="J15" i="10"/>
  <c r="J14" i="10"/>
  <c r="J13" i="10"/>
  <c r="J12" i="10"/>
  <c r="J11" i="10"/>
  <c r="J10" i="10"/>
  <c r="J15" i="9"/>
  <c r="J11" i="9"/>
  <c r="J10" i="9"/>
  <c r="J14" i="9"/>
  <c r="J13" i="9"/>
  <c r="J12" i="9"/>
  <c r="J13" i="8"/>
  <c r="J12" i="8"/>
  <c r="J11" i="8"/>
  <c r="J10" i="8"/>
  <c r="J13" i="7"/>
  <c r="J12" i="7"/>
  <c r="J11" i="7"/>
  <c r="J10" i="7"/>
  <c r="J13" i="6"/>
  <c r="J12" i="6"/>
  <c r="J11" i="6"/>
  <c r="J10" i="6"/>
  <c r="J14" i="5"/>
  <c r="J13" i="5"/>
  <c r="J12" i="5"/>
  <c r="J11" i="5"/>
  <c r="J10" i="5"/>
  <c r="J14" i="4"/>
  <c r="J13" i="4"/>
  <c r="J12" i="4"/>
  <c r="J11" i="4"/>
  <c r="J10" i="4"/>
  <c r="J14" i="3"/>
  <c r="J13" i="3"/>
  <c r="J12" i="3"/>
  <c r="J11" i="3"/>
  <c r="J10" i="3"/>
  <c r="J15" i="2"/>
  <c r="J14" i="2"/>
  <c r="J13" i="2"/>
  <c r="J12" i="2"/>
  <c r="J11" i="2"/>
  <c r="J10" i="2"/>
  <c r="J15" i="1"/>
  <c r="J14" i="1"/>
  <c r="J13" i="1"/>
  <c r="J12" i="1"/>
  <c r="J11" i="1"/>
  <c r="J10" i="1"/>
  <c r="J8" i="17"/>
  <c r="J8" i="16"/>
  <c r="J8" i="15"/>
  <c r="J8" i="14"/>
  <c r="J8" i="13"/>
  <c r="C7" i="13" s="1"/>
  <c r="J8" i="12"/>
  <c r="J8" i="11"/>
  <c r="J8" i="10"/>
  <c r="C7" i="10" s="1"/>
  <c r="J8" i="9"/>
  <c r="J8" i="8"/>
  <c r="J8" i="7"/>
  <c r="C7" i="7" s="1"/>
  <c r="J8" i="6"/>
  <c r="C7" i="6" s="1"/>
  <c r="J8" i="5"/>
  <c r="C7" i="5" s="1"/>
  <c r="J8" i="4"/>
  <c r="C7" i="4" s="1"/>
  <c r="J8" i="3"/>
  <c r="J8" i="2"/>
  <c r="C7" i="2" s="1"/>
  <c r="J8" i="1"/>
  <c r="C7" i="1" s="1"/>
  <c r="C7" i="9" l="1"/>
  <c r="K15" i="9"/>
  <c r="L22" i="9" s="1"/>
  <c r="K19" i="12"/>
  <c r="L22" i="12" s="1"/>
  <c r="K18" i="12"/>
  <c r="C7" i="12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K15" i="17"/>
  <c r="L22" i="17" s="1"/>
  <c r="F15" i="17"/>
  <c r="E15" i="17"/>
  <c r="K14" i="17"/>
  <c r="K13" i="17"/>
  <c r="K12" i="17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3" i="16"/>
  <c r="L22" i="16" s="1"/>
  <c r="K12" i="16"/>
  <c r="K11" i="16"/>
  <c r="K10" i="16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K16" i="15"/>
  <c r="L22" i="15" s="1"/>
  <c r="F16" i="15"/>
  <c r="E16" i="15"/>
  <c r="K15" i="15"/>
  <c r="F15" i="15"/>
  <c r="E15" i="15"/>
  <c r="K14" i="15"/>
  <c r="K13" i="15"/>
  <c r="K12" i="15"/>
  <c r="K11" i="15"/>
  <c r="K10" i="15"/>
  <c r="F26" i="14"/>
  <c r="E26" i="14"/>
  <c r="F25" i="14"/>
  <c r="E25" i="14"/>
  <c r="F24" i="14"/>
  <c r="E24" i="14"/>
  <c r="F23" i="14"/>
  <c r="E23" i="14"/>
  <c r="F22" i="14"/>
  <c r="E22" i="14"/>
  <c r="L21" i="14"/>
  <c r="F21" i="14"/>
  <c r="E21" i="14"/>
  <c r="K20" i="14"/>
  <c r="L22" i="14" s="1"/>
  <c r="F20" i="14"/>
  <c r="E20" i="14"/>
  <c r="K19" i="14"/>
  <c r="F19" i="14"/>
  <c r="E19" i="14"/>
  <c r="K18" i="14"/>
  <c r="F18" i="14"/>
  <c r="E18" i="14"/>
  <c r="K17" i="14"/>
  <c r="F17" i="14"/>
  <c r="E17" i="14"/>
  <c r="K16" i="14"/>
  <c r="F16" i="14"/>
  <c r="E16" i="14"/>
  <c r="K15" i="14"/>
  <c r="F15" i="14"/>
  <c r="E15" i="14"/>
  <c r="K14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K18" i="13"/>
  <c r="L22" i="13" s="1"/>
  <c r="F18" i="13"/>
  <c r="E18" i="13"/>
  <c r="K17" i="13"/>
  <c r="F17" i="13"/>
  <c r="E17" i="13"/>
  <c r="K16" i="13"/>
  <c r="F16" i="13"/>
  <c r="E16" i="13"/>
  <c r="K15" i="13"/>
  <c r="F15" i="13"/>
  <c r="E15" i="13"/>
  <c r="K14" i="13"/>
  <c r="K13" i="13"/>
  <c r="K12" i="13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K17" i="12"/>
  <c r="F17" i="12"/>
  <c r="E17" i="12"/>
  <c r="K16" i="12"/>
  <c r="F16" i="12"/>
  <c r="E16" i="12"/>
  <c r="K15" i="12"/>
  <c r="F15" i="12"/>
  <c r="E15" i="12"/>
  <c r="K14" i="12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K17" i="11"/>
  <c r="L22" i="11" s="1"/>
  <c r="F17" i="11"/>
  <c r="E17" i="11"/>
  <c r="K16" i="11"/>
  <c r="F16" i="11"/>
  <c r="E16" i="11"/>
  <c r="K15" i="11"/>
  <c r="F15" i="11"/>
  <c r="E15" i="11"/>
  <c r="K14" i="11"/>
  <c r="K13" i="11"/>
  <c r="K12" i="11"/>
  <c r="K11" i="11"/>
  <c r="K10" i="11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K19" i="10"/>
  <c r="L22" i="10" s="1"/>
  <c r="F19" i="10"/>
  <c r="E19" i="10"/>
  <c r="K18" i="10"/>
  <c r="F18" i="10"/>
  <c r="E18" i="10"/>
  <c r="K17" i="10"/>
  <c r="F17" i="10"/>
  <c r="E17" i="10"/>
  <c r="K16" i="10"/>
  <c r="F16" i="10"/>
  <c r="E16" i="10"/>
  <c r="K15" i="10"/>
  <c r="F15" i="10"/>
  <c r="E15" i="10"/>
  <c r="K14" i="10"/>
  <c r="K13" i="10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4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L22" i="8" s="1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3" i="7"/>
  <c r="L22" i="7" s="1"/>
  <c r="K12" i="7"/>
  <c r="K11" i="7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3" i="6"/>
  <c r="L22" i="6" s="1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L22" i="5" s="1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L22" i="4" s="1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L22" i="3" s="1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K15" i="2"/>
  <c r="L22" i="2" s="1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5" i="1"/>
  <c r="L22" i="1" s="1"/>
  <c r="K11" i="1"/>
  <c r="K12" i="1"/>
  <c r="K13" i="1"/>
  <c r="K14" i="1"/>
</calcChain>
</file>

<file path=xl/sharedStrings.xml><?xml version="1.0" encoding="utf-8"?>
<sst xmlns="http://schemas.openxmlformats.org/spreadsheetml/2006/main" count="2038" uniqueCount="141">
  <si>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</si>
  <si>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</si>
  <si>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</si>
  <si>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</si>
  <si>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</si>
  <si>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</si>
  <si>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</si>
  <si>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</si>
  <si>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</si>
  <si>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</si>
  <si>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</si>
  <si>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</si>
  <si>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</si>
  <si>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</si>
  <si>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</si>
  <si>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</si>
  <si>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</si>
  <si>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</si>
  <si>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</si>
  <si>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</si>
  <si>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</si>
  <si>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</si>
  <si>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</si>
  <si>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</si>
  <si>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</si>
  <si>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</si>
  <si>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</si>
  <si>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</si>
  <si>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</si>
  <si>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</si>
  <si>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</si>
  <si>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</si>
  <si>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</si>
  <si>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</si>
  <si>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</si>
  <si>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</si>
  <si>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</si>
  <si>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SL_01</t>
  </si>
  <si>
    <t>s</t>
  </si>
  <si>
    <t>SL_17</t>
  </si>
  <si>
    <t>SL_16</t>
  </si>
  <si>
    <t>SL_15</t>
  </si>
  <si>
    <t>SL_14</t>
  </si>
  <si>
    <t>SL_13</t>
  </si>
  <si>
    <t>SL_12</t>
  </si>
  <si>
    <t>SL_11</t>
  </si>
  <si>
    <t>SL_10</t>
  </si>
  <si>
    <t>SL_09</t>
  </si>
  <si>
    <t>SL_08</t>
  </si>
  <si>
    <t>SL_07</t>
  </si>
  <si>
    <t>SL_06</t>
  </si>
  <si>
    <t>SL_05</t>
  </si>
  <si>
    <t>SL_04</t>
  </si>
  <si>
    <t>SL_03</t>
  </si>
  <si>
    <t>SL_02</t>
  </si>
  <si>
    <t>Hand Auger and Testing</t>
  </si>
  <si>
    <t>ML-76A</t>
  </si>
  <si>
    <t>Cl</t>
  </si>
  <si>
    <t>fsaCl</t>
  </si>
  <si>
    <t>clSa</t>
  </si>
  <si>
    <t>saCl</t>
  </si>
  <si>
    <t>mSa</t>
  </si>
  <si>
    <t>siCl</t>
  </si>
  <si>
    <t>clSi</t>
  </si>
  <si>
    <t>Si</t>
  </si>
  <si>
    <t>fgrmsaCl</t>
  </si>
  <si>
    <t>fmgrmsaCl</t>
  </si>
  <si>
    <t>Or</t>
  </si>
  <si>
    <t>fsasiCl</t>
  </si>
  <si>
    <t>fsaclSi</t>
  </si>
  <si>
    <t>siFSa</t>
  </si>
  <si>
    <t>grCl</t>
  </si>
  <si>
    <t>clfSa</t>
  </si>
  <si>
    <t>fgrclSi</t>
  </si>
  <si>
    <t>fgrfmsaCl</t>
  </si>
  <si>
    <t>mgrclSi</t>
  </si>
  <si>
    <t>clsaSi</t>
  </si>
  <si>
    <t>fSa</t>
  </si>
  <si>
    <t>km 51……..km 59</t>
  </si>
  <si>
    <t xml:space="preserve"> 71+600  -6</t>
  </si>
  <si>
    <t>Sa</t>
  </si>
  <si>
    <t>CSa</t>
  </si>
  <si>
    <t>clcsaCo</t>
  </si>
  <si>
    <t>saclCo</t>
  </si>
  <si>
    <t>clCSa</t>
  </si>
  <si>
    <t>csaCl</t>
  </si>
  <si>
    <t>saCo</t>
  </si>
  <si>
    <t>FSa</t>
  </si>
  <si>
    <t>saSi</t>
  </si>
  <si>
    <t>grsaCl</t>
  </si>
  <si>
    <t>clgrSa</t>
  </si>
  <si>
    <t>km 49……..km 71</t>
  </si>
  <si>
    <t>SL_40</t>
  </si>
  <si>
    <t>SL_39</t>
  </si>
  <si>
    <t>SL_32</t>
  </si>
  <si>
    <t>SL_31</t>
  </si>
  <si>
    <t>SL_30</t>
  </si>
  <si>
    <t>SL_29</t>
  </si>
  <si>
    <t>SL_28</t>
  </si>
  <si>
    <t>SL_27</t>
  </si>
  <si>
    <t>SL_26</t>
  </si>
  <si>
    <t>SL_25</t>
  </si>
  <si>
    <t>SL_24</t>
  </si>
  <si>
    <t>SL_23</t>
  </si>
  <si>
    <t>SL_22</t>
  </si>
  <si>
    <t>SL_21</t>
  </si>
  <si>
    <t>SL_20</t>
  </si>
  <si>
    <t>SL_19</t>
  </si>
  <si>
    <t>SL_18</t>
  </si>
  <si>
    <t>10mW del punto</t>
  </si>
  <si>
    <t>SL_35</t>
  </si>
  <si>
    <t>saclSi</t>
  </si>
  <si>
    <t>cosaCl</t>
  </si>
  <si>
    <t>grsasiCl</t>
  </si>
  <si>
    <t>clcgrSa</t>
  </si>
  <si>
    <t>fgrcsaCl</t>
  </si>
  <si>
    <t>grCSa</t>
  </si>
  <si>
    <t>sifgrsaCl</t>
  </si>
  <si>
    <t>grcSa</t>
  </si>
  <si>
    <t>grcsaCl</t>
  </si>
  <si>
    <t>grmsaCl</t>
  </si>
  <si>
    <t>clFSa</t>
  </si>
  <si>
    <t>clgrFSa</t>
  </si>
  <si>
    <t>coSa</t>
  </si>
  <si>
    <t>SiCl</t>
  </si>
  <si>
    <t>coGr</t>
  </si>
  <si>
    <t>saGr</t>
  </si>
  <si>
    <t>SL_37</t>
  </si>
  <si>
    <t>SL_38</t>
  </si>
  <si>
    <t>SL_36</t>
  </si>
  <si>
    <t>Hand Auger and Testing; Maquesonda 820 (drilling)</t>
  </si>
  <si>
    <t>mcsaCl</t>
  </si>
  <si>
    <t>cgrCSa</t>
  </si>
  <si>
    <t>grFSa</t>
  </si>
  <si>
    <t>557937.07</t>
  </si>
  <si>
    <t>557690.79</t>
  </si>
  <si>
    <t>557727.53</t>
  </si>
  <si>
    <t>558156.16</t>
  </si>
  <si>
    <t>558613.21</t>
  </si>
  <si>
    <t>559190.16</t>
  </si>
  <si>
    <t>559756.89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</si>
</sst>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right"/>
    </xf>
    <xf numFmtId="0" fontId="3" fillId="0" borderId="0" xfId="0" quotePrefix="1" applyFont="1"/>
    <xf numFmtId="164" fontId="6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16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3" fontId="10" fillId="0" borderId="9" xfId="0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0" xfId="0" applyFo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SL_01!$J$10:$J$20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20</c:v>
                </c:pt>
                <c:pt idx="5">
                  <c:v>58</c:v>
                </c:pt>
              </c:numCache>
            </c:numRef>
          </c:xVal>
          <c:yVal>
            <c:numRef>
              <c:f>SL_01!$K$10:$K$20</c:f>
              <c:numCache>
                <c:formatCode>\+0.00</c:formatCode>
                <c:ptCount val="11"/>
                <c:pt idx="0">
                  <c:v>7.4640000000000004</c:v>
                </c:pt>
                <c:pt idx="1">
                  <c:v>6.4640000000000004</c:v>
                </c:pt>
                <c:pt idx="2">
                  <c:v>5.4640000000000004</c:v>
                </c:pt>
                <c:pt idx="3">
                  <c:v>4.4640000000000004</c:v>
                </c:pt>
                <c:pt idx="4">
                  <c:v>3.4640000000000004</c:v>
                </c:pt>
                <c:pt idx="5">
                  <c:v>2.4640000000000004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SL_01!$J$10:$J$22</c:f>
              <c:numCache>
                <c:formatCode>General</c:formatCode>
                <c:ptCount val="13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20</c:v>
                </c:pt>
                <c:pt idx="5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SL_01!$L$10:$L$22</c:f>
              <c:numCache>
                <c:formatCode>General</c:formatCode>
                <c:ptCount val="13"/>
                <c:pt idx="11" formatCode="\+0.00">
                  <c:v>8.4640000000000004</c:v>
                </c:pt>
                <c:pt idx="12" formatCode="\+0.00">
                  <c:v>2.4640000000000004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SL_10!$J$10:$J$22</c:f>
              <c:numCache>
                <c:formatCode>General</c:formatCode>
                <c:ptCount val="13"/>
                <c:pt idx="0">
                  <c:v>27</c:v>
                </c:pt>
                <c:pt idx="1">
                  <c:v>23</c:v>
                </c:pt>
                <c:pt idx="2">
                  <c:v>20</c:v>
                </c:pt>
                <c:pt idx="3">
                  <c:v>28</c:v>
                </c:pt>
                <c:pt idx="4">
                  <c:v>29</c:v>
                </c:pt>
                <c:pt idx="5">
                  <c:v>15</c:v>
                </c:pt>
                <c:pt idx="6">
                  <c:v>43</c:v>
                </c:pt>
                <c:pt idx="7">
                  <c:v>17</c:v>
                </c:pt>
                <c:pt idx="8">
                  <c:v>42</c:v>
                </c:pt>
                <c:pt idx="9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SL_10!$K$10:$K$22</c:f>
              <c:numCache>
                <c:formatCode>\+0.00</c:formatCode>
                <c:ptCount val="13"/>
                <c:pt idx="0">
                  <c:v>26.295999999999999</c:v>
                </c:pt>
                <c:pt idx="1">
                  <c:v>25.295999999999999</c:v>
                </c:pt>
                <c:pt idx="2">
                  <c:v>24.295999999999999</c:v>
                </c:pt>
                <c:pt idx="3">
                  <c:v>23.295999999999999</c:v>
                </c:pt>
                <c:pt idx="4">
                  <c:v>22.295999999999999</c:v>
                </c:pt>
                <c:pt idx="5">
                  <c:v>21.295999999999999</c:v>
                </c:pt>
                <c:pt idx="6">
                  <c:v>20.295999999999999</c:v>
                </c:pt>
                <c:pt idx="7">
                  <c:v>19.295999999999999</c:v>
                </c:pt>
                <c:pt idx="8">
                  <c:v>18.295999999999999</c:v>
                </c:pt>
                <c:pt idx="9">
                  <c:v>16.995999999999999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A8F-BFC3-A459579E309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SL_10!$J$10:$J$22</c:f>
              <c:numCache>
                <c:formatCode>General</c:formatCode>
                <c:ptCount val="13"/>
                <c:pt idx="0">
                  <c:v>27</c:v>
                </c:pt>
                <c:pt idx="1">
                  <c:v>23</c:v>
                </c:pt>
                <c:pt idx="2">
                  <c:v>20</c:v>
                </c:pt>
                <c:pt idx="3">
                  <c:v>28</c:v>
                </c:pt>
                <c:pt idx="4">
                  <c:v>29</c:v>
                </c:pt>
                <c:pt idx="5">
                  <c:v>15</c:v>
                </c:pt>
                <c:pt idx="6">
                  <c:v>43</c:v>
                </c:pt>
                <c:pt idx="7">
                  <c:v>17</c:v>
                </c:pt>
                <c:pt idx="8">
                  <c:v>42</c:v>
                </c:pt>
                <c:pt idx="9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SL_10!$L$10:$L$22</c:f>
              <c:numCache>
                <c:formatCode>General</c:formatCode>
                <c:ptCount val="13"/>
                <c:pt idx="11" formatCode="\+0.00">
                  <c:v>27.295999999999999</c:v>
                </c:pt>
                <c:pt idx="12" formatCode="\+0.00">
                  <c:v>16.995999999999999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A8F-BFC3-A459579E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2432"/>
        <c:axId val="-431991344"/>
      </c:scatterChart>
      <c:valAx>
        <c:axId val="-4319924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1344"/>
        <c:crosses val="autoZero"/>
        <c:crossBetween val="midCat"/>
      </c:valAx>
      <c:valAx>
        <c:axId val="-431991344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24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SL_11!$J$10:$J$20</c:f>
              <c:numCache>
                <c:formatCode>General</c:formatCode>
                <c:ptCount val="11"/>
                <c:pt idx="0">
                  <c:v>27</c:v>
                </c:pt>
                <c:pt idx="1">
                  <c:v>32</c:v>
                </c:pt>
                <c:pt idx="2">
                  <c:v>49</c:v>
                </c:pt>
                <c:pt idx="3">
                  <c:v>55</c:v>
                </c:pt>
                <c:pt idx="4">
                  <c:v>17</c:v>
                </c:pt>
                <c:pt idx="5">
                  <c:v>52</c:v>
                </c:pt>
                <c:pt idx="6">
                  <c:v>67</c:v>
                </c:pt>
                <c:pt idx="7">
                  <c:v>50</c:v>
                </c:pt>
              </c:numCache>
            </c:numRef>
          </c:xVal>
          <c:yVal>
            <c:numRef>
              <c:f>SL_11!$K$10:$K$20</c:f>
              <c:numCache>
                <c:formatCode>\+0.00</c:formatCode>
                <c:ptCount val="11"/>
                <c:pt idx="0">
                  <c:v>30.163</c:v>
                </c:pt>
                <c:pt idx="1">
                  <c:v>29.163</c:v>
                </c:pt>
                <c:pt idx="2">
                  <c:v>28.163</c:v>
                </c:pt>
                <c:pt idx="3">
                  <c:v>27.163</c:v>
                </c:pt>
                <c:pt idx="4">
                  <c:v>26.163</c:v>
                </c:pt>
                <c:pt idx="5">
                  <c:v>25.163</c:v>
                </c:pt>
                <c:pt idx="6">
                  <c:v>24.163</c:v>
                </c:pt>
                <c:pt idx="7">
                  <c:v>23.163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9-4692-BD90-D74BD32A8F7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SL_11!$J$10:$J$22</c:f>
              <c:numCache>
                <c:formatCode>General</c:formatCode>
                <c:ptCount val="13"/>
                <c:pt idx="0">
                  <c:v>27</c:v>
                </c:pt>
                <c:pt idx="1">
                  <c:v>32</c:v>
                </c:pt>
                <c:pt idx="2">
                  <c:v>49</c:v>
                </c:pt>
                <c:pt idx="3">
                  <c:v>55</c:v>
                </c:pt>
                <c:pt idx="4">
                  <c:v>17</c:v>
                </c:pt>
                <c:pt idx="5">
                  <c:v>52</c:v>
                </c:pt>
                <c:pt idx="6">
                  <c:v>67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SL_11!$L$10:$L$22</c:f>
              <c:numCache>
                <c:formatCode>General</c:formatCode>
                <c:ptCount val="13"/>
                <c:pt idx="11" formatCode="\+0.00">
                  <c:v>31.163</c:v>
                </c:pt>
                <c:pt idx="12" formatCode="\+0.00">
                  <c:v>23.163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9-4692-BD90-D74BD32A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3104"/>
        <c:axId val="-432012016"/>
      </c:scatterChart>
      <c:valAx>
        <c:axId val="-4320131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12016"/>
        <c:crosses val="autoZero"/>
        <c:crossBetween val="midCat"/>
      </c:valAx>
      <c:valAx>
        <c:axId val="-432012016"/>
        <c:scaling>
          <c:orientation val="minMax"/>
          <c:max val="32"/>
          <c:min val="2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3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SL_12!$J$10:$J$20</c:f>
              <c:numCache>
                <c:formatCode>General</c:formatCode>
                <c:ptCount val="11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41</c:v>
                </c:pt>
                <c:pt idx="4">
                  <c:v>58</c:v>
                </c:pt>
                <c:pt idx="5">
                  <c:v>67</c:v>
                </c:pt>
                <c:pt idx="6">
                  <c:v>22</c:v>
                </c:pt>
                <c:pt idx="7">
                  <c:v>100</c:v>
                </c:pt>
                <c:pt idx="8">
                  <c:v>55</c:v>
                </c:pt>
                <c:pt idx="9">
                  <c:v>52</c:v>
                </c:pt>
              </c:numCache>
            </c:numRef>
          </c:xVal>
          <c:yVal>
            <c:numRef>
              <c:f>SL_12!$K$10:$K$20</c:f>
              <c:numCache>
                <c:formatCode>\+0.00</c:formatCode>
                <c:ptCount val="11"/>
                <c:pt idx="0">
                  <c:v>32.929000000000002</c:v>
                </c:pt>
                <c:pt idx="1">
                  <c:v>31.929000000000002</c:v>
                </c:pt>
                <c:pt idx="2">
                  <c:v>30.929000000000002</c:v>
                </c:pt>
                <c:pt idx="3">
                  <c:v>28.929000000000002</c:v>
                </c:pt>
                <c:pt idx="4">
                  <c:v>27.929000000000002</c:v>
                </c:pt>
                <c:pt idx="5">
                  <c:v>26.929000000000002</c:v>
                </c:pt>
                <c:pt idx="6">
                  <c:v>25.929000000000002</c:v>
                </c:pt>
                <c:pt idx="7">
                  <c:v>24.929000000000002</c:v>
                </c:pt>
                <c:pt idx="8">
                  <c:v>23.929000000000002</c:v>
                </c:pt>
                <c:pt idx="9">
                  <c:v>22.929000000000002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1-407E-AF39-27BCAB9F99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SL_12!$J$10:$J$22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41</c:v>
                </c:pt>
                <c:pt idx="4">
                  <c:v>58</c:v>
                </c:pt>
                <c:pt idx="5">
                  <c:v>67</c:v>
                </c:pt>
                <c:pt idx="6">
                  <c:v>22</c:v>
                </c:pt>
                <c:pt idx="7">
                  <c:v>100</c:v>
                </c:pt>
                <c:pt idx="8">
                  <c:v>55</c:v>
                </c:pt>
                <c:pt idx="9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SL_12!$L$10:$L$22</c:f>
              <c:numCache>
                <c:formatCode>General</c:formatCode>
                <c:ptCount val="13"/>
                <c:pt idx="11" formatCode="\+0.00">
                  <c:v>33.929000000000002</c:v>
                </c:pt>
                <c:pt idx="12" formatCode="\+0.00">
                  <c:v>22.929000000000002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1-407E-AF39-27BCAB9F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592"/>
        <c:axId val="-432009840"/>
      </c:scatterChart>
      <c:valAx>
        <c:axId val="-4320005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9840"/>
        <c:crosses val="autoZero"/>
        <c:crossBetween val="midCat"/>
      </c:valAx>
      <c:valAx>
        <c:axId val="-432009840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SL_13!$J$10:$J$20</c:f>
              <c:numCache>
                <c:formatCode>General</c:formatCode>
                <c:ptCount val="11"/>
                <c:pt idx="0">
                  <c:v>37</c:v>
                </c:pt>
                <c:pt idx="1">
                  <c:v>32</c:v>
                </c:pt>
                <c:pt idx="2">
                  <c:v>25</c:v>
                </c:pt>
                <c:pt idx="3">
                  <c:v>22</c:v>
                </c:pt>
                <c:pt idx="4">
                  <c:v>33</c:v>
                </c:pt>
                <c:pt idx="5">
                  <c:v>51</c:v>
                </c:pt>
                <c:pt idx="6">
                  <c:v>44</c:v>
                </c:pt>
                <c:pt idx="7">
                  <c:v>55</c:v>
                </c:pt>
                <c:pt idx="8">
                  <c:v>72</c:v>
                </c:pt>
              </c:numCache>
            </c:numRef>
          </c:xVal>
          <c:yVal>
            <c:numRef>
              <c:f>SL_13!$K$10:$K$20</c:f>
              <c:numCache>
                <c:formatCode>\+0.00</c:formatCode>
                <c:ptCount val="11"/>
                <c:pt idx="0">
                  <c:v>31.652000000000001</c:v>
                </c:pt>
                <c:pt idx="1">
                  <c:v>30.652000000000001</c:v>
                </c:pt>
                <c:pt idx="2">
                  <c:v>29.652000000000001</c:v>
                </c:pt>
                <c:pt idx="3">
                  <c:v>28.652000000000001</c:v>
                </c:pt>
                <c:pt idx="4">
                  <c:v>27.652000000000001</c:v>
                </c:pt>
                <c:pt idx="5">
                  <c:v>26.652000000000001</c:v>
                </c:pt>
                <c:pt idx="6">
                  <c:v>25.652000000000001</c:v>
                </c:pt>
                <c:pt idx="7">
                  <c:v>23.652000000000001</c:v>
                </c:pt>
                <c:pt idx="8">
                  <c:v>22.652000000000001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3-486A-8F5E-11B8CC5E498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SL_13!$J$10:$J$22</c:f>
              <c:numCache>
                <c:formatCode>General</c:formatCode>
                <c:ptCount val="13"/>
                <c:pt idx="0">
                  <c:v>37</c:v>
                </c:pt>
                <c:pt idx="1">
                  <c:v>32</c:v>
                </c:pt>
                <c:pt idx="2">
                  <c:v>25</c:v>
                </c:pt>
                <c:pt idx="3">
                  <c:v>22</c:v>
                </c:pt>
                <c:pt idx="4">
                  <c:v>33</c:v>
                </c:pt>
                <c:pt idx="5">
                  <c:v>51</c:v>
                </c:pt>
                <c:pt idx="6">
                  <c:v>44</c:v>
                </c:pt>
                <c:pt idx="7">
                  <c:v>55</c:v>
                </c:pt>
                <c:pt idx="8">
                  <c:v>72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SL_13!$L$10:$L$22</c:f>
              <c:numCache>
                <c:formatCode>General</c:formatCode>
                <c:ptCount val="13"/>
                <c:pt idx="11" formatCode="\+0.00">
                  <c:v>32.652000000000001</c:v>
                </c:pt>
                <c:pt idx="12" formatCode="\+0.00">
                  <c:v>22.652000000000001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3-486A-8F5E-11B8CC5E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6448"/>
        <c:axId val="-431998960"/>
      </c:scatterChart>
      <c:valAx>
        <c:axId val="-431986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8960"/>
        <c:crosses val="autoZero"/>
        <c:crossBetween val="midCat"/>
      </c:valAx>
      <c:valAx>
        <c:axId val="-431998960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SL_14!$J$10:$J$20</c:f>
              <c:numCache>
                <c:formatCode>General</c:formatCode>
                <c:ptCount val="11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</c:numCache>
            </c:numRef>
          </c:xVal>
          <c:yVal>
            <c:numRef>
              <c:f>SL_14!$K$10:$K$20</c:f>
              <c:numCache>
                <c:formatCode>\+0.00</c:formatCode>
                <c:ptCount val="11"/>
                <c:pt idx="0">
                  <c:v>29.085000000000001</c:v>
                </c:pt>
                <c:pt idx="1">
                  <c:v>28.085000000000001</c:v>
                </c:pt>
                <c:pt idx="2">
                  <c:v>27.085000000000001</c:v>
                </c:pt>
                <c:pt idx="3">
                  <c:v>26.085000000000001</c:v>
                </c:pt>
                <c:pt idx="4">
                  <c:v>25.085000000000001</c:v>
                </c:pt>
                <c:pt idx="5">
                  <c:v>24.085000000000001</c:v>
                </c:pt>
                <c:pt idx="6">
                  <c:v>23.085000000000001</c:v>
                </c:pt>
                <c:pt idx="7">
                  <c:v>22.085000000000001</c:v>
                </c:pt>
                <c:pt idx="8">
                  <c:v>21.085000000000001</c:v>
                </c:pt>
                <c:pt idx="9">
                  <c:v>20.085000000000001</c:v>
                </c:pt>
                <c:pt idx="10">
                  <c:v>19.085000000000001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5-4C99-B77E-8DF3F7122AE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SL_14!$J$10:$J$22</c:f>
              <c:numCache>
                <c:formatCode>General</c:formatCode>
                <c:ptCount val="13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SL_14!$L$10:$L$22</c:f>
              <c:numCache>
                <c:formatCode>General</c:formatCode>
                <c:ptCount val="13"/>
                <c:pt idx="11" formatCode="\+0.00">
                  <c:v>30.085000000000001</c:v>
                </c:pt>
                <c:pt idx="12" formatCode="\+0.00">
                  <c:v>19.085000000000001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5-4C99-B77E-8DF3F712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SL_15!$J$10:$J$20</c:f>
              <c:numCache>
                <c:formatCode>General</c:formatCode>
                <c:ptCount val="11"/>
                <c:pt idx="0">
                  <c:v>17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22</c:v>
                </c:pt>
                <c:pt idx="6">
                  <c:v>101</c:v>
                </c:pt>
              </c:numCache>
            </c:numRef>
          </c:xVal>
          <c:yVal>
            <c:numRef>
              <c:f>SL_15!$K$10:$K$20</c:f>
              <c:numCache>
                <c:formatCode>\+0.00</c:formatCode>
                <c:ptCount val="11"/>
                <c:pt idx="0">
                  <c:v>27.271000000000001</c:v>
                </c:pt>
                <c:pt idx="1">
                  <c:v>26.771000000000001</c:v>
                </c:pt>
                <c:pt idx="2">
                  <c:v>26.271000000000001</c:v>
                </c:pt>
                <c:pt idx="3">
                  <c:v>25.771000000000001</c:v>
                </c:pt>
                <c:pt idx="4">
                  <c:v>25.271000000000001</c:v>
                </c:pt>
                <c:pt idx="5">
                  <c:v>24.271000000000001</c:v>
                </c:pt>
                <c:pt idx="6">
                  <c:v>23.771000000000001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2A-40C8-9726-DD005318A1B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SL_15!$J$10:$J$22</c:f>
              <c:numCache>
                <c:formatCode>General</c:formatCode>
                <c:ptCount val="13"/>
                <c:pt idx="0">
                  <c:v>17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22</c:v>
                </c:pt>
                <c:pt idx="6">
                  <c:v>101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SL_15!$L$10:$L$22</c:f>
              <c:numCache>
                <c:formatCode>General</c:formatCode>
                <c:ptCount val="13"/>
                <c:pt idx="11" formatCode="\+0.00">
                  <c:v>28.271000000000001</c:v>
                </c:pt>
                <c:pt idx="12" formatCode="\+0.00">
                  <c:v>23.771000000000001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2A-40C8-9726-DD005318A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6320"/>
        <c:axId val="-501307952"/>
      </c:scatterChart>
      <c:valAx>
        <c:axId val="-50130632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7952"/>
        <c:crosses val="autoZero"/>
        <c:crossBetween val="midCat"/>
      </c:valAx>
      <c:valAx>
        <c:axId val="-501307952"/>
        <c:scaling>
          <c:orientation val="minMax"/>
          <c:max val="3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63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SL_16!$J$10:$J$22</c:f>
              <c:numCache>
                <c:formatCode>General</c:formatCode>
                <c:ptCount val="13"/>
                <c:pt idx="0">
                  <c:v>18</c:v>
                </c:pt>
                <c:pt idx="1">
                  <c:v>25</c:v>
                </c:pt>
                <c:pt idx="2">
                  <c:v>40</c:v>
                </c:pt>
                <c:pt idx="3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SL_16!$K$10:$K$22</c:f>
              <c:numCache>
                <c:formatCode>\+0.00</c:formatCode>
                <c:ptCount val="13"/>
                <c:pt idx="0">
                  <c:v>26.27</c:v>
                </c:pt>
                <c:pt idx="1">
                  <c:v>25.77</c:v>
                </c:pt>
                <c:pt idx="2">
                  <c:v>25.27</c:v>
                </c:pt>
                <c:pt idx="3">
                  <c:v>24.77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A-4CCE-AACD-2417ECC7E84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SL_16!$J$10:$J$22</c:f>
              <c:numCache>
                <c:formatCode>General</c:formatCode>
                <c:ptCount val="13"/>
                <c:pt idx="0">
                  <c:v>18</c:v>
                </c:pt>
                <c:pt idx="1">
                  <c:v>25</c:v>
                </c:pt>
                <c:pt idx="2">
                  <c:v>40</c:v>
                </c:pt>
                <c:pt idx="3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SL_16!$L$10:$L$22</c:f>
              <c:numCache>
                <c:formatCode>General</c:formatCode>
                <c:ptCount val="13"/>
                <c:pt idx="11" formatCode="\+0.00">
                  <c:v>27.27</c:v>
                </c:pt>
                <c:pt idx="12" formatCode="\+0.00">
                  <c:v>24.77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A-4CCE-AACD-2417ECC7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297072"/>
        <c:axId val="-501305776"/>
      </c:scatterChart>
      <c:valAx>
        <c:axId val="-5012970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5776"/>
        <c:crosses val="autoZero"/>
        <c:crossBetween val="midCat"/>
      </c:valAx>
      <c:valAx>
        <c:axId val="-501305776"/>
        <c:scaling>
          <c:orientation val="minMax"/>
          <c:max val="29"/>
          <c:min val="1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297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SL_17!$J$10:$J$20</c:f>
              <c:numCache>
                <c:formatCode>General</c:formatCode>
                <c:ptCount val="11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34</c:v>
                </c:pt>
                <c:pt idx="5">
                  <c:v>89</c:v>
                </c:pt>
              </c:numCache>
            </c:numRef>
          </c:xVal>
          <c:yVal>
            <c:numRef>
              <c:f>SL_17!$K$10:$K$20</c:f>
              <c:numCache>
                <c:formatCode>\+0.00</c:formatCode>
                <c:ptCount val="11"/>
                <c:pt idx="0">
                  <c:v>24.481999999999999</c:v>
                </c:pt>
                <c:pt idx="1">
                  <c:v>23.481999999999999</c:v>
                </c:pt>
                <c:pt idx="2">
                  <c:v>22.481999999999999</c:v>
                </c:pt>
                <c:pt idx="3">
                  <c:v>21.481999999999999</c:v>
                </c:pt>
                <c:pt idx="4">
                  <c:v>20.481999999999999</c:v>
                </c:pt>
                <c:pt idx="5">
                  <c:v>19.981999999999999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CA-481A-894D-E3E9D0F0166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SL_17!$J$10:$J$22</c:f>
              <c:numCache>
                <c:formatCode>General</c:formatCode>
                <c:ptCount val="13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34</c:v>
                </c:pt>
                <c:pt idx="5">
                  <c:v>89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SL_17!$L$10:$L$22</c:f>
              <c:numCache>
                <c:formatCode>General</c:formatCode>
                <c:ptCount val="13"/>
                <c:pt idx="11" formatCode="\+0.00">
                  <c:v>26.481999999999999</c:v>
                </c:pt>
                <c:pt idx="12" formatCode="\+0.00">
                  <c:v>19.981999999999999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CA-481A-894D-E3E9D0F0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28"/>
          <c:min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SL_18!$J$10:$J$20</c:f>
              <c:numCache>
                <c:formatCode>General</c:formatCode>
                <c:ptCount val="11"/>
                <c:pt idx="0">
                  <c:v>6</c:v>
                </c:pt>
                <c:pt idx="1">
                  <c:v>13</c:v>
                </c:pt>
                <c:pt idx="2">
                  <c:v>17</c:v>
                </c:pt>
                <c:pt idx="3">
                  <c:v>18</c:v>
                </c:pt>
                <c:pt idx="4">
                  <c:v>50</c:v>
                </c:pt>
              </c:numCache>
            </c:numRef>
          </c:xVal>
          <c:yVal>
            <c:numRef>
              <c:f>SL_18!$K$10:$K$20</c:f>
              <c:numCache>
                <c:formatCode>\+0.00</c:formatCode>
                <c:ptCount val="11"/>
                <c:pt idx="0">
                  <c:v>24.661999999999999</c:v>
                </c:pt>
                <c:pt idx="1">
                  <c:v>23.661999999999999</c:v>
                </c:pt>
                <c:pt idx="2">
                  <c:v>22.661999999999999</c:v>
                </c:pt>
                <c:pt idx="3">
                  <c:v>21.661999999999999</c:v>
                </c:pt>
                <c:pt idx="4">
                  <c:v>20.661999999999999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C-4119-B13D-9AD88B0B26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SL_18!$J$10:$J$22</c:f>
              <c:numCache>
                <c:formatCode>General</c:formatCode>
                <c:ptCount val="13"/>
                <c:pt idx="0">
                  <c:v>6</c:v>
                </c:pt>
                <c:pt idx="1">
                  <c:v>13</c:v>
                </c:pt>
                <c:pt idx="2">
                  <c:v>17</c:v>
                </c:pt>
                <c:pt idx="3">
                  <c:v>18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SL_18!$L$10:$L$22</c:f>
              <c:numCache>
                <c:formatCode>General</c:formatCode>
                <c:ptCount val="13"/>
                <c:pt idx="11" formatCode="\+0.00">
                  <c:v>25.661999999999999</c:v>
                </c:pt>
                <c:pt idx="12" formatCode="\+0.00">
                  <c:v>20.661999999999999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9C-4119-B13D-9AD88B0B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SL_19!$J$10:$J$20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24</c:v>
                </c:pt>
                <c:pt idx="3">
                  <c:v>34</c:v>
                </c:pt>
                <c:pt idx="4">
                  <c:v>50</c:v>
                </c:pt>
              </c:numCache>
            </c:numRef>
          </c:xVal>
          <c:yVal>
            <c:numRef>
              <c:f>SL_19!$K$10:$K$20</c:f>
              <c:numCache>
                <c:formatCode>\+0.00</c:formatCode>
                <c:ptCount val="11"/>
                <c:pt idx="0">
                  <c:v>24.164000000000001</c:v>
                </c:pt>
                <c:pt idx="1">
                  <c:v>23.164000000000001</c:v>
                </c:pt>
                <c:pt idx="2">
                  <c:v>22.164000000000001</c:v>
                </c:pt>
                <c:pt idx="3">
                  <c:v>21.164000000000001</c:v>
                </c:pt>
                <c:pt idx="4">
                  <c:v>20.664000000000001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7-4438-9EDF-EDF42379E12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SL_19!$J$10:$J$22</c:f>
              <c:numCache>
                <c:formatCode>General</c:formatCode>
                <c:ptCount val="13"/>
                <c:pt idx="0">
                  <c:v>10</c:v>
                </c:pt>
                <c:pt idx="1">
                  <c:v>12</c:v>
                </c:pt>
                <c:pt idx="2">
                  <c:v>24</c:v>
                </c:pt>
                <c:pt idx="3">
                  <c:v>34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SL_19!$L$10:$L$22</c:f>
              <c:numCache>
                <c:formatCode>General</c:formatCode>
                <c:ptCount val="13"/>
                <c:pt idx="11" formatCode="\+0.00">
                  <c:v>25.164000000000001</c:v>
                </c:pt>
                <c:pt idx="12" formatCode="\+0.00">
                  <c:v>20.664000000000001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D7-4438-9EDF-EDF42379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SL_02!$J$10:$J$22</c:f>
              <c:numCache>
                <c:formatCode>General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SL_02!$K$10:$K$22</c:f>
              <c:numCache>
                <c:formatCode>\+0.00</c:formatCode>
                <c:ptCount val="13"/>
                <c:pt idx="0">
                  <c:v>6.7240000000000002</c:v>
                </c:pt>
                <c:pt idx="1">
                  <c:v>5.7240000000000002</c:v>
                </c:pt>
                <c:pt idx="2">
                  <c:v>4.7240000000000002</c:v>
                </c:pt>
                <c:pt idx="3">
                  <c:v>3.7240000000000002</c:v>
                </c:pt>
                <c:pt idx="4">
                  <c:v>2.7240000000000002</c:v>
                </c:pt>
                <c:pt idx="5">
                  <c:v>2.2240000000000002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SL_02!$J$10:$J$22</c:f>
              <c:numCache>
                <c:formatCode>General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SL_02!$L$10:$L$22</c:f>
              <c:numCache>
                <c:formatCode>General</c:formatCode>
                <c:ptCount val="13"/>
                <c:pt idx="11" formatCode="\+0.00">
                  <c:v>7.7240000000000002</c:v>
                </c:pt>
                <c:pt idx="12" formatCode="\+0.00">
                  <c:v>2.2240000000000002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SL_20!$J$10:$J$20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18</c:v>
                </c:pt>
                <c:pt idx="3">
                  <c:v>32</c:v>
                </c:pt>
                <c:pt idx="4">
                  <c:v>50</c:v>
                </c:pt>
              </c:numCache>
            </c:numRef>
          </c:xVal>
          <c:yVal>
            <c:numRef>
              <c:f>SL_20!$K$10:$K$20</c:f>
              <c:numCache>
                <c:formatCode>\+0.00</c:formatCode>
                <c:ptCount val="11"/>
                <c:pt idx="0">
                  <c:v>22.306000000000001</c:v>
                </c:pt>
                <c:pt idx="1">
                  <c:v>21.306000000000001</c:v>
                </c:pt>
                <c:pt idx="2">
                  <c:v>20.306000000000001</c:v>
                </c:pt>
                <c:pt idx="3">
                  <c:v>19.306000000000001</c:v>
                </c:pt>
                <c:pt idx="4">
                  <c:v>18.806000000000001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1-4852-A1F0-6872FC93D6D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SL_20!$J$10:$J$22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18</c:v>
                </c:pt>
                <c:pt idx="3">
                  <c:v>32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SL_20!$L$10:$L$22</c:f>
              <c:numCache>
                <c:formatCode>General</c:formatCode>
                <c:ptCount val="13"/>
                <c:pt idx="11" formatCode="\+0.00">
                  <c:v>23.306000000000001</c:v>
                </c:pt>
                <c:pt idx="12" formatCode="\+0.00">
                  <c:v>18.806000000000001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1-4852-A1F0-6872FC93D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SL_21!$J$10:$J$20</c:f>
              <c:numCache>
                <c:formatCode>General</c:formatCode>
                <c:ptCount val="11"/>
                <c:pt idx="0">
                  <c:v>11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40</c:v>
                </c:pt>
                <c:pt idx="5">
                  <c:v>67</c:v>
                </c:pt>
              </c:numCache>
            </c:numRef>
          </c:xVal>
          <c:yVal>
            <c:numRef>
              <c:f>SL_21!$K$10:$K$20</c:f>
              <c:numCache>
                <c:formatCode>\+0.00</c:formatCode>
                <c:ptCount val="11"/>
                <c:pt idx="0">
                  <c:v>22.131</c:v>
                </c:pt>
                <c:pt idx="1">
                  <c:v>21.131</c:v>
                </c:pt>
                <c:pt idx="2">
                  <c:v>20.131</c:v>
                </c:pt>
                <c:pt idx="3">
                  <c:v>19.131</c:v>
                </c:pt>
                <c:pt idx="4">
                  <c:v>18.131</c:v>
                </c:pt>
                <c:pt idx="5">
                  <c:v>17.131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D1-44AA-ABC4-1FF2006F634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SL_21!$J$10:$J$22</c:f>
              <c:numCache>
                <c:formatCode>General</c:formatCode>
                <c:ptCount val="13"/>
                <c:pt idx="0">
                  <c:v>11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40</c:v>
                </c:pt>
                <c:pt idx="5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SL_21!$L$10:$L$22</c:f>
              <c:numCache>
                <c:formatCode>General</c:formatCode>
                <c:ptCount val="13"/>
                <c:pt idx="11" formatCode="\+0.00">
                  <c:v>23.131</c:v>
                </c:pt>
                <c:pt idx="12" formatCode="\+0.00">
                  <c:v>17.131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D1-44AA-ABC4-1FF2006F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24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SL_22!$J$10:$J$20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18</c:v>
                </c:pt>
                <c:pt idx="5">
                  <c:v>50</c:v>
                </c:pt>
              </c:numCache>
            </c:numRef>
          </c:xVal>
          <c:yVal>
            <c:numRef>
              <c:f>SL_22!$K$10:$K$20</c:f>
              <c:numCache>
                <c:formatCode>\+0.00</c:formatCode>
                <c:ptCount val="11"/>
                <c:pt idx="0">
                  <c:v>19.949000000000002</c:v>
                </c:pt>
                <c:pt idx="1">
                  <c:v>18.949000000000002</c:v>
                </c:pt>
                <c:pt idx="2">
                  <c:v>17.949000000000002</c:v>
                </c:pt>
                <c:pt idx="3">
                  <c:v>16.949000000000002</c:v>
                </c:pt>
                <c:pt idx="4">
                  <c:v>15.949000000000002</c:v>
                </c:pt>
                <c:pt idx="5">
                  <c:v>15.449000000000002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EA-45E4-BC9B-53C16E4F61D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SL_22!$J$10:$J$22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18</c:v>
                </c:pt>
                <c:pt idx="5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SL_22!$L$10:$L$22</c:f>
              <c:numCache>
                <c:formatCode>General</c:formatCode>
                <c:ptCount val="13"/>
                <c:pt idx="11" formatCode="\+0.00">
                  <c:v>20.949000000000002</c:v>
                </c:pt>
                <c:pt idx="12" formatCode="\+0.00">
                  <c:v>15.449000000000002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EA-45E4-BC9B-53C16E4F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SL_23!$J$10:$J$20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19</c:v>
                </c:pt>
                <c:pt idx="3">
                  <c:v>16</c:v>
                </c:pt>
                <c:pt idx="4">
                  <c:v>50</c:v>
                </c:pt>
              </c:numCache>
            </c:numRef>
          </c:xVal>
          <c:yVal>
            <c:numRef>
              <c:f>SL_23!$K$10:$K$20</c:f>
              <c:numCache>
                <c:formatCode>\+0.00</c:formatCode>
                <c:ptCount val="11"/>
                <c:pt idx="0">
                  <c:v>19.829000000000001</c:v>
                </c:pt>
                <c:pt idx="1">
                  <c:v>18.829000000000001</c:v>
                </c:pt>
                <c:pt idx="2">
                  <c:v>17.829000000000001</c:v>
                </c:pt>
                <c:pt idx="3">
                  <c:v>16.829000000000001</c:v>
                </c:pt>
                <c:pt idx="4">
                  <c:v>15.829000000000001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A-477B-9DB2-59726794793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SL_23!$J$10:$J$22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19</c:v>
                </c:pt>
                <c:pt idx="3">
                  <c:v>16</c:v>
                </c:pt>
                <c:pt idx="4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SL_23!$L$10:$L$22</c:f>
              <c:numCache>
                <c:formatCode>General</c:formatCode>
                <c:ptCount val="13"/>
                <c:pt idx="11" formatCode="\+0.00">
                  <c:v>20.829000000000001</c:v>
                </c:pt>
                <c:pt idx="12" formatCode="\+0.00">
                  <c:v>15.829000000000001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6A-477B-9DB2-59726794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22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SL_24!$J$10:$J$20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50</c:v>
                </c:pt>
              </c:numCache>
            </c:numRef>
          </c:xVal>
          <c:yVal>
            <c:numRef>
              <c:f>SL_24!$K$10:$K$20</c:f>
              <c:numCache>
                <c:formatCode>\+0.00</c:formatCode>
                <c:ptCount val="11"/>
                <c:pt idx="0">
                  <c:v>18.166</c:v>
                </c:pt>
                <c:pt idx="1">
                  <c:v>17.166</c:v>
                </c:pt>
                <c:pt idx="2">
                  <c:v>16.166</c:v>
                </c:pt>
                <c:pt idx="3">
                  <c:v>15.166</c:v>
                </c:pt>
                <c:pt idx="4">
                  <c:v>14.166</c:v>
                </c:pt>
                <c:pt idx="5">
                  <c:v>13.166</c:v>
                </c:pt>
                <c:pt idx="6">
                  <c:v>12.166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A-4C11-9239-18335ED0430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SL_24!$J$10:$J$22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SL_24!$L$10:$L$22</c:f>
              <c:numCache>
                <c:formatCode>General</c:formatCode>
                <c:ptCount val="13"/>
                <c:pt idx="11" formatCode="\+0.00">
                  <c:v>19.166</c:v>
                </c:pt>
                <c:pt idx="12" formatCode="\+0.00">
                  <c:v>12.166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2A-4C11-9239-18335ED0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SL_25!$J$10:$J$20</c:f>
              <c:numCache>
                <c:formatCode>General</c:formatCode>
                <c:ptCount val="11"/>
                <c:pt idx="0">
                  <c:v>13</c:v>
                </c:pt>
                <c:pt idx="1">
                  <c:v>19</c:v>
                </c:pt>
                <c:pt idx="2">
                  <c:v>23</c:v>
                </c:pt>
                <c:pt idx="3">
                  <c:v>24</c:v>
                </c:pt>
                <c:pt idx="4">
                  <c:v>37</c:v>
                </c:pt>
                <c:pt idx="5">
                  <c:v>47</c:v>
                </c:pt>
                <c:pt idx="6">
                  <c:v>50</c:v>
                </c:pt>
              </c:numCache>
            </c:numRef>
          </c:xVal>
          <c:yVal>
            <c:numRef>
              <c:f>SL_25!$K$10:$K$20</c:f>
              <c:numCache>
                <c:formatCode>\+0.00</c:formatCode>
                <c:ptCount val="11"/>
                <c:pt idx="0">
                  <c:v>17.41</c:v>
                </c:pt>
                <c:pt idx="1">
                  <c:v>16.41</c:v>
                </c:pt>
                <c:pt idx="2">
                  <c:v>15.41</c:v>
                </c:pt>
                <c:pt idx="3">
                  <c:v>14.41</c:v>
                </c:pt>
                <c:pt idx="4">
                  <c:v>13.41</c:v>
                </c:pt>
                <c:pt idx="5">
                  <c:v>12.41</c:v>
                </c:pt>
                <c:pt idx="6">
                  <c:v>11.41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8D-4799-862C-CA026E25D9D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SL_25!$J$10:$J$22</c:f>
              <c:numCache>
                <c:formatCode>General</c:formatCode>
                <c:ptCount val="13"/>
                <c:pt idx="0">
                  <c:v>13</c:v>
                </c:pt>
                <c:pt idx="1">
                  <c:v>19</c:v>
                </c:pt>
                <c:pt idx="2">
                  <c:v>23</c:v>
                </c:pt>
                <c:pt idx="3">
                  <c:v>24</c:v>
                </c:pt>
                <c:pt idx="4">
                  <c:v>37</c:v>
                </c:pt>
                <c:pt idx="5">
                  <c:v>47</c:v>
                </c:pt>
                <c:pt idx="6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SL_25!$L$10:$L$22</c:f>
              <c:numCache>
                <c:formatCode>General</c:formatCode>
                <c:ptCount val="13"/>
                <c:pt idx="11" formatCode="\+0.00">
                  <c:v>18.41</c:v>
                </c:pt>
                <c:pt idx="12" formatCode="\+0.00">
                  <c:v>11.41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8D-4799-862C-CA026E25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9"/>
          <c:min val="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SL_26!$J$10:$J$20</c:f>
              <c:numCache>
                <c:formatCode>General</c:formatCode>
                <c:ptCount val="11"/>
                <c:pt idx="0">
                  <c:v>8</c:v>
                </c:pt>
                <c:pt idx="1">
                  <c:v>12</c:v>
                </c:pt>
                <c:pt idx="2">
                  <c:v>20</c:v>
                </c:pt>
                <c:pt idx="3">
                  <c:v>45</c:v>
                </c:pt>
                <c:pt idx="4">
                  <c:v>63</c:v>
                </c:pt>
              </c:numCache>
            </c:numRef>
          </c:xVal>
          <c:yVal>
            <c:numRef>
              <c:f>SL_26!$K$10:$K$20</c:f>
              <c:numCache>
                <c:formatCode>\+0.00</c:formatCode>
                <c:ptCount val="11"/>
                <c:pt idx="0">
                  <c:v>17.091999999999999</c:v>
                </c:pt>
                <c:pt idx="1">
                  <c:v>16.091999999999999</c:v>
                </c:pt>
                <c:pt idx="2">
                  <c:v>15.091999999999999</c:v>
                </c:pt>
                <c:pt idx="3">
                  <c:v>14.091999999999999</c:v>
                </c:pt>
                <c:pt idx="4">
                  <c:v>13.091999999999999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15-4522-A9AD-1B183E4AAD4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SL_26!$J$10:$J$22</c:f>
              <c:numCache>
                <c:formatCode>General</c:formatCode>
                <c:ptCount val="13"/>
                <c:pt idx="0">
                  <c:v>8</c:v>
                </c:pt>
                <c:pt idx="1">
                  <c:v>12</c:v>
                </c:pt>
                <c:pt idx="2">
                  <c:v>20</c:v>
                </c:pt>
                <c:pt idx="3">
                  <c:v>45</c:v>
                </c:pt>
                <c:pt idx="4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SL_26!$L$10:$L$22</c:f>
              <c:numCache>
                <c:formatCode>General</c:formatCode>
                <c:ptCount val="13"/>
                <c:pt idx="11" formatCode="\+0.00">
                  <c:v>18.091999999999999</c:v>
                </c:pt>
                <c:pt idx="12" formatCode="\+0.00">
                  <c:v>13.091999999999999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15-4522-A9AD-1B183E4AA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9"/>
          <c:min val="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SL_27!$J$10:$J$20</c:f>
              <c:numCache>
                <c:formatCode>General</c:formatCode>
                <c:ptCount val="11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34</c:v>
                </c:pt>
                <c:pt idx="6">
                  <c:v>44</c:v>
                </c:pt>
                <c:pt idx="7">
                  <c:v>50</c:v>
                </c:pt>
              </c:numCache>
            </c:numRef>
          </c:xVal>
          <c:yVal>
            <c:numRef>
              <c:f>SL_27!$K$10:$K$20</c:f>
              <c:numCache>
                <c:formatCode>\+0.00</c:formatCode>
                <c:ptCount val="11"/>
                <c:pt idx="0">
                  <c:v>16.966999999999999</c:v>
                </c:pt>
                <c:pt idx="1">
                  <c:v>15.966999999999999</c:v>
                </c:pt>
                <c:pt idx="2">
                  <c:v>14.966999999999999</c:v>
                </c:pt>
                <c:pt idx="3">
                  <c:v>13.966999999999999</c:v>
                </c:pt>
                <c:pt idx="4">
                  <c:v>12.966999999999999</c:v>
                </c:pt>
                <c:pt idx="5">
                  <c:v>11.966999999999999</c:v>
                </c:pt>
                <c:pt idx="6">
                  <c:v>10.966999999999999</c:v>
                </c:pt>
                <c:pt idx="7">
                  <c:v>9.9669999999999987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96-4C14-9A9C-68269067ABC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SL_27!$J$10:$J$22</c:f>
              <c:numCache>
                <c:formatCode>General</c:formatCode>
                <c:ptCount val="13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34</c:v>
                </c:pt>
                <c:pt idx="6">
                  <c:v>44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SL_27!$L$10:$L$22</c:f>
              <c:numCache>
                <c:formatCode>General</c:formatCode>
                <c:ptCount val="13"/>
                <c:pt idx="11" formatCode="\+0.00">
                  <c:v>17.966999999999999</c:v>
                </c:pt>
                <c:pt idx="12" formatCode="\+0.00">
                  <c:v>9.9669999999999987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96-4C14-9A9C-68269067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SL_28!$J$10:$J$20</c:f>
              <c:numCache>
                <c:formatCode>General</c:formatCode>
                <c:ptCount val="11"/>
                <c:pt idx="0">
                  <c:v>19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22</c:v>
                </c:pt>
                <c:pt idx="7">
                  <c:v>28</c:v>
                </c:pt>
                <c:pt idx="8">
                  <c:v>38</c:v>
                </c:pt>
                <c:pt idx="9">
                  <c:v>50</c:v>
                </c:pt>
              </c:numCache>
            </c:numRef>
          </c:xVal>
          <c:yVal>
            <c:numRef>
              <c:f>SL_28!$K$10:$K$20</c:f>
              <c:numCache>
                <c:formatCode>\+0.00</c:formatCode>
                <c:ptCount val="11"/>
                <c:pt idx="0">
                  <c:v>16.692</c:v>
                </c:pt>
                <c:pt idx="1">
                  <c:v>15.692</c:v>
                </c:pt>
                <c:pt idx="2">
                  <c:v>14.692</c:v>
                </c:pt>
                <c:pt idx="3">
                  <c:v>13.692</c:v>
                </c:pt>
                <c:pt idx="4">
                  <c:v>12.692</c:v>
                </c:pt>
                <c:pt idx="5">
                  <c:v>11.692</c:v>
                </c:pt>
                <c:pt idx="6">
                  <c:v>10.692</c:v>
                </c:pt>
                <c:pt idx="7">
                  <c:v>9.6920000000000002</c:v>
                </c:pt>
                <c:pt idx="8">
                  <c:v>8.6920000000000002</c:v>
                </c:pt>
                <c:pt idx="9">
                  <c:v>7.6920000000000002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51-4E54-9222-57EF0EBC88F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SL_28!$J$10:$J$22</c:f>
              <c:numCache>
                <c:formatCode>General</c:formatCode>
                <c:ptCount val="13"/>
                <c:pt idx="0">
                  <c:v>19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22</c:v>
                </c:pt>
                <c:pt idx="7">
                  <c:v>28</c:v>
                </c:pt>
                <c:pt idx="8">
                  <c:v>38</c:v>
                </c:pt>
                <c:pt idx="9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SL_28!$L$10:$L$22</c:f>
              <c:numCache>
                <c:formatCode>General</c:formatCode>
                <c:ptCount val="13"/>
                <c:pt idx="11" formatCode="\+0.00">
                  <c:v>17.692</c:v>
                </c:pt>
                <c:pt idx="12" formatCode="\+0.00">
                  <c:v>7.6920000000000002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51-4E54-9222-57EF0EBC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SL_29!$J$10:$J$20</c:f>
              <c:numCache>
                <c:formatCode>General</c:formatCode>
                <c:ptCount val="11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31</c:v>
                </c:pt>
                <c:pt idx="4">
                  <c:v>51</c:v>
                </c:pt>
              </c:numCache>
            </c:numRef>
          </c:xVal>
          <c:yVal>
            <c:numRef>
              <c:f>SL_29!$K$10:$K$20</c:f>
              <c:numCache>
                <c:formatCode>\+0.00</c:formatCode>
                <c:ptCount val="11"/>
                <c:pt idx="0">
                  <c:v>14.282999999999999</c:v>
                </c:pt>
                <c:pt idx="1">
                  <c:v>13.282999999999999</c:v>
                </c:pt>
                <c:pt idx="2">
                  <c:v>12.282999999999999</c:v>
                </c:pt>
                <c:pt idx="3">
                  <c:v>11.282999999999999</c:v>
                </c:pt>
                <c:pt idx="4">
                  <c:v>10.282999999999999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B-4EC3-9B5D-88196FEADB6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SL_29!$J$10:$J$22</c:f>
              <c:numCache>
                <c:formatCode>General</c:formatCode>
                <c:ptCount val="13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31</c:v>
                </c:pt>
                <c:pt idx="4">
                  <c:v>51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SL_29!$L$10:$L$22</c:f>
              <c:numCache>
                <c:formatCode>General</c:formatCode>
                <c:ptCount val="13"/>
                <c:pt idx="11" formatCode="\+0.00">
                  <c:v>15.282999999999999</c:v>
                </c:pt>
                <c:pt idx="12" formatCode="\+0.00">
                  <c:v>10.282999999999999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2B-4EC3-9B5D-88196FEA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7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SL_03!$J$10:$J$22</c:f>
              <c:numCache>
                <c:formatCode>General</c:formatCode>
                <c:ptCount val="13"/>
                <c:pt idx="0">
                  <c:v>27</c:v>
                </c:pt>
                <c:pt idx="1">
                  <c:v>14</c:v>
                </c:pt>
                <c:pt idx="2">
                  <c:v>25</c:v>
                </c:pt>
                <c:pt idx="3">
                  <c:v>32</c:v>
                </c:pt>
                <c:pt idx="4">
                  <c:v>71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SL_03!$K$10:$K$22</c:f>
              <c:numCache>
                <c:formatCode>\+0.00</c:formatCode>
                <c:ptCount val="13"/>
                <c:pt idx="0">
                  <c:v>10.695</c:v>
                </c:pt>
                <c:pt idx="1">
                  <c:v>9.6950000000000003</c:v>
                </c:pt>
                <c:pt idx="2">
                  <c:v>8.6950000000000003</c:v>
                </c:pt>
                <c:pt idx="3">
                  <c:v>7.6950000000000003</c:v>
                </c:pt>
                <c:pt idx="4">
                  <c:v>6.6950000000000003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SL_03!$J$10:$J$22</c:f>
              <c:numCache>
                <c:formatCode>General</c:formatCode>
                <c:ptCount val="13"/>
                <c:pt idx="0">
                  <c:v>27</c:v>
                </c:pt>
                <c:pt idx="1">
                  <c:v>14</c:v>
                </c:pt>
                <c:pt idx="2">
                  <c:v>25</c:v>
                </c:pt>
                <c:pt idx="3">
                  <c:v>32</c:v>
                </c:pt>
                <c:pt idx="4">
                  <c:v>71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SL_03!$L$10:$L$22</c:f>
              <c:numCache>
                <c:formatCode>General</c:formatCode>
                <c:ptCount val="13"/>
                <c:pt idx="11" formatCode="\+0.00">
                  <c:v>11.695</c:v>
                </c:pt>
                <c:pt idx="12" formatCode="\+0.00">
                  <c:v>6.6950000000000003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SL_30!$J$10:$J$20</c:f>
              <c:numCache>
                <c:formatCode>General</c:formatCode>
                <c:ptCount val="11"/>
                <c:pt idx="0">
                  <c:v>16</c:v>
                </c:pt>
                <c:pt idx="1">
                  <c:v>18</c:v>
                </c:pt>
                <c:pt idx="2">
                  <c:v>49</c:v>
                </c:pt>
                <c:pt idx="3">
                  <c:v>14</c:v>
                </c:pt>
                <c:pt idx="4">
                  <c:v>43</c:v>
                </c:pt>
                <c:pt idx="5">
                  <c:v>53</c:v>
                </c:pt>
              </c:numCache>
            </c:numRef>
          </c:xVal>
          <c:yVal>
            <c:numRef>
              <c:f>SL_30!$K$10:$K$20</c:f>
              <c:numCache>
                <c:formatCode>\+0.00</c:formatCode>
                <c:ptCount val="11"/>
                <c:pt idx="0">
                  <c:v>14.29</c:v>
                </c:pt>
                <c:pt idx="1">
                  <c:v>13.29</c:v>
                </c:pt>
                <c:pt idx="2">
                  <c:v>12.29</c:v>
                </c:pt>
                <c:pt idx="3">
                  <c:v>11.29</c:v>
                </c:pt>
                <c:pt idx="4">
                  <c:v>10.29</c:v>
                </c:pt>
                <c:pt idx="5">
                  <c:v>9.2899999999999991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02-4C87-9B0A-8864D1DECC3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SL_30!$J$10:$J$22</c:f>
              <c:numCache>
                <c:formatCode>General</c:formatCode>
                <c:ptCount val="13"/>
                <c:pt idx="0">
                  <c:v>16</c:v>
                </c:pt>
                <c:pt idx="1">
                  <c:v>18</c:v>
                </c:pt>
                <c:pt idx="2">
                  <c:v>49</c:v>
                </c:pt>
                <c:pt idx="3">
                  <c:v>14</c:v>
                </c:pt>
                <c:pt idx="4">
                  <c:v>43</c:v>
                </c:pt>
                <c:pt idx="5">
                  <c:v>53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SL_30!$L$10:$L$22</c:f>
              <c:numCache>
                <c:formatCode>General</c:formatCode>
                <c:ptCount val="13"/>
                <c:pt idx="11" formatCode="\+0.00">
                  <c:v>15.29</c:v>
                </c:pt>
                <c:pt idx="12" formatCode="\+0.00">
                  <c:v>9.2899999999999991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02-4C87-9B0A-8864D1DEC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6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SL_31!$J$10:$J$20</c:f>
              <c:numCache>
                <c:formatCode>General</c:formatCode>
                <c:ptCount val="11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20</c:v>
                </c:pt>
                <c:pt idx="4">
                  <c:v>6</c:v>
                </c:pt>
                <c:pt idx="5">
                  <c:v>5</c:v>
                </c:pt>
                <c:pt idx="6">
                  <c:v>90</c:v>
                </c:pt>
              </c:numCache>
            </c:numRef>
          </c:xVal>
          <c:yVal>
            <c:numRef>
              <c:f>SL_31!$K$10:$K$20</c:f>
              <c:numCache>
                <c:formatCode>\+0.00</c:formatCode>
                <c:ptCount val="11"/>
                <c:pt idx="0">
                  <c:v>14.071999999999999</c:v>
                </c:pt>
                <c:pt idx="1">
                  <c:v>13.071999999999999</c:v>
                </c:pt>
                <c:pt idx="2">
                  <c:v>12.071999999999999</c:v>
                </c:pt>
                <c:pt idx="3">
                  <c:v>11.071999999999999</c:v>
                </c:pt>
                <c:pt idx="4">
                  <c:v>10.071999999999999</c:v>
                </c:pt>
                <c:pt idx="5">
                  <c:v>9.0719999999999992</c:v>
                </c:pt>
                <c:pt idx="6">
                  <c:v>8.0719999999999992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26-41C3-BE40-F4B67CA2F43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SL_31!$J$10:$J$22</c:f>
              <c:numCache>
                <c:formatCode>General</c:formatCode>
                <c:ptCount val="13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20</c:v>
                </c:pt>
                <c:pt idx="4">
                  <c:v>6</c:v>
                </c:pt>
                <c:pt idx="5">
                  <c:v>5</c:v>
                </c:pt>
                <c:pt idx="6">
                  <c:v>90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SL_31!$L$10:$L$22</c:f>
              <c:numCache>
                <c:formatCode>General</c:formatCode>
                <c:ptCount val="13"/>
                <c:pt idx="11" formatCode="\+0.00">
                  <c:v>15.071999999999999</c:v>
                </c:pt>
                <c:pt idx="12" formatCode="\+0.00">
                  <c:v>8.0719999999999992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26-41C3-BE40-F4B67CA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6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SL_32!$J$10:$J$20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50</c:v>
                </c:pt>
              </c:numCache>
            </c:numRef>
          </c:xVal>
          <c:yVal>
            <c:numRef>
              <c:f>SL_32!$K$10:$K$20</c:f>
              <c:numCache>
                <c:formatCode>\+0.00</c:formatCode>
                <c:ptCount val="11"/>
                <c:pt idx="0">
                  <c:v>15.302</c:v>
                </c:pt>
                <c:pt idx="1">
                  <c:v>14.302</c:v>
                </c:pt>
                <c:pt idx="2">
                  <c:v>12.302</c:v>
                </c:pt>
                <c:pt idx="3">
                  <c:v>11.302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18-4F8F-B915-427578521CB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SL_32!$J$10:$J$22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SL_32!$L$10:$L$22</c:f>
              <c:numCache>
                <c:formatCode>General</c:formatCode>
                <c:ptCount val="13"/>
                <c:pt idx="11" formatCode="\+0.00">
                  <c:v>16.302</c:v>
                </c:pt>
                <c:pt idx="12" formatCode="\+0.00">
                  <c:v>11.302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18-4F8F-B915-42757852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17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SL_35!$J$10:$J$20</c:f>
              <c:numCache>
                <c:formatCode>General</c:formatCode>
                <c:ptCount val="11"/>
                <c:pt idx="0">
                  <c:v>41</c:v>
                </c:pt>
                <c:pt idx="1">
                  <c:v>40</c:v>
                </c:pt>
                <c:pt idx="2">
                  <c:v>32</c:v>
                </c:pt>
                <c:pt idx="3">
                  <c:v>58</c:v>
                </c:pt>
              </c:numCache>
            </c:numRef>
          </c:xVal>
          <c:yVal>
            <c:numRef>
              <c:f>SL_35!$K$10:$K$20</c:f>
              <c:numCache>
                <c:formatCode>\+0.00</c:formatCode>
                <c:ptCount val="11"/>
                <c:pt idx="0">
                  <c:v>22.321000000000002</c:v>
                </c:pt>
                <c:pt idx="1">
                  <c:v>21.321000000000002</c:v>
                </c:pt>
                <c:pt idx="2">
                  <c:v>20.321000000000002</c:v>
                </c:pt>
                <c:pt idx="3">
                  <c:v>19.321000000000002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F1-4E9D-8385-906E4345F11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SL_35!$J$10:$J$22</c:f>
              <c:numCache>
                <c:formatCode>General</c:formatCode>
                <c:ptCount val="13"/>
                <c:pt idx="0">
                  <c:v>41</c:v>
                </c:pt>
                <c:pt idx="1">
                  <c:v>40</c:v>
                </c:pt>
                <c:pt idx="2">
                  <c:v>32</c:v>
                </c:pt>
                <c:pt idx="3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SL_35!$L$10:$L$22</c:f>
              <c:numCache>
                <c:formatCode>General</c:formatCode>
                <c:ptCount val="13"/>
                <c:pt idx="11" formatCode="\+0.00">
                  <c:v>23.321000000000002</c:v>
                </c:pt>
                <c:pt idx="12" formatCode="\+0.00">
                  <c:v>19.321000000000002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F1-4E9D-8385-906E4345F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SL_36!$J$10:$J$20</c:f>
              <c:numCache>
                <c:formatCode>General</c:formatCode>
                <c:ptCount val="11"/>
                <c:pt idx="0">
                  <c:v>11</c:v>
                </c:pt>
                <c:pt idx="1">
                  <c:v>9</c:v>
                </c:pt>
                <c:pt idx="2">
                  <c:v>54</c:v>
                </c:pt>
                <c:pt idx="3">
                  <c:v>58</c:v>
                </c:pt>
                <c:pt idx="4">
                  <c:v>70</c:v>
                </c:pt>
              </c:numCache>
            </c:numRef>
          </c:xVal>
          <c:yVal>
            <c:numRef>
              <c:f>SL_36!$K$10:$K$20</c:f>
              <c:numCache>
                <c:formatCode>\+0.00</c:formatCode>
                <c:ptCount val="11"/>
                <c:pt idx="0">
                  <c:v>21.195</c:v>
                </c:pt>
                <c:pt idx="1">
                  <c:v>20.195</c:v>
                </c:pt>
                <c:pt idx="2">
                  <c:v>19.195</c:v>
                </c:pt>
                <c:pt idx="3">
                  <c:v>18.195</c:v>
                </c:pt>
                <c:pt idx="4">
                  <c:v>17.195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B7-41F2-81B4-BD34DE18772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SL_36!$J$10:$J$22</c:f>
              <c:numCache>
                <c:formatCode>General</c:formatCode>
                <c:ptCount val="13"/>
                <c:pt idx="0">
                  <c:v>11</c:v>
                </c:pt>
                <c:pt idx="1">
                  <c:v>9</c:v>
                </c:pt>
                <c:pt idx="2">
                  <c:v>54</c:v>
                </c:pt>
                <c:pt idx="3">
                  <c:v>58</c:v>
                </c:pt>
                <c:pt idx="4">
                  <c:v>70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SL_36!$L$10:$L$22</c:f>
              <c:numCache>
                <c:formatCode>General</c:formatCode>
                <c:ptCount val="13"/>
                <c:pt idx="11" formatCode="\+0.00">
                  <c:v>22.195</c:v>
                </c:pt>
                <c:pt idx="12" formatCode="\+0.00">
                  <c:v>17.195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B7-41F2-81B4-BD34DE18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SL_37!$J$10:$J$20</c:f>
              <c:numCache>
                <c:formatCode>General</c:formatCode>
                <c:ptCount val="11"/>
                <c:pt idx="0">
                  <c:v>11</c:v>
                </c:pt>
                <c:pt idx="1">
                  <c:v>21</c:v>
                </c:pt>
                <c:pt idx="2">
                  <c:v>19</c:v>
                </c:pt>
                <c:pt idx="3">
                  <c:v>25</c:v>
                </c:pt>
                <c:pt idx="4">
                  <c:v>38</c:v>
                </c:pt>
                <c:pt idx="5">
                  <c:v>47</c:v>
                </c:pt>
                <c:pt idx="6">
                  <c:v>60</c:v>
                </c:pt>
              </c:numCache>
            </c:numRef>
          </c:xVal>
          <c:yVal>
            <c:numRef>
              <c:f>SL_37!$K$10:$K$20</c:f>
              <c:numCache>
                <c:formatCode>\+0.00</c:formatCode>
                <c:ptCount val="11"/>
                <c:pt idx="0">
                  <c:v>14.271000000000001</c:v>
                </c:pt>
                <c:pt idx="1">
                  <c:v>13.271000000000001</c:v>
                </c:pt>
                <c:pt idx="2">
                  <c:v>12.271000000000001</c:v>
                </c:pt>
                <c:pt idx="3">
                  <c:v>11.271000000000001</c:v>
                </c:pt>
                <c:pt idx="4">
                  <c:v>10.271000000000001</c:v>
                </c:pt>
                <c:pt idx="5">
                  <c:v>9.2710000000000008</c:v>
                </c:pt>
                <c:pt idx="6">
                  <c:v>8.2710000000000008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6E-444B-8E42-485F592F0DE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SL_37!$J$10:$J$22</c:f>
              <c:numCache>
                <c:formatCode>General</c:formatCode>
                <c:ptCount val="13"/>
                <c:pt idx="0">
                  <c:v>11</c:v>
                </c:pt>
                <c:pt idx="1">
                  <c:v>21</c:v>
                </c:pt>
                <c:pt idx="2">
                  <c:v>19</c:v>
                </c:pt>
                <c:pt idx="3">
                  <c:v>25</c:v>
                </c:pt>
                <c:pt idx="4">
                  <c:v>38</c:v>
                </c:pt>
                <c:pt idx="5">
                  <c:v>47</c:v>
                </c:pt>
                <c:pt idx="6">
                  <c:v>60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SL_37!$L$10:$L$22</c:f>
              <c:numCache>
                <c:formatCode>General</c:formatCode>
                <c:ptCount val="13"/>
                <c:pt idx="11" formatCode="\+0.00">
                  <c:v>15.271000000000001</c:v>
                </c:pt>
                <c:pt idx="12" formatCode="\+0.00">
                  <c:v>8.2710000000000008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6E-444B-8E42-485F592F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SL_38!$J$10:$J$20</c:f>
              <c:numCache>
                <c:formatCode>General</c:formatCode>
                <c:ptCount val="11"/>
                <c:pt idx="0">
                  <c:v>13</c:v>
                </c:pt>
                <c:pt idx="1">
                  <c:v>10</c:v>
                </c:pt>
                <c:pt idx="2">
                  <c:v>39</c:v>
                </c:pt>
                <c:pt idx="3">
                  <c:v>66</c:v>
                </c:pt>
              </c:numCache>
            </c:numRef>
          </c:xVal>
          <c:yVal>
            <c:numRef>
              <c:f>SL_38!$K$10:$K$20</c:f>
              <c:numCache>
                <c:formatCode>\+0.00</c:formatCode>
                <c:ptCount val="11"/>
                <c:pt idx="0">
                  <c:v>10.605</c:v>
                </c:pt>
                <c:pt idx="1">
                  <c:v>9.6050000000000004</c:v>
                </c:pt>
                <c:pt idx="2">
                  <c:v>8.6050000000000004</c:v>
                </c:pt>
                <c:pt idx="3">
                  <c:v>8.1050000000000004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D1-4B8F-B7BA-B12294FA52DD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SL_38!$J$10:$J$22</c:f>
              <c:numCache>
                <c:formatCode>General</c:formatCode>
                <c:ptCount val="13"/>
                <c:pt idx="0">
                  <c:v>13</c:v>
                </c:pt>
                <c:pt idx="1">
                  <c:v>10</c:v>
                </c:pt>
                <c:pt idx="2">
                  <c:v>39</c:v>
                </c:pt>
                <c:pt idx="3">
                  <c:v>66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SL_38!$L$10:$L$22</c:f>
              <c:numCache>
                <c:formatCode>General</c:formatCode>
                <c:ptCount val="13"/>
                <c:pt idx="11" formatCode="\+0.00">
                  <c:v>11.605</c:v>
                </c:pt>
                <c:pt idx="12" formatCode="\+0.00">
                  <c:v>8.1050000000000004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D1-4B8F-B7BA-B12294FA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SL_39!$J$10:$J$20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SL_39!$K$10:$K$20</c:f>
              <c:numCache>
                <c:formatCode>\+0.00</c:formatCode>
                <c:ptCount val="11"/>
                <c:pt idx="0">
                  <c:v>9.4870000000000001</c:v>
                </c:pt>
                <c:pt idx="1">
                  <c:v>8.4870000000000001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C6-406E-B6D8-7EFD115C6E48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SL_39!$J$10:$J$22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SL_39!$L$10:$L$22</c:f>
              <c:numCache>
                <c:formatCode>General</c:formatCode>
                <c:ptCount val="13"/>
                <c:pt idx="11" formatCode="\+0.00">
                  <c:v>10.487</c:v>
                </c:pt>
                <c:pt idx="12" formatCode="\+0.00">
                  <c:v>8.4870000000000001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C6-406E-B6D8-7EFD115C6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SL_40!$J$10:$J$20</c:f>
              <c:numCache>
                <c:formatCode>General</c:formatCode>
                <c:ptCount val="11"/>
                <c:pt idx="0">
                  <c:v>29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</c:numCache>
            </c:numRef>
          </c:xVal>
          <c:yVal>
            <c:numRef>
              <c:f>SL_40!$K$10:$K$20</c:f>
              <c:numCache>
                <c:formatCode>\+0.00</c:formatCode>
                <c:ptCount val="11"/>
                <c:pt idx="0">
                  <c:v>21.832999999999998</c:v>
                </c:pt>
                <c:pt idx="1">
                  <c:v>20.832999999999998</c:v>
                </c:pt>
                <c:pt idx="2">
                  <c:v>19.832999999999998</c:v>
                </c:pt>
                <c:pt idx="3">
                  <c:v>19.232999999999997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3-4AC1-9E32-7E296C898EC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SL_40!$J$10:$J$22</c:f>
              <c:numCache>
                <c:formatCode>General</c:formatCode>
                <c:ptCount val="13"/>
                <c:pt idx="0">
                  <c:v>29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SL_40!$L$10:$L$22</c:f>
              <c:numCache>
                <c:formatCode>General</c:formatCode>
                <c:ptCount val="13"/>
                <c:pt idx="11" formatCode="\+0.00">
                  <c:v>22.832999999999998</c:v>
                </c:pt>
                <c:pt idx="12" formatCode="\+0.00">
                  <c:v>19.232999999999997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13-4AC1-9E32-7E296C898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ax val="25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SL_04!$J$10:$J$22</c:f>
              <c:numCache>
                <c:formatCode>General</c:formatCode>
                <c:ptCount val="13"/>
                <c:pt idx="0">
                  <c:v>40</c:v>
                </c:pt>
                <c:pt idx="1">
                  <c:v>23</c:v>
                </c:pt>
                <c:pt idx="2">
                  <c:v>28</c:v>
                </c:pt>
                <c:pt idx="3">
                  <c:v>37</c:v>
                </c:pt>
                <c:pt idx="4">
                  <c:v>69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SL_04!$K$10:$K$22</c:f>
              <c:numCache>
                <c:formatCode>\+0.00</c:formatCode>
                <c:ptCount val="13"/>
                <c:pt idx="0">
                  <c:v>11.667</c:v>
                </c:pt>
                <c:pt idx="1">
                  <c:v>10.667</c:v>
                </c:pt>
                <c:pt idx="2">
                  <c:v>9.6669999999999998</c:v>
                </c:pt>
                <c:pt idx="3">
                  <c:v>8.6669999999999998</c:v>
                </c:pt>
                <c:pt idx="4">
                  <c:v>7.6669999999999998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SL_04!$J$10:$J$22</c:f>
              <c:numCache>
                <c:formatCode>General</c:formatCode>
                <c:ptCount val="13"/>
                <c:pt idx="0">
                  <c:v>40</c:v>
                </c:pt>
                <c:pt idx="1">
                  <c:v>23</c:v>
                </c:pt>
                <c:pt idx="2">
                  <c:v>28</c:v>
                </c:pt>
                <c:pt idx="3">
                  <c:v>37</c:v>
                </c:pt>
                <c:pt idx="4">
                  <c:v>69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SL_04!$L$10:$L$22</c:f>
              <c:numCache>
                <c:formatCode>General</c:formatCode>
                <c:ptCount val="13"/>
                <c:pt idx="11" formatCode="\+0.00">
                  <c:v>12.667</c:v>
                </c:pt>
                <c:pt idx="12" formatCode="\+0.00">
                  <c:v>7.6669999999999998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SL_05!$J$10:$J$20</c:f>
              <c:numCache>
                <c:formatCode>General</c:formatCode>
                <c:ptCount val="11"/>
                <c:pt idx="0">
                  <c:v>13</c:v>
                </c:pt>
                <c:pt idx="1">
                  <c:v>8</c:v>
                </c:pt>
                <c:pt idx="2">
                  <c:v>22</c:v>
                </c:pt>
                <c:pt idx="3">
                  <c:v>34</c:v>
                </c:pt>
                <c:pt idx="4">
                  <c:v>63</c:v>
                </c:pt>
              </c:numCache>
            </c:numRef>
          </c:xVal>
          <c:yVal>
            <c:numRef>
              <c:f>SL_05!$K$10:$K$20</c:f>
              <c:numCache>
                <c:formatCode>\+0.00</c:formatCode>
                <c:ptCount val="11"/>
                <c:pt idx="0">
                  <c:v>12.647</c:v>
                </c:pt>
                <c:pt idx="1">
                  <c:v>11.647</c:v>
                </c:pt>
                <c:pt idx="2">
                  <c:v>10.647</c:v>
                </c:pt>
                <c:pt idx="3">
                  <c:v>9.6470000000000002</c:v>
                </c:pt>
                <c:pt idx="4">
                  <c:v>8.6470000000000002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SL_05!$J$10:$J$22</c:f>
              <c:numCache>
                <c:formatCode>General</c:formatCode>
                <c:ptCount val="13"/>
                <c:pt idx="0">
                  <c:v>13</c:v>
                </c:pt>
                <c:pt idx="1">
                  <c:v>8</c:v>
                </c:pt>
                <c:pt idx="2">
                  <c:v>22</c:v>
                </c:pt>
                <c:pt idx="3">
                  <c:v>34</c:v>
                </c:pt>
                <c:pt idx="4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SL_05!$L$10:$L$22</c:f>
              <c:numCache>
                <c:formatCode>General</c:formatCode>
                <c:ptCount val="13"/>
                <c:pt idx="11" formatCode="\+0.00">
                  <c:v>13.647</c:v>
                </c:pt>
                <c:pt idx="12" formatCode="\+0.00">
                  <c:v>8.6470000000000002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SL_06!$J$10:$J$22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SL_06!$K$10:$K$22</c:f>
              <c:numCache>
                <c:formatCode>\+0.00</c:formatCode>
                <c:ptCount val="13"/>
                <c:pt idx="0">
                  <c:v>12.352</c:v>
                </c:pt>
                <c:pt idx="1">
                  <c:v>11.352</c:v>
                </c:pt>
                <c:pt idx="2">
                  <c:v>10.352</c:v>
                </c:pt>
                <c:pt idx="3">
                  <c:v>9.3520000000000003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SL_06!$J$10:$J$22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SL_06!$L$10:$L$22</c:f>
              <c:numCache>
                <c:formatCode>General</c:formatCode>
                <c:ptCount val="13"/>
                <c:pt idx="11" formatCode="\+0.00">
                  <c:v>14.352</c:v>
                </c:pt>
                <c:pt idx="12" formatCode="\+0.00">
                  <c:v>9.3520000000000003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SL_07!$J$10:$J$22</c:f>
              <c:numCache>
                <c:formatCode>General</c:formatCode>
                <c:ptCount val="13"/>
                <c:pt idx="0">
                  <c:v>19</c:v>
                </c:pt>
                <c:pt idx="1">
                  <c:v>7</c:v>
                </c:pt>
                <c:pt idx="2">
                  <c:v>10</c:v>
                </c:pt>
                <c:pt idx="3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SL_07!$K$10:$K$22</c:f>
              <c:numCache>
                <c:formatCode>\+0.00</c:formatCode>
                <c:ptCount val="13"/>
                <c:pt idx="0">
                  <c:v>15.736999999999998</c:v>
                </c:pt>
                <c:pt idx="1">
                  <c:v>14.736999999999998</c:v>
                </c:pt>
                <c:pt idx="2">
                  <c:v>13.736999999999998</c:v>
                </c:pt>
                <c:pt idx="3">
                  <c:v>12.736999999999998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SL_07!$J$10:$J$22</c:f>
              <c:numCache>
                <c:formatCode>General</c:formatCode>
                <c:ptCount val="13"/>
                <c:pt idx="0">
                  <c:v>19</c:v>
                </c:pt>
                <c:pt idx="1">
                  <c:v>7</c:v>
                </c:pt>
                <c:pt idx="2">
                  <c:v>10</c:v>
                </c:pt>
                <c:pt idx="3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SL_07!$L$10:$L$22</c:f>
              <c:numCache>
                <c:formatCode>General</c:formatCode>
                <c:ptCount val="13"/>
                <c:pt idx="11" formatCode="\+0.00">
                  <c:v>16.736999999999998</c:v>
                </c:pt>
                <c:pt idx="12" formatCode="\+0.00">
                  <c:v>12.736999999999998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SL_08!$J$10:$J$22</c:f>
              <c:numCache>
                <c:formatCode>General</c:formatCode>
                <c:ptCount val="13"/>
                <c:pt idx="0">
                  <c:v>35</c:v>
                </c:pt>
                <c:pt idx="1">
                  <c:v>28</c:v>
                </c:pt>
                <c:pt idx="2">
                  <c:v>50</c:v>
                </c:pt>
                <c:pt idx="3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SL_08!$K$10:$K$22</c:f>
              <c:numCache>
                <c:formatCode>\+0.00</c:formatCode>
                <c:ptCount val="13"/>
                <c:pt idx="0">
                  <c:v>23.013999999999999</c:v>
                </c:pt>
                <c:pt idx="1">
                  <c:v>22.013999999999999</c:v>
                </c:pt>
                <c:pt idx="2">
                  <c:v>21.013999999999999</c:v>
                </c:pt>
                <c:pt idx="3">
                  <c:v>20.013999999999999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SL_08!$J$10:$J$22</c:f>
              <c:numCache>
                <c:formatCode>General</c:formatCode>
                <c:ptCount val="13"/>
                <c:pt idx="0">
                  <c:v>35</c:v>
                </c:pt>
                <c:pt idx="1">
                  <c:v>28</c:v>
                </c:pt>
                <c:pt idx="2">
                  <c:v>50</c:v>
                </c:pt>
                <c:pt idx="3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SL_08!$L$10:$L$22</c:f>
              <c:numCache>
                <c:formatCode>General</c:formatCode>
                <c:ptCount val="13"/>
                <c:pt idx="11" formatCode="\+0.00">
                  <c:v>24.013999999999999</c:v>
                </c:pt>
                <c:pt idx="12" formatCode="\+0.00">
                  <c:v>20.013999999999999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SL_09!$J$10:$J$22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33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SL_09!$K$10:$K$22</c:f>
              <c:numCache>
                <c:formatCode>\+0.00</c:formatCode>
                <c:ptCount val="13"/>
                <c:pt idx="0">
                  <c:v>18.972999999999999</c:v>
                </c:pt>
                <c:pt idx="1">
                  <c:v>17.972999999999999</c:v>
                </c:pt>
                <c:pt idx="2">
                  <c:v>16.972999999999999</c:v>
                </c:pt>
                <c:pt idx="3">
                  <c:v>15.972999999999999</c:v>
                </c:pt>
                <c:pt idx="4">
                  <c:v>14.972999999999999</c:v>
                </c:pt>
                <c:pt idx="5">
                  <c:v>13.972999999999999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SL_09!$J$10:$J$22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33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SL_09!$L$10:$L$22</c:f>
              <c:numCache>
                <c:formatCode>General</c:formatCode>
                <c:ptCount val="13"/>
                <c:pt idx="11" formatCode="\+0.00">
                  <c:v>19.972999999999999</c:v>
                </c:pt>
                <c:pt idx="12" formatCode="\+0.00">
                  <c:v>13.972999999999999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in val="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38</v>
      </c>
    </row>
    <row r="2" spans="1:13" x14ac:dyDescent="0.25">
      <c r="B2" s="18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1:13" ht="15.75" x14ac:dyDescent="0.25">
      <c r="B3" s="48"/>
      <c r="C3" s="28" t="s">
        <v>32</v>
      </c>
      <c r="D3" s="74" t="s">
        <v>78</v>
      </c>
      <c r="E3" s="76"/>
      <c r="F3" s="74" t="s">
        <v>37</v>
      </c>
      <c r="G3" s="76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 t="s">
        <v>140</v>
      </c>
      <c r="D5" s="57">
        <v>6184371323</v>
      </c>
      <c r="E5" s="57">
        <v>8464</v>
      </c>
      <c r="F5" s="74" t="s">
        <v>20</v>
      </c>
      <c r="G5" s="76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>
        <f>+J8-1</f>
        <v>7.4640000000000004</v>
      </c>
      <c r="D7" s="48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71" t="s">
        <v>8</v>
      </c>
      <c r="E8" s="72"/>
      <c r="F8" s="72"/>
      <c r="G8" s="73"/>
      <c r="I8" s="39" t="s">
        <v>15</v>
      </c>
      <c r="J8" s="26">
        <f>+E5/1000</f>
        <v>8.4640000000000004</v>
      </c>
      <c r="K8" s="8"/>
      <c r="L8" s="8"/>
      <c r="M8" s="38"/>
    </row>
    <row r="9" spans="1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2+4</f>
        <v>6</v>
      </c>
      <c r="K10" s="20">
        <f>+$J$8-I10</f>
        <v>7.4640000000000004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2+2</f>
        <v>4</v>
      </c>
      <c r="K11" s="20">
        <f t="shared" ref="K11:K14" si="0">+$J$8-I11</f>
        <v>6.4640000000000004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f>2+4</f>
        <v>6</v>
      </c>
      <c r="K12" s="20">
        <f t="shared" si="0"/>
        <v>5.4640000000000004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>
        <v>4</v>
      </c>
      <c r="J13" s="19">
        <f>4+5</f>
        <v>9</v>
      </c>
      <c r="K13" s="20">
        <f t="shared" si="0"/>
        <v>4.4640000000000004</v>
      </c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8+12</f>
        <v>20</v>
      </c>
      <c r="K14" s="20">
        <f t="shared" si="0"/>
        <v>3.4640000000000004</v>
      </c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57</v>
      </c>
      <c r="I15" s="41">
        <v>6</v>
      </c>
      <c r="J15" s="19">
        <f>21+37</f>
        <v>58</v>
      </c>
      <c r="K15" s="20">
        <f t="shared" ref="K15" si="1">+$J$8-I15</f>
        <v>2.4640000000000004</v>
      </c>
      <c r="L15" s="8"/>
      <c r="M15" s="38"/>
    </row>
    <row r="16" spans="1:13" x14ac:dyDescent="0.25">
      <c r="B16" s="7"/>
      <c r="C16" s="8"/>
      <c r="D16" s="8"/>
      <c r="E16" s="50">
        <f t="shared" ref="E16:F19" si="2">+I11</f>
        <v>2</v>
      </c>
      <c r="F16" s="50">
        <f t="shared" si="2"/>
        <v>4</v>
      </c>
      <c r="G16" s="51" t="s">
        <v>58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2"/>
        <v>3</v>
      </c>
      <c r="F17" s="50">
        <f t="shared" si="2"/>
        <v>6</v>
      </c>
      <c r="G17" s="51" t="s">
        <v>59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2"/>
        <v>4</v>
      </c>
      <c r="F18" s="50">
        <f t="shared" si="2"/>
        <v>9</v>
      </c>
      <c r="G18" s="51" t="s">
        <v>59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2"/>
        <v>5</v>
      </c>
      <c r="F19" s="50">
        <f t="shared" si="2"/>
        <v>20</v>
      </c>
      <c r="G19" s="51" t="s">
        <v>60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3">+I15</f>
        <v>6</v>
      </c>
      <c r="F20" s="50">
        <f t="shared" ref="F20" si="4">+J15</f>
        <v>58</v>
      </c>
      <c r="G20" s="51" t="s">
        <v>59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5">+I16</f>
        <v>0</v>
      </c>
      <c r="F21" s="50">
        <f t="shared" si="5"/>
        <v>0</v>
      </c>
      <c r="G21" s="51" t="s">
        <v>20</v>
      </c>
      <c r="I21" s="34"/>
      <c r="J21" s="14">
        <v>0</v>
      </c>
      <c r="K21" s="15"/>
      <c r="L21" s="21">
        <f>+J8</f>
        <v>8.4640000000000004</v>
      </c>
      <c r="M21" s="42" t="s">
        <v>17</v>
      </c>
    </row>
    <row r="22" spans="2:13" x14ac:dyDescent="0.25">
      <c r="B22" s="7"/>
      <c r="C22" s="8"/>
      <c r="D22" s="8"/>
      <c r="E22" s="50">
        <f t="shared" si="5"/>
        <v>0</v>
      </c>
      <c r="F22" s="50">
        <f t="shared" si="5"/>
        <v>0</v>
      </c>
      <c r="G22" s="51" t="s">
        <v>20</v>
      </c>
      <c r="I22" s="34"/>
      <c r="J22" s="10">
        <v>0</v>
      </c>
      <c r="K22" s="11"/>
      <c r="L22" s="22">
        <f>+K15</f>
        <v>2.4640000000000004</v>
      </c>
      <c r="M22" s="43" t="s">
        <v>18</v>
      </c>
    </row>
    <row r="23" spans="2:13" x14ac:dyDescent="0.25">
      <c r="B23" s="7"/>
      <c r="C23" s="8"/>
      <c r="D23" s="8"/>
      <c r="E23" s="50">
        <f t="shared" si="5"/>
        <v>0</v>
      </c>
      <c r="F23" s="50">
        <f t="shared" si="5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5"/>
        <v>0</v>
      </c>
      <c r="F24" s="50">
        <f t="shared" si="5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5"/>
        <v>0</v>
      </c>
      <c r="F25" s="50">
        <f t="shared" si="5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5"/>
        <v>0</v>
      </c>
      <c r="F26" s="50">
        <f t="shared" si="5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46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558759772</v>
      </c>
      <c r="D5" s="57">
        <v>6186026887</v>
      </c>
      <c r="E5" s="57">
        <v>27296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+J8-4</f>
        <v>23.295999999999999</v>
      </c>
      <c r="D7" s="54">
        <v>8062017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27.295999999999999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13+14</f>
        <v>27</v>
      </c>
      <c r="K10" s="20">
        <f>+$J$8-I10</f>
        <v>26.295999999999999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11+12</f>
        <v>23</v>
      </c>
      <c r="K11" s="20">
        <f t="shared" ref="K11:K19" si="0">+$J$8-I11</f>
        <v>25.295999999999999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7+13</f>
        <v>20</v>
      </c>
      <c r="K12" s="20">
        <f t="shared" si="0"/>
        <v>24.295999999999999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12+16</f>
        <v>28</v>
      </c>
      <c r="K13" s="20">
        <f t="shared" si="0"/>
        <v>23.295999999999999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15+14</f>
        <v>29</v>
      </c>
      <c r="K14" s="20">
        <f t="shared" si="0"/>
        <v>22.295999999999999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27</v>
      </c>
      <c r="G15" s="51" t="s">
        <v>57</v>
      </c>
      <c r="I15" s="41">
        <v>6</v>
      </c>
      <c r="J15" s="19">
        <f>9+6</f>
        <v>15</v>
      </c>
      <c r="K15" s="20">
        <f t="shared" si="0"/>
        <v>21.295999999999999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23</v>
      </c>
      <c r="G16" s="51" t="s">
        <v>57</v>
      </c>
      <c r="I16" s="41">
        <v>7</v>
      </c>
      <c r="J16" s="19">
        <f>17+26</f>
        <v>43</v>
      </c>
      <c r="K16" s="20">
        <f t="shared" si="0"/>
        <v>20.295999999999999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70</v>
      </c>
      <c r="I17" s="41">
        <v>8</v>
      </c>
      <c r="J17" s="19">
        <f>9+8</f>
        <v>17</v>
      </c>
      <c r="K17" s="20">
        <f t="shared" si="0"/>
        <v>19.295999999999999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28</v>
      </c>
      <c r="G18" s="51" t="s">
        <v>71</v>
      </c>
      <c r="I18" s="41">
        <v>9</v>
      </c>
      <c r="J18" s="19">
        <f>19+23</f>
        <v>42</v>
      </c>
      <c r="K18" s="20">
        <f t="shared" si="0"/>
        <v>18.295999999999999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29</v>
      </c>
      <c r="G19" s="51" t="s">
        <v>72</v>
      </c>
      <c r="I19" s="41">
        <v>10.3</v>
      </c>
      <c r="J19" s="19">
        <f>20+30</f>
        <v>50</v>
      </c>
      <c r="K19" s="20">
        <f t="shared" si="0"/>
        <v>16.995999999999999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15</v>
      </c>
      <c r="G20" s="51" t="s">
        <v>70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43</v>
      </c>
      <c r="G21" s="51" t="s">
        <v>73</v>
      </c>
      <c r="I21" s="34"/>
      <c r="J21" s="14">
        <v>0</v>
      </c>
      <c r="K21" s="15"/>
      <c r="L21" s="21">
        <f>+J8</f>
        <v>27.295999999999999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17</v>
      </c>
      <c r="G22" s="51" t="s">
        <v>73</v>
      </c>
      <c r="I22" s="34"/>
      <c r="J22" s="10">
        <v>0</v>
      </c>
      <c r="K22" s="11"/>
      <c r="L22" s="22">
        <f>+K19</f>
        <v>16.995999999999999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42</v>
      </c>
      <c r="G23" s="51" t="s">
        <v>64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10.3</v>
      </c>
      <c r="F24" s="50">
        <f t="shared" si="1"/>
        <v>50</v>
      </c>
      <c r="G24" s="51" t="s">
        <v>64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9" t="s">
        <v>78</v>
      </c>
      <c r="E3" s="80"/>
      <c r="F3" s="74" t="s">
        <v>45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558715079</v>
      </c>
      <c r="D5" s="57">
        <v>6186208183</v>
      </c>
      <c r="E5" s="57">
        <v>31163</v>
      </c>
      <c r="F5" s="81" t="s">
        <v>79</v>
      </c>
      <c r="G5" s="82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8062017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31.163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12+15</f>
        <v>27</v>
      </c>
      <c r="K10" s="20">
        <f>+$J$8-I10</f>
        <v>30.163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15+17</f>
        <v>32</v>
      </c>
      <c r="K11" s="20">
        <f t="shared" ref="K11:K17" si="0">+$J$8-I11</f>
        <v>29.163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22+27</f>
        <v>49</v>
      </c>
      <c r="K12" s="20">
        <f t="shared" si="0"/>
        <v>28.163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27+28</f>
        <v>55</v>
      </c>
      <c r="K13" s="20">
        <f t="shared" si="0"/>
        <v>27.163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7+10</f>
        <v>17</v>
      </c>
      <c r="K14" s="20">
        <f t="shared" si="0"/>
        <v>26.163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27</v>
      </c>
      <c r="G15" s="51" t="s">
        <v>57</v>
      </c>
      <c r="I15" s="41">
        <v>6</v>
      </c>
      <c r="J15" s="19">
        <f>22+30</f>
        <v>52</v>
      </c>
      <c r="K15" s="20">
        <f t="shared" si="0"/>
        <v>25.163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32</v>
      </c>
      <c r="G16" s="51" t="s">
        <v>60</v>
      </c>
      <c r="I16" s="41">
        <v>7</v>
      </c>
      <c r="J16" s="19">
        <f>27+40</f>
        <v>67</v>
      </c>
      <c r="K16" s="20">
        <f t="shared" si="0"/>
        <v>24.163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49</v>
      </c>
      <c r="G17" s="51" t="s">
        <v>83</v>
      </c>
      <c r="I17" s="41">
        <v>8</v>
      </c>
      <c r="J17" s="19">
        <f>23+27</f>
        <v>50</v>
      </c>
      <c r="K17" s="20">
        <f t="shared" si="0"/>
        <v>23.163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55</v>
      </c>
      <c r="G18" s="51" t="s">
        <v>60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17</v>
      </c>
      <c r="G19" s="51" t="s">
        <v>81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52</v>
      </c>
      <c r="G20" s="51" t="s">
        <v>81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67</v>
      </c>
      <c r="G21" s="51" t="s">
        <v>82</v>
      </c>
      <c r="I21" s="34"/>
      <c r="J21" s="14">
        <v>0</v>
      </c>
      <c r="K21" s="15"/>
      <c r="L21" s="21">
        <f>+J8</f>
        <v>31.163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60</v>
      </c>
      <c r="I22" s="34"/>
      <c r="J22" s="10">
        <v>0</v>
      </c>
      <c r="K22" s="11"/>
      <c r="L22" s="22">
        <f>+K17</f>
        <v>23.163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44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558657489</v>
      </c>
      <c r="D5" s="57">
        <v>6186464956</v>
      </c>
      <c r="E5" s="57">
        <v>33929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+J8-8.1</f>
        <v>25.829000000000001</v>
      </c>
      <c r="D7" s="54">
        <v>9062017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33.929000000000002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12+17</f>
        <v>29</v>
      </c>
      <c r="K10" s="20">
        <f>+$J$8-I10</f>
        <v>32.929000000000002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11+17</f>
        <v>28</v>
      </c>
      <c r="K11" s="20">
        <f t="shared" ref="K11:K19" si="0">+$J$8-I11</f>
        <v>31.929000000000002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13+15</f>
        <v>28</v>
      </c>
      <c r="K12" s="20">
        <f t="shared" si="0"/>
        <v>30.929000000000002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5</v>
      </c>
      <c r="J13" s="19">
        <f>17+24</f>
        <v>41</v>
      </c>
      <c r="K13" s="20">
        <f t="shared" si="0"/>
        <v>28.929000000000002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6</v>
      </c>
      <c r="J14" s="19">
        <f>25+33</f>
        <v>58</v>
      </c>
      <c r="K14" s="20">
        <f t="shared" si="0"/>
        <v>27.929000000000002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29</v>
      </c>
      <c r="G15" s="51" t="s">
        <v>57</v>
      </c>
      <c r="I15" s="41">
        <v>7</v>
      </c>
      <c r="J15" s="19">
        <f>37+30</f>
        <v>67</v>
      </c>
      <c r="K15" s="20">
        <f t="shared" si="0"/>
        <v>26.929000000000002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62</v>
      </c>
      <c r="I16" s="41">
        <v>8</v>
      </c>
      <c r="J16" s="19">
        <f>10+12</f>
        <v>22</v>
      </c>
      <c r="K16" s="20">
        <f t="shared" si="0"/>
        <v>25.929000000000002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28</v>
      </c>
      <c r="G17" s="51" t="s">
        <v>62</v>
      </c>
      <c r="I17" s="41">
        <v>9</v>
      </c>
      <c r="J17" s="19">
        <v>100</v>
      </c>
      <c r="K17" s="20">
        <f t="shared" si="0"/>
        <v>24.929000000000002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5</v>
      </c>
      <c r="F18" s="50">
        <f t="shared" si="1"/>
        <v>41</v>
      </c>
      <c r="G18" s="51" t="s">
        <v>60</v>
      </c>
      <c r="I18" s="41">
        <v>10</v>
      </c>
      <c r="J18" s="19">
        <f>22+33</f>
        <v>55</v>
      </c>
      <c r="K18" s="20">
        <f t="shared" si="0"/>
        <v>23.929000000000002</v>
      </c>
      <c r="L18" s="8"/>
      <c r="M18" s="38"/>
    </row>
    <row r="19" spans="2:13" x14ac:dyDescent="0.25">
      <c r="B19" s="7"/>
      <c r="C19" s="8"/>
      <c r="D19" s="8"/>
      <c r="E19" s="50">
        <f t="shared" si="1"/>
        <v>6</v>
      </c>
      <c r="F19" s="50">
        <f t="shared" si="1"/>
        <v>58</v>
      </c>
      <c r="G19" s="51" t="s">
        <v>59</v>
      </c>
      <c r="I19" s="41">
        <v>11</v>
      </c>
      <c r="J19" s="19">
        <f>22+30</f>
        <v>52</v>
      </c>
      <c r="K19" s="20">
        <f t="shared" si="0"/>
        <v>22.929000000000002</v>
      </c>
      <c r="L19" s="8"/>
      <c r="M19" s="38"/>
    </row>
    <row r="20" spans="2:13" x14ac:dyDescent="0.25">
      <c r="B20" s="7"/>
      <c r="C20" s="8"/>
      <c r="D20" s="8"/>
      <c r="E20" s="50">
        <f t="shared" si="1"/>
        <v>7</v>
      </c>
      <c r="F20" s="50">
        <f t="shared" si="1"/>
        <v>67</v>
      </c>
      <c r="G20" s="51" t="s">
        <v>84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8</v>
      </c>
      <c r="F21" s="50">
        <f t="shared" si="1"/>
        <v>22</v>
      </c>
      <c r="G21" s="51" t="s">
        <v>85</v>
      </c>
      <c r="I21" s="34"/>
      <c r="J21" s="14">
        <v>0</v>
      </c>
      <c r="K21" s="15"/>
      <c r="L21" s="21">
        <f>+J8</f>
        <v>33.929000000000002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9</v>
      </c>
      <c r="F22" s="50">
        <f t="shared" si="1"/>
        <v>100</v>
      </c>
      <c r="G22" s="51" t="s">
        <v>81</v>
      </c>
      <c r="I22" s="34"/>
      <c r="J22" s="10">
        <v>0</v>
      </c>
      <c r="K22" s="11"/>
      <c r="L22" s="22">
        <f>+K19</f>
        <v>22.929000000000002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10</v>
      </c>
      <c r="F23" s="50">
        <f t="shared" si="1"/>
        <v>55</v>
      </c>
      <c r="G23" s="51" t="s">
        <v>60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11</v>
      </c>
      <c r="F24" s="50">
        <f t="shared" si="1"/>
        <v>52</v>
      </c>
      <c r="G24" s="51" t="s">
        <v>60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43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138</v>
      </c>
      <c r="D5" s="57">
        <v>6186659107</v>
      </c>
      <c r="E5" s="57">
        <v>32652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+J8-4</f>
        <v>28.652000000000001</v>
      </c>
      <c r="D7" s="54">
        <v>9062017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32.652000000000001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15+22</f>
        <v>37</v>
      </c>
      <c r="K10" s="20">
        <f>+$J$8-I10</f>
        <v>31.652000000000001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15+17</f>
        <v>32</v>
      </c>
      <c r="K11" s="20">
        <f t="shared" ref="K11:K18" si="0">+$J$8-I11</f>
        <v>30.652000000000001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11+14</f>
        <v>25</v>
      </c>
      <c r="K12" s="20">
        <f t="shared" si="0"/>
        <v>29.652000000000001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9+13</f>
        <v>22</v>
      </c>
      <c r="K13" s="20">
        <f t="shared" si="0"/>
        <v>28.652000000000001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15+18</f>
        <v>33</v>
      </c>
      <c r="K14" s="20">
        <f t="shared" si="0"/>
        <v>27.652000000000001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37</v>
      </c>
      <c r="G15" s="51" t="s">
        <v>57</v>
      </c>
      <c r="I15" s="41">
        <v>6</v>
      </c>
      <c r="J15" s="19">
        <f>23+28</f>
        <v>51</v>
      </c>
      <c r="K15" s="20">
        <f t="shared" si="0"/>
        <v>26.652000000000001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32</v>
      </c>
      <c r="G16" s="51" t="s">
        <v>57</v>
      </c>
      <c r="I16" s="41">
        <v>7</v>
      </c>
      <c r="J16" s="19">
        <f>18+26</f>
        <v>44</v>
      </c>
      <c r="K16" s="20">
        <f t="shared" si="0"/>
        <v>25.652000000000001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25</v>
      </c>
      <c r="G17" s="51" t="s">
        <v>60</v>
      </c>
      <c r="I17" s="41">
        <v>9</v>
      </c>
      <c r="J17" s="19">
        <f>24+31</f>
        <v>55</v>
      </c>
      <c r="K17" s="20">
        <f t="shared" si="0"/>
        <v>23.652000000000001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22</v>
      </c>
      <c r="G18" s="51" t="s">
        <v>60</v>
      </c>
      <c r="I18" s="41">
        <v>10</v>
      </c>
      <c r="J18" s="19">
        <f>32+40</f>
        <v>72</v>
      </c>
      <c r="K18" s="20">
        <f t="shared" si="0"/>
        <v>22.652000000000001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86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51</v>
      </c>
      <c r="G20" s="51" t="s">
        <v>86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44</v>
      </c>
      <c r="G21" s="51" t="s">
        <v>86</v>
      </c>
      <c r="I21" s="34"/>
      <c r="J21" s="14">
        <v>0</v>
      </c>
      <c r="K21" s="15"/>
      <c r="L21" s="21">
        <f>+J8</f>
        <v>32.652000000000001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9</v>
      </c>
      <c r="F22" s="50">
        <f t="shared" si="1"/>
        <v>55</v>
      </c>
      <c r="G22" s="51" t="s">
        <v>87</v>
      </c>
      <c r="I22" s="34"/>
      <c r="J22" s="10">
        <v>0</v>
      </c>
      <c r="K22" s="11"/>
      <c r="L22" s="22">
        <f>+K18</f>
        <v>22.652000000000001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10</v>
      </c>
      <c r="F23" s="50">
        <f t="shared" si="1"/>
        <v>72</v>
      </c>
      <c r="G23" s="51" t="s">
        <v>87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42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558569226</v>
      </c>
      <c r="D5" s="57">
        <v>6186855185</v>
      </c>
      <c r="E5" s="57">
        <v>30085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10062017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30.085000000000001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12+19</f>
        <v>31</v>
      </c>
      <c r="K10" s="20">
        <f>+$J$8-I10</f>
        <v>29.085000000000001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14+14</f>
        <v>28</v>
      </c>
      <c r="K11" s="20">
        <f t="shared" ref="K11:K20" si="0">+$J$8-I11</f>
        <v>28.085000000000001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14+17</f>
        <v>31</v>
      </c>
      <c r="K12" s="20">
        <f t="shared" si="0"/>
        <v>27.085000000000001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14+17</f>
        <v>31</v>
      </c>
      <c r="K13" s="20">
        <f t="shared" si="0"/>
        <v>26.085000000000001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18+15</f>
        <v>33</v>
      </c>
      <c r="K14" s="20">
        <f t="shared" si="0"/>
        <v>25.085000000000001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31</v>
      </c>
      <c r="G15" s="51" t="s">
        <v>57</v>
      </c>
      <c r="I15" s="41">
        <v>6</v>
      </c>
      <c r="J15" s="19">
        <f>22+27</f>
        <v>49</v>
      </c>
      <c r="K15" s="20">
        <f t="shared" si="0"/>
        <v>24.085000000000001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60</v>
      </c>
      <c r="I16" s="41">
        <v>7</v>
      </c>
      <c r="J16" s="19">
        <f>15+17</f>
        <v>32</v>
      </c>
      <c r="K16" s="20">
        <f t="shared" si="0"/>
        <v>23.085000000000001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31</v>
      </c>
      <c r="G17" s="51" t="s">
        <v>60</v>
      </c>
      <c r="I17" s="41">
        <v>8</v>
      </c>
      <c r="J17" s="19">
        <f>10+14</f>
        <v>24</v>
      </c>
      <c r="K17" s="20">
        <f t="shared" si="0"/>
        <v>22.085000000000001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31</v>
      </c>
      <c r="G18" s="51" t="s">
        <v>59</v>
      </c>
      <c r="I18" s="41">
        <v>9</v>
      </c>
      <c r="J18" s="19">
        <f>27+42</f>
        <v>69</v>
      </c>
      <c r="K18" s="20">
        <f t="shared" si="0"/>
        <v>21.085000000000001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59</v>
      </c>
      <c r="I19" s="41">
        <v>10</v>
      </c>
      <c r="J19" s="19">
        <f>36+35</f>
        <v>71</v>
      </c>
      <c r="K19" s="20">
        <f t="shared" si="0"/>
        <v>20.085000000000001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49</v>
      </c>
      <c r="G20" s="51" t="s">
        <v>80</v>
      </c>
      <c r="I20" s="41">
        <v>11</v>
      </c>
      <c r="J20" s="19">
        <f>34+43</f>
        <v>77</v>
      </c>
      <c r="K20" s="20">
        <f t="shared" si="0"/>
        <v>19.085000000000001</v>
      </c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32</v>
      </c>
      <c r="G21" s="51" t="s">
        <v>80</v>
      </c>
      <c r="I21" s="34"/>
      <c r="J21" s="14">
        <v>0</v>
      </c>
      <c r="K21" s="15"/>
      <c r="L21" s="21">
        <f>+J8</f>
        <v>30.085000000000001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24</v>
      </c>
      <c r="G22" s="51" t="s">
        <v>88</v>
      </c>
      <c r="I22" s="34"/>
      <c r="J22" s="10">
        <v>0</v>
      </c>
      <c r="K22" s="11"/>
      <c r="L22" s="22">
        <f>+K20</f>
        <v>19.085000000000001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69</v>
      </c>
      <c r="G23" s="51" t="s">
        <v>64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71</v>
      </c>
      <c r="G24" s="51" t="s">
        <v>64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11</v>
      </c>
      <c r="F25" s="50">
        <f t="shared" si="1"/>
        <v>77</v>
      </c>
      <c r="G25" s="51" t="s">
        <v>64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41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558526077</v>
      </c>
      <c r="D5" s="57">
        <v>6187049836</v>
      </c>
      <c r="E5" s="57">
        <v>28271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8062017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28.271000000000001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9+8</f>
        <v>17</v>
      </c>
      <c r="K10" s="20">
        <f>+$J$8-I10</f>
        <v>27.271000000000001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1.5</v>
      </c>
      <c r="J11" s="19">
        <f>9+11</f>
        <v>20</v>
      </c>
      <c r="K11" s="20">
        <f t="shared" ref="K11:K16" si="0">+$J$8-I11</f>
        <v>26.771000000000001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2</v>
      </c>
      <c r="J12" s="19">
        <f>10+11</f>
        <v>21</v>
      </c>
      <c r="K12" s="20">
        <f t="shared" si="0"/>
        <v>26.271000000000001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2.5</v>
      </c>
      <c r="J13" s="19">
        <f>10+10</f>
        <v>20</v>
      </c>
      <c r="K13" s="20">
        <f t="shared" si="0"/>
        <v>25.771000000000001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3</v>
      </c>
      <c r="J14" s="19">
        <f>9+7</f>
        <v>16</v>
      </c>
      <c r="K14" s="20">
        <f t="shared" si="0"/>
        <v>25.271000000000001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17</v>
      </c>
      <c r="G15" s="51" t="s">
        <v>57</v>
      </c>
      <c r="I15" s="41">
        <v>4</v>
      </c>
      <c r="J15" s="19">
        <f>9+13</f>
        <v>22</v>
      </c>
      <c r="K15" s="20">
        <f t="shared" si="0"/>
        <v>24.271000000000001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1.5</v>
      </c>
      <c r="F16" s="50">
        <f t="shared" si="1"/>
        <v>20</v>
      </c>
      <c r="G16" s="51" t="s">
        <v>57</v>
      </c>
      <c r="I16" s="41">
        <v>4.5</v>
      </c>
      <c r="J16" s="19">
        <f>33+68</f>
        <v>101</v>
      </c>
      <c r="K16" s="20">
        <f t="shared" si="0"/>
        <v>23.771000000000001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2</v>
      </c>
      <c r="F17" s="50">
        <f t="shared" si="1"/>
        <v>21</v>
      </c>
      <c r="G17" s="51" t="s">
        <v>89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2.5</v>
      </c>
      <c r="F18" s="50">
        <f t="shared" si="1"/>
        <v>20</v>
      </c>
      <c r="G18" s="51" t="s">
        <v>89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3</v>
      </c>
      <c r="F19" s="50">
        <f t="shared" si="1"/>
        <v>16</v>
      </c>
      <c r="G19" s="51" t="s">
        <v>89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4</v>
      </c>
      <c r="F20" s="50">
        <f t="shared" si="1"/>
        <v>22</v>
      </c>
      <c r="G20" s="51" t="s">
        <v>59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4.5</v>
      </c>
      <c r="F21" s="50">
        <f t="shared" si="1"/>
        <v>101</v>
      </c>
      <c r="G21" s="51" t="s">
        <v>90</v>
      </c>
      <c r="I21" s="34"/>
      <c r="J21" s="14">
        <v>0</v>
      </c>
      <c r="K21" s="15"/>
      <c r="L21" s="21">
        <f>+J8</f>
        <v>28.271000000000001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23.771000000000001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89843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40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558481923</v>
      </c>
      <c r="D5" s="57">
        <v>6187245536</v>
      </c>
      <c r="E5" s="57">
        <v>27270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7062017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27.27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8+10</f>
        <v>18</v>
      </c>
      <c r="K10" s="20">
        <f>+$J$8-I10</f>
        <v>26.27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1.5</v>
      </c>
      <c r="J11" s="19">
        <f>10+15</f>
        <v>25</v>
      </c>
      <c r="K11" s="20">
        <f t="shared" ref="K11:K13" si="0">+$J$8-I11</f>
        <v>25.77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2</v>
      </c>
      <c r="J12" s="19">
        <f>15+25</f>
        <v>40</v>
      </c>
      <c r="K12" s="20">
        <f t="shared" si="0"/>
        <v>25.27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2.5</v>
      </c>
      <c r="J13" s="19">
        <f>27+40</f>
        <v>67</v>
      </c>
      <c r="K13" s="20">
        <f t="shared" si="0"/>
        <v>24.77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18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1.5</v>
      </c>
      <c r="F16" s="50">
        <f t="shared" si="1"/>
        <v>25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2</v>
      </c>
      <c r="F17" s="50">
        <f t="shared" si="1"/>
        <v>40</v>
      </c>
      <c r="G17" s="51" t="s">
        <v>58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2.5</v>
      </c>
      <c r="F18" s="50">
        <f t="shared" si="1"/>
        <v>67</v>
      </c>
      <c r="G18" s="51" t="s">
        <v>74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27.27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24.77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39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558467627</v>
      </c>
      <c r="D5" s="57">
        <v>6187306132</v>
      </c>
      <c r="E5" s="57">
        <v>26482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8062017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26.481999999999999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2</v>
      </c>
      <c r="J10" s="19">
        <f>10+14</f>
        <v>24</v>
      </c>
      <c r="K10" s="20">
        <f>+$J$8-I10</f>
        <v>24.481999999999999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3</v>
      </c>
      <c r="J11" s="19">
        <f>8+9</f>
        <v>17</v>
      </c>
      <c r="K11" s="20">
        <f t="shared" ref="K11:K15" si="0">+$J$8-I11</f>
        <v>23.481999999999999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4</v>
      </c>
      <c r="J12" s="19">
        <f>8+14</f>
        <v>22</v>
      </c>
      <c r="K12" s="20">
        <f t="shared" si="0"/>
        <v>22.481999999999999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5</v>
      </c>
      <c r="J13" s="19">
        <f>11+15</f>
        <v>26</v>
      </c>
      <c r="K13" s="20">
        <f t="shared" si="0"/>
        <v>21.481999999999999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6</v>
      </c>
      <c r="J14" s="19">
        <f>14+20</f>
        <v>34</v>
      </c>
      <c r="K14" s="20">
        <f t="shared" si="0"/>
        <v>20.481999999999999</v>
      </c>
      <c r="L14" s="8"/>
      <c r="M14" s="38"/>
    </row>
    <row r="15" spans="2:13" x14ac:dyDescent="0.25">
      <c r="B15" s="7"/>
      <c r="C15" s="8"/>
      <c r="D15" s="8"/>
      <c r="E15" s="50">
        <f>+I10</f>
        <v>2</v>
      </c>
      <c r="F15" s="50">
        <f>+J10</f>
        <v>24</v>
      </c>
      <c r="G15" s="51" t="s">
        <v>68</v>
      </c>
      <c r="I15" s="41">
        <v>6.5</v>
      </c>
      <c r="J15" s="19">
        <f>35+54</f>
        <v>89</v>
      </c>
      <c r="K15" s="20">
        <f t="shared" si="0"/>
        <v>19.981999999999999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17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22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5</v>
      </c>
      <c r="F18" s="50">
        <f t="shared" si="1"/>
        <v>26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6</v>
      </c>
      <c r="F19" s="50">
        <f t="shared" si="1"/>
        <v>34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6.5</v>
      </c>
      <c r="F20" s="50">
        <f t="shared" si="1"/>
        <v>89</v>
      </c>
      <c r="G20" s="51" t="s">
        <v>77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26.481999999999999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19.981999999999999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6" zoomScaleNormal="86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108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558459633</v>
      </c>
      <c r="D5" s="57">
        <v>6187343524</v>
      </c>
      <c r="E5" s="57">
        <v>25662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+J8-5</f>
        <v>20.661999999999999</v>
      </c>
      <c r="D7" s="61">
        <v>9062017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25.661999999999999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24.661999999999999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6+7</f>
        <v>13</v>
      </c>
      <c r="K11" s="20">
        <f t="shared" ref="K11:K14" si="0">+$J$8-I11</f>
        <v>23.661999999999999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7+10</f>
        <v>17</v>
      </c>
      <c r="K12" s="20">
        <f t="shared" si="0"/>
        <v>22.661999999999999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8+10</f>
        <v>18</v>
      </c>
      <c r="K13" s="20">
        <f t="shared" si="0"/>
        <v>21.661999999999999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v>50</v>
      </c>
      <c r="K14" s="20">
        <f t="shared" si="0"/>
        <v>20.661999999999999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62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88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17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18</v>
      </c>
      <c r="G18" s="51" t="s">
        <v>111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50</v>
      </c>
      <c r="G19" s="51" t="s">
        <v>111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25.661999999999999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20.661999999999999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8" zoomScaleNormal="78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107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558409893</v>
      </c>
      <c r="D5" s="57">
        <v>6187537289</v>
      </c>
      <c r="E5" s="57">
        <v>25164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+J8-3</f>
        <v>22.164000000000001</v>
      </c>
      <c r="D7" s="61">
        <v>10062017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25.164000000000001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5+5</f>
        <v>10</v>
      </c>
      <c r="K10" s="20">
        <f>+$J$8-I10</f>
        <v>24.164000000000001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4+8</f>
        <v>12</v>
      </c>
      <c r="K11" s="20">
        <f t="shared" ref="K11:K14" si="0">+$J$8-I11</f>
        <v>23.164000000000001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9+15</f>
        <v>24</v>
      </c>
      <c r="K12" s="20">
        <f t="shared" si="0"/>
        <v>22.164000000000001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15+19</f>
        <v>34</v>
      </c>
      <c r="K13" s="20">
        <f t="shared" si="0"/>
        <v>21.164000000000001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20.664000000000001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24</v>
      </c>
      <c r="G17" s="51" t="s">
        <v>112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34</v>
      </c>
      <c r="G18" s="51" t="s">
        <v>112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112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25.164000000000001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20.664000000000001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54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559533386</v>
      </c>
      <c r="D5" s="57">
        <v>6184519597</v>
      </c>
      <c r="E5" s="57">
        <v>7724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</f>
        <v>6.7240000000000002</v>
      </c>
      <c r="D7" s="54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7.7240000000000002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6.7240000000000002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1+2</f>
        <v>3</v>
      </c>
      <c r="K11" s="20">
        <f t="shared" ref="K11:K15" si="0">+$J$8-I11</f>
        <v>5.7240000000000002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2+3</f>
        <v>5</v>
      </c>
      <c r="K12" s="20">
        <f t="shared" si="0"/>
        <v>4.7240000000000002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3+5</f>
        <v>8</v>
      </c>
      <c r="K13" s="20">
        <f t="shared" si="0"/>
        <v>3.7240000000000002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3+4</f>
        <v>7</v>
      </c>
      <c r="K14" s="20">
        <f t="shared" si="0"/>
        <v>2.7240000000000002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57</v>
      </c>
      <c r="I15" s="41">
        <v>5.5</v>
      </c>
      <c r="J15" s="19">
        <f>19+37</f>
        <v>56</v>
      </c>
      <c r="K15" s="20">
        <f t="shared" si="0"/>
        <v>2.2240000000000002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</v>
      </c>
      <c r="G16" s="51" t="s">
        <v>61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</v>
      </c>
      <c r="G17" s="51" t="s">
        <v>59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8</v>
      </c>
      <c r="G18" s="51" t="s">
        <v>59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7</v>
      </c>
      <c r="G19" s="51" t="s">
        <v>59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56</v>
      </c>
      <c r="G20" s="51" t="s">
        <v>59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7.7240000000000002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2.2240000000000002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91" zoomScaleNormal="9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106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558320379</v>
      </c>
      <c r="D5" s="57">
        <v>6187887246</v>
      </c>
      <c r="E5" s="57">
        <v>23306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+J8-2</f>
        <v>21.306000000000001</v>
      </c>
      <c r="D7" s="61">
        <v>9062017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23.306000000000001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22.306000000000001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4" si="0">+$J$8-I11</f>
        <v>21.306000000000001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7+11</f>
        <v>18</v>
      </c>
      <c r="K12" s="20">
        <f t="shared" si="0"/>
        <v>20.306000000000001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13+19</f>
        <v>32</v>
      </c>
      <c r="K13" s="20">
        <f t="shared" si="0"/>
        <v>19.306000000000001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4.5</v>
      </c>
      <c r="J14" s="19">
        <v>50</v>
      </c>
      <c r="K14" s="20">
        <f t="shared" si="0"/>
        <v>18.806000000000001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68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18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32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4.5</v>
      </c>
      <c r="F19" s="50">
        <f t="shared" si="1"/>
        <v>50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23.306000000000001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18.806000000000001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105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558245673</v>
      </c>
      <c r="D5" s="57">
        <v>6188178189</v>
      </c>
      <c r="E5" s="57">
        <v>23131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10062017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23.131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4+7</f>
        <v>11</v>
      </c>
      <c r="K10" s="20">
        <f>+$J$8-I10</f>
        <v>22.131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8+8</f>
        <v>16</v>
      </c>
      <c r="K11" s="20">
        <f t="shared" ref="K11:K15" si="0">+$J$8-I11</f>
        <v>21.131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9+14</f>
        <v>23</v>
      </c>
      <c r="K12" s="20">
        <f t="shared" si="0"/>
        <v>20.131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9+13</f>
        <v>22</v>
      </c>
      <c r="K13" s="20">
        <f t="shared" si="0"/>
        <v>19.131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18+22</f>
        <v>40</v>
      </c>
      <c r="K14" s="20">
        <f t="shared" si="0"/>
        <v>18.131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60</v>
      </c>
      <c r="I15" s="41">
        <v>6</v>
      </c>
      <c r="J15" s="19">
        <f>29+38</f>
        <v>67</v>
      </c>
      <c r="K15" s="20">
        <f t="shared" si="0"/>
        <v>17.131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16</v>
      </c>
      <c r="G16" s="51" t="s">
        <v>60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23</v>
      </c>
      <c r="G17" s="51" t="s">
        <v>113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22</v>
      </c>
      <c r="G18" s="51" t="s">
        <v>89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40</v>
      </c>
      <c r="G19" s="51" t="s">
        <v>114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67</v>
      </c>
      <c r="G20" s="51" t="s">
        <v>114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23.131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17.131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3" zoomScaleNormal="73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104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558171861</v>
      </c>
      <c r="D5" s="57">
        <v>6188468599</v>
      </c>
      <c r="E5" s="57">
        <v>20949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+J8-1.7</f>
        <v>19.249000000000002</v>
      </c>
      <c r="D7" s="64">
        <v>11062017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20.949000000000002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5+4</f>
        <v>9</v>
      </c>
      <c r="K10" s="20">
        <f>+$J$8-I10</f>
        <v>19.949000000000002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5" si="0">+$J$8-I11</f>
        <v>18.949000000000002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5+5</f>
        <v>10</v>
      </c>
      <c r="K12" s="20">
        <f t="shared" si="0"/>
        <v>17.949000000000002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4+6</f>
        <v>10</v>
      </c>
      <c r="K13" s="20">
        <f t="shared" si="0"/>
        <v>16.949000000000002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7+11</f>
        <v>18</v>
      </c>
      <c r="K14" s="20">
        <f t="shared" si="0"/>
        <v>15.949000000000002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57</v>
      </c>
      <c r="I15" s="41">
        <v>5.5</v>
      </c>
      <c r="J15" s="19">
        <f>50</f>
        <v>50</v>
      </c>
      <c r="K15" s="20">
        <f t="shared" si="0"/>
        <v>15.449000000000002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10</v>
      </c>
      <c r="G17" s="51" t="s">
        <v>111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10</v>
      </c>
      <c r="G18" s="51" t="s">
        <v>57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18</v>
      </c>
      <c r="G19" s="51" t="s">
        <v>89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50</v>
      </c>
      <c r="G20" s="51" t="s">
        <v>57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20.949000000000002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15.449000000000002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102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137</v>
      </c>
      <c r="D5" s="57">
        <v>6188528108</v>
      </c>
      <c r="E5" s="57">
        <v>20829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+J8-2</f>
        <v>18.829000000000001</v>
      </c>
      <c r="D7" s="64">
        <v>11062017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20.829000000000001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5+4</f>
        <v>9</v>
      </c>
      <c r="K10" s="20">
        <f>+$J$8-I10</f>
        <v>19.829000000000001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4" si="0">+$J$8-I11</f>
        <v>18.829000000000001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8+11</f>
        <v>19</v>
      </c>
      <c r="K12" s="20">
        <f t="shared" si="0"/>
        <v>17.829000000000001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7+9</f>
        <v>16</v>
      </c>
      <c r="K13" s="20">
        <f t="shared" si="0"/>
        <v>16.829000000000001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v>50</v>
      </c>
      <c r="K14" s="20">
        <f t="shared" si="0"/>
        <v>15.829000000000001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57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89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50</v>
      </c>
      <c r="G19" s="51" t="s">
        <v>126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20.829000000000001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15.829000000000001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103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558087999</v>
      </c>
      <c r="D5" s="57">
        <v>6188795765</v>
      </c>
      <c r="E5" s="57">
        <v>19166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+J8-2.3</f>
        <v>16.866</v>
      </c>
      <c r="D7" s="64">
        <v>11062017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19.166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3+6</f>
        <v>9</v>
      </c>
      <c r="K10" s="20">
        <f>+$J$8-I10</f>
        <v>18.166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5+5</f>
        <v>10</v>
      </c>
      <c r="K11" s="20">
        <f t="shared" ref="K11:K16" si="0">+$J$8-I11</f>
        <v>17.166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9+11</f>
        <v>20</v>
      </c>
      <c r="K12" s="20">
        <f t="shared" si="0"/>
        <v>16.166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8+18</f>
        <v>26</v>
      </c>
      <c r="K13" s="20">
        <f t="shared" si="0"/>
        <v>15.166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14+18</f>
        <v>32</v>
      </c>
      <c r="K14" s="20">
        <f t="shared" si="0"/>
        <v>14.166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76</v>
      </c>
      <c r="I15" s="41">
        <v>6</v>
      </c>
      <c r="J15" s="19">
        <f>15+20</f>
        <v>35</v>
      </c>
      <c r="K15" s="20">
        <f t="shared" si="0"/>
        <v>13.166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88</v>
      </c>
      <c r="I16" s="41">
        <v>7</v>
      </c>
      <c r="J16" s="19">
        <v>50</v>
      </c>
      <c r="K16" s="20">
        <f t="shared" si="0"/>
        <v>12.166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115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26</v>
      </c>
      <c r="G18" s="51" t="s">
        <v>115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32</v>
      </c>
      <c r="G19" s="51" t="s">
        <v>116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35</v>
      </c>
      <c r="G20" s="51" t="s">
        <v>116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50</v>
      </c>
      <c r="G21" s="51" t="s">
        <v>116</v>
      </c>
      <c r="I21" s="34"/>
      <c r="J21" s="14">
        <v>0</v>
      </c>
      <c r="K21" s="15"/>
      <c r="L21" s="21">
        <f>+J8</f>
        <v>19.166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12.166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84" zoomScaleNormal="84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101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558041466</v>
      </c>
      <c r="D5" s="57">
        <v>6188976265</v>
      </c>
      <c r="E5" s="57">
        <v>18410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12062017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18.41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17.41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8+11</f>
        <v>19</v>
      </c>
      <c r="K11" s="20">
        <f t="shared" ref="K11:K16" si="0">+$J$8-I11</f>
        <v>16.41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9+14</f>
        <v>23</v>
      </c>
      <c r="K12" s="20">
        <f t="shared" si="0"/>
        <v>15.41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8+16</f>
        <v>24</v>
      </c>
      <c r="K13" s="20">
        <f t="shared" si="0"/>
        <v>14.41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17+20</f>
        <v>37</v>
      </c>
      <c r="K14" s="20">
        <f t="shared" si="0"/>
        <v>13.41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60</v>
      </c>
      <c r="I15" s="41">
        <v>6</v>
      </c>
      <c r="J15" s="19">
        <f>19+28</f>
        <v>47</v>
      </c>
      <c r="K15" s="20">
        <f t="shared" si="0"/>
        <v>12.41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19</v>
      </c>
      <c r="G16" s="51" t="s">
        <v>117</v>
      </c>
      <c r="I16" s="41">
        <v>7</v>
      </c>
      <c r="J16" s="19">
        <v>50</v>
      </c>
      <c r="K16" s="20">
        <f t="shared" si="0"/>
        <v>11.41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23</v>
      </c>
      <c r="G17" s="51" t="s">
        <v>115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115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37</v>
      </c>
      <c r="G19" s="51" t="s">
        <v>118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47</v>
      </c>
      <c r="G20" s="51" t="s">
        <v>118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50</v>
      </c>
      <c r="G21" s="51" t="s">
        <v>118</v>
      </c>
      <c r="I21" s="34"/>
      <c r="J21" s="14">
        <v>0</v>
      </c>
      <c r="K21" s="15"/>
      <c r="L21" s="21">
        <f>+J8</f>
        <v>18.41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11.41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91" zoomScaleNormal="9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100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558013179</v>
      </c>
      <c r="D5" s="57">
        <v>6189086965</v>
      </c>
      <c r="E5" s="57">
        <v>18092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+J8-2.2</f>
        <v>15.891999999999999</v>
      </c>
      <c r="D7" s="64">
        <v>12062017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18.091999999999999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17.091999999999999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4" si="0">+$J$8-I11</f>
        <v>16.091999999999999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9+11</f>
        <v>20</v>
      </c>
      <c r="K12" s="20">
        <f t="shared" si="0"/>
        <v>15.091999999999999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20+25</f>
        <v>45</v>
      </c>
      <c r="K13" s="20">
        <f t="shared" si="0"/>
        <v>14.091999999999999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24+39</f>
        <v>63</v>
      </c>
      <c r="K14" s="20">
        <f t="shared" si="0"/>
        <v>13.091999999999999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68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45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63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18.091999999999999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13.091999999999999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91" zoomScaleNormal="9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99</v>
      </c>
      <c r="G3" s="76"/>
      <c r="H3" s="65" t="s">
        <v>109</v>
      </c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134</v>
      </c>
      <c r="D5" s="57">
        <v>6189373354</v>
      </c>
      <c r="E5" s="57">
        <v>17967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+J8-1.5</f>
        <v>16.466999999999999</v>
      </c>
      <c r="D7" s="64">
        <v>12062017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17.966999999999999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6+8</f>
        <v>14</v>
      </c>
      <c r="K10" s="20">
        <f>+$J$8-I10</f>
        <v>16.966999999999999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8+8</f>
        <v>16</v>
      </c>
      <c r="K11" s="20">
        <f t="shared" ref="K11:K17" si="0">+$J$8-I11</f>
        <v>15.966999999999999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7+9</f>
        <v>16</v>
      </c>
      <c r="K12" s="20">
        <f t="shared" si="0"/>
        <v>14.966999999999999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10+10</f>
        <v>20</v>
      </c>
      <c r="K13" s="20">
        <f t="shared" si="0"/>
        <v>13.966999999999999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7+12</f>
        <v>19</v>
      </c>
      <c r="K14" s="20">
        <f t="shared" si="0"/>
        <v>12.966999999999999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62</v>
      </c>
      <c r="I15" s="41">
        <v>6</v>
      </c>
      <c r="J15" s="19">
        <f>13+21</f>
        <v>34</v>
      </c>
      <c r="K15" s="20">
        <f t="shared" si="0"/>
        <v>11.966999999999999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16</v>
      </c>
      <c r="G16" s="51" t="s">
        <v>119</v>
      </c>
      <c r="I16" s="41">
        <v>7</v>
      </c>
      <c r="J16" s="19">
        <f>19+25</f>
        <v>44</v>
      </c>
      <c r="K16" s="20">
        <f t="shared" si="0"/>
        <v>10.966999999999999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119</v>
      </c>
      <c r="I17" s="41">
        <v>8</v>
      </c>
      <c r="J17" s="19">
        <v>50</v>
      </c>
      <c r="K17" s="20">
        <f t="shared" si="0"/>
        <v>9.9669999999999987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119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19</v>
      </c>
      <c r="G19" s="51" t="s">
        <v>119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34</v>
      </c>
      <c r="G20" s="51" t="s">
        <v>119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44</v>
      </c>
      <c r="G21" s="51" t="s">
        <v>119</v>
      </c>
      <c r="I21" s="34"/>
      <c r="J21" s="14">
        <v>0</v>
      </c>
      <c r="K21" s="15"/>
      <c r="L21" s="21">
        <f>+J8</f>
        <v>17.966999999999999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119</v>
      </c>
      <c r="I22" s="34"/>
      <c r="J22" s="10">
        <v>0</v>
      </c>
      <c r="K22" s="11"/>
      <c r="L22" s="22">
        <f>+K17</f>
        <v>9.9669999999999987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30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7" zoomScaleNormal="87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98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557864624</v>
      </c>
      <c r="D5" s="57">
        <v>6189668259</v>
      </c>
      <c r="E5" s="57">
        <v>17692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12062017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17.692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7+12</f>
        <v>19</v>
      </c>
      <c r="K10" s="20">
        <f>+$J$8-I10</f>
        <v>16.692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5+6</f>
        <v>11</v>
      </c>
      <c r="K11" s="20">
        <f t="shared" ref="K11:K19" si="0">+$J$8-I11</f>
        <v>15.692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7+6</f>
        <v>13</v>
      </c>
      <c r="K12" s="20">
        <f t="shared" si="0"/>
        <v>14.692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10+10</f>
        <v>20</v>
      </c>
      <c r="K13" s="20">
        <f t="shared" si="0"/>
        <v>13.692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12+12</f>
        <v>24</v>
      </c>
      <c r="K14" s="20">
        <f t="shared" si="0"/>
        <v>12.692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19</v>
      </c>
      <c r="G15" s="51" t="s">
        <v>57</v>
      </c>
      <c r="I15" s="41">
        <v>6</v>
      </c>
      <c r="J15" s="19">
        <f>6+9</f>
        <v>15</v>
      </c>
      <c r="K15" s="20">
        <f t="shared" si="0"/>
        <v>11.692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60</v>
      </c>
      <c r="I16" s="41">
        <v>7</v>
      </c>
      <c r="J16" s="19">
        <f>9+13</f>
        <v>22</v>
      </c>
      <c r="K16" s="20">
        <f t="shared" si="0"/>
        <v>10.692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120</v>
      </c>
      <c r="I17" s="41">
        <v>8</v>
      </c>
      <c r="J17" s="19">
        <f>12+16</f>
        <v>28</v>
      </c>
      <c r="K17" s="20">
        <f t="shared" si="0"/>
        <v>9.6920000000000002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121</v>
      </c>
      <c r="I18" s="41">
        <v>9</v>
      </c>
      <c r="J18" s="19">
        <f>16+22</f>
        <v>38</v>
      </c>
      <c r="K18" s="20">
        <f t="shared" si="0"/>
        <v>8.6920000000000002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24</v>
      </c>
      <c r="G19" s="51" t="s">
        <v>121</v>
      </c>
      <c r="I19" s="41">
        <v>10</v>
      </c>
      <c r="J19" s="19">
        <v>50</v>
      </c>
      <c r="K19" s="20">
        <f t="shared" si="0"/>
        <v>7.6920000000000002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15</v>
      </c>
      <c r="G20" s="51" t="s">
        <v>121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22</v>
      </c>
      <c r="G21" s="51" t="s">
        <v>87</v>
      </c>
      <c r="I21" s="34"/>
      <c r="J21" s="14">
        <v>0</v>
      </c>
      <c r="K21" s="15"/>
      <c r="L21" s="21">
        <f>+J8</f>
        <v>17.692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28</v>
      </c>
      <c r="G22" s="51" t="s">
        <v>87</v>
      </c>
      <c r="I22" s="34"/>
      <c r="J22" s="10">
        <v>0</v>
      </c>
      <c r="K22" s="11"/>
      <c r="L22" s="22">
        <f>+K19</f>
        <v>7.6920000000000002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38</v>
      </c>
      <c r="G23" s="51" t="s">
        <v>87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50</v>
      </c>
      <c r="G24" s="51" t="s">
        <v>87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9" zoomScaleNormal="89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97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557742692</v>
      </c>
      <c r="D5" s="57">
        <v>6190103478</v>
      </c>
      <c r="E5" s="57">
        <v>15283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12062017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15.282999999999999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14.282999999999999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6+9</f>
        <v>15</v>
      </c>
      <c r="K11" s="20">
        <f t="shared" ref="K11:K14" si="0">+$J$8-I11</f>
        <v>13.282999999999999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6+8</f>
        <v>14</v>
      </c>
      <c r="K12" s="20">
        <f t="shared" si="0"/>
        <v>12.282999999999999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14+17</f>
        <v>31</v>
      </c>
      <c r="K13" s="20">
        <f t="shared" si="0"/>
        <v>11.282999999999999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20+31</f>
        <v>51</v>
      </c>
      <c r="K14" s="20">
        <f t="shared" si="0"/>
        <v>10.282999999999999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68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31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51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15.282999999999999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10.282999999999999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53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559385387</v>
      </c>
      <c r="D5" s="57">
        <v>6184664382</v>
      </c>
      <c r="E5" s="57">
        <v>11695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11.695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13+14</f>
        <v>27</v>
      </c>
      <c r="K10" s="20">
        <f>+$J$8-I10</f>
        <v>10.695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8+6</f>
        <v>14</v>
      </c>
      <c r="K11" s="20">
        <f t="shared" ref="K11:K14" si="0">+$J$8-I11</f>
        <v>9.6950000000000003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12+13</f>
        <v>25</v>
      </c>
      <c r="K12" s="20">
        <f t="shared" si="0"/>
        <v>8.6950000000000003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15+17</f>
        <v>32</v>
      </c>
      <c r="K13" s="20">
        <f t="shared" si="0"/>
        <v>7.6950000000000003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29+42</f>
        <v>71</v>
      </c>
      <c r="K14" s="20">
        <f t="shared" si="0"/>
        <v>6.6950000000000003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27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62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25</v>
      </c>
      <c r="G17" s="51" t="s">
        <v>63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32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71</v>
      </c>
      <c r="G19" s="51" t="s">
        <v>64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11.695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6.6950000000000003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9" zoomScaleNormal="89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96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557729148</v>
      </c>
      <c r="D5" s="57">
        <v>6190201795</v>
      </c>
      <c r="E5" s="57">
        <v>15290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4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15.29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8+8</f>
        <v>16</v>
      </c>
      <c r="K10" s="20">
        <f>+$J$8-I10</f>
        <v>14.29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10+8</f>
        <v>18</v>
      </c>
      <c r="K11" s="20">
        <f t="shared" ref="K11:K15" si="0">+$J$8-I11</f>
        <v>13.29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18+31</f>
        <v>49</v>
      </c>
      <c r="K12" s="20">
        <f t="shared" si="0"/>
        <v>12.29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6+8</f>
        <v>14</v>
      </c>
      <c r="K13" s="20">
        <f t="shared" si="0"/>
        <v>11.29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21+22</f>
        <v>43</v>
      </c>
      <c r="K14" s="20">
        <f t="shared" si="0"/>
        <v>10.29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16</v>
      </c>
      <c r="G15" s="51" t="s">
        <v>68</v>
      </c>
      <c r="I15" s="41">
        <v>6</v>
      </c>
      <c r="J15" s="19">
        <f>25+28</f>
        <v>53</v>
      </c>
      <c r="K15" s="20">
        <f t="shared" si="0"/>
        <v>9.2899999999999991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18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49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43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53</v>
      </c>
      <c r="G20" s="51" t="s">
        <v>77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15.29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9.2899999999999991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91" zoomScaleNormal="9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95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136</v>
      </c>
      <c r="D5" s="57">
        <v>6190202961</v>
      </c>
      <c r="E5" s="57">
        <v>15072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15.071999999999999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14.071999999999999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4+2</f>
        <v>6</v>
      </c>
      <c r="K11" s="20">
        <f t="shared" ref="K11:K16" si="0">+$J$8-I11</f>
        <v>13.071999999999999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1+1</f>
        <v>2</v>
      </c>
      <c r="K12" s="20">
        <f t="shared" si="0"/>
        <v>12.071999999999999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8+12</f>
        <v>20</v>
      </c>
      <c r="K13" s="20">
        <f t="shared" si="0"/>
        <v>11.071999999999999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4+2</f>
        <v>6</v>
      </c>
      <c r="K14" s="20">
        <f t="shared" si="0"/>
        <v>10.071999999999999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121</v>
      </c>
      <c r="I15" s="41">
        <v>6</v>
      </c>
      <c r="J15" s="19">
        <f>3+2</f>
        <v>5</v>
      </c>
      <c r="K15" s="20">
        <f t="shared" si="0"/>
        <v>9.0719999999999992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87</v>
      </c>
      <c r="I16" s="41">
        <v>7</v>
      </c>
      <c r="J16" s="19">
        <f>40+50</f>
        <v>90</v>
      </c>
      <c r="K16" s="20">
        <f t="shared" si="0"/>
        <v>8.0719999999999992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</v>
      </c>
      <c r="G17" s="51" t="s">
        <v>87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87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6</v>
      </c>
      <c r="G19" s="51" t="s">
        <v>87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</v>
      </c>
      <c r="G20" s="51" t="s">
        <v>122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90</v>
      </c>
      <c r="G21" s="51" t="s">
        <v>113</v>
      </c>
      <c r="I21" s="34"/>
      <c r="J21" s="14">
        <v>0</v>
      </c>
      <c r="K21" s="15"/>
      <c r="L21" s="21">
        <f>+J8</f>
        <v>15.071999999999999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8.0719999999999992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86" zoomScaleNormal="86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94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135</v>
      </c>
      <c r="D5" s="57">
        <v>6190346669</v>
      </c>
      <c r="E5" s="57">
        <v>16302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+J8-1.6</f>
        <v>14.702</v>
      </c>
      <c r="D7" s="61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16.302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4+3</f>
        <v>7</v>
      </c>
      <c r="K10" s="20">
        <f>+$J$8-I10</f>
        <v>15.302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3" si="0">+$J$8-I11</f>
        <v>14.302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4</v>
      </c>
      <c r="J12" s="19">
        <f>7+9</f>
        <v>16</v>
      </c>
      <c r="K12" s="20">
        <f t="shared" si="0"/>
        <v>12.302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5</v>
      </c>
      <c r="J13" s="19">
        <v>50</v>
      </c>
      <c r="K13" s="20">
        <f t="shared" si="0"/>
        <v>11.302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68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16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5</v>
      </c>
      <c r="F18" s="50">
        <f t="shared" si="1"/>
        <v>50</v>
      </c>
      <c r="G18" s="51" t="s">
        <v>77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77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77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16.302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11.302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H32" sqref="H32"/>
    </sheetView>
  </sheetViews>
  <sheetFormatPr baseColWidth="10" defaultRowHeight="14.2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84" zoomScaleNormal="84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110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557369933</v>
      </c>
      <c r="D5" s="57">
        <v>6190903117</v>
      </c>
      <c r="E5" s="57">
        <v>23321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23.321000000000002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17+24</f>
        <v>41</v>
      </c>
      <c r="K10" s="20">
        <f>+$J$8-I10</f>
        <v>22.321000000000002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18+22</f>
        <v>40</v>
      </c>
      <c r="K11" s="20">
        <f t="shared" ref="K11:K13" si="0">+$J$8-I11</f>
        <v>21.321000000000002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14+18</f>
        <v>32</v>
      </c>
      <c r="K12" s="20">
        <f t="shared" si="0"/>
        <v>20.321000000000002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25+33</f>
        <v>58</v>
      </c>
      <c r="K13" s="20">
        <f t="shared" si="0"/>
        <v>19.321000000000002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41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40</v>
      </c>
      <c r="G16" s="51" t="s">
        <v>60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32</v>
      </c>
      <c r="G17" s="51" t="s">
        <v>123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58</v>
      </c>
      <c r="G18" s="51" t="s">
        <v>123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23.321000000000002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19.321000000000002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80" zoomScaleNormal="8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9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8"/>
      <c r="C3" s="28" t="s">
        <v>32</v>
      </c>
      <c r="D3" s="74" t="s">
        <v>91</v>
      </c>
      <c r="E3" s="76"/>
      <c r="F3" s="74" t="s">
        <v>129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557119627</v>
      </c>
      <c r="D5" s="57">
        <v>6191033091</v>
      </c>
      <c r="E5" s="57">
        <v>22195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8" t="s">
        <v>20</v>
      </c>
      <c r="C7" s="70" t="s">
        <v>25</v>
      </c>
      <c r="D7" s="68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66" t="s">
        <v>11</v>
      </c>
      <c r="C8" s="67"/>
      <c r="D8" s="71" t="s">
        <v>8</v>
      </c>
      <c r="E8" s="72"/>
      <c r="F8" s="72"/>
      <c r="G8" s="73"/>
      <c r="I8" s="39" t="s">
        <v>15</v>
      </c>
      <c r="J8" s="26">
        <f>+E5/1000</f>
        <v>22.195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130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21.195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4+5</f>
        <v>9</v>
      </c>
      <c r="K11" s="20">
        <f t="shared" ref="K11:K14" si="0">+$J$8-I11</f>
        <v>20.195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23+31</f>
        <v>54</v>
      </c>
      <c r="K12" s="20">
        <f t="shared" si="0"/>
        <v>19.195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25+33</f>
        <v>58</v>
      </c>
      <c r="K13" s="20">
        <f t="shared" si="0"/>
        <v>18.195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29+41</f>
        <v>70</v>
      </c>
      <c r="K14" s="20">
        <f t="shared" si="0"/>
        <v>17.195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60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54</v>
      </c>
      <c r="G17" s="51" t="s">
        <v>63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58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70</v>
      </c>
      <c r="G19" s="51" t="s">
        <v>64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22.195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17.195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80" zoomScaleNormal="8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9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8"/>
      <c r="C3" s="28" t="s">
        <v>32</v>
      </c>
      <c r="D3" s="74" t="s">
        <v>91</v>
      </c>
      <c r="E3" s="76"/>
      <c r="F3" s="74" t="s">
        <v>127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556898603</v>
      </c>
      <c r="D5" s="57">
        <v>6191129656</v>
      </c>
      <c r="E5" s="57">
        <v>15271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8" t="s">
        <v>20</v>
      </c>
      <c r="C7" s="70" t="s">
        <v>25</v>
      </c>
      <c r="D7" s="68">
        <v>19072017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66" t="s">
        <v>11</v>
      </c>
      <c r="C8" s="67"/>
      <c r="D8" s="71" t="s">
        <v>8</v>
      </c>
      <c r="E8" s="72"/>
      <c r="F8" s="72"/>
      <c r="G8" s="73"/>
      <c r="I8" s="39" t="s">
        <v>15</v>
      </c>
      <c r="J8" s="26">
        <f>+E5/1000</f>
        <v>15.271000000000001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14.271000000000001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10+11</f>
        <v>21</v>
      </c>
      <c r="K11" s="20">
        <f t="shared" ref="K11:K16" si="0">+$J$8-I11</f>
        <v>13.271000000000001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8+11</f>
        <v>19</v>
      </c>
      <c r="K12" s="20">
        <f t="shared" si="0"/>
        <v>12.271000000000001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11+14</f>
        <v>25</v>
      </c>
      <c r="K13" s="20">
        <f t="shared" si="0"/>
        <v>11.271000000000001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16+22</f>
        <v>38</v>
      </c>
      <c r="K14" s="20">
        <f t="shared" si="0"/>
        <v>10.271000000000001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57</v>
      </c>
      <c r="I15" s="41">
        <v>6</v>
      </c>
      <c r="J15" s="19">
        <f>20+27</f>
        <v>47</v>
      </c>
      <c r="K15" s="20">
        <f t="shared" si="0"/>
        <v>9.2710000000000008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21</v>
      </c>
      <c r="G16" s="51" t="s">
        <v>131</v>
      </c>
      <c r="I16" s="41">
        <v>7</v>
      </c>
      <c r="J16" s="19">
        <f>23+37</f>
        <v>60</v>
      </c>
      <c r="K16" s="20">
        <f t="shared" si="0"/>
        <v>8.2710000000000008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132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25</v>
      </c>
      <c r="G18" s="51" t="s">
        <v>87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38</v>
      </c>
      <c r="G19" s="51" t="s">
        <v>81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47</v>
      </c>
      <c r="G20" s="51" t="s">
        <v>87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60</v>
      </c>
      <c r="G21" s="51" t="s">
        <v>133</v>
      </c>
      <c r="I21" s="34"/>
      <c r="J21" s="14">
        <v>0</v>
      </c>
      <c r="K21" s="15"/>
      <c r="L21" s="21">
        <f>+J8</f>
        <v>15.271000000000001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8.2710000000000008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9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8"/>
      <c r="C3" s="28" t="s">
        <v>32</v>
      </c>
      <c r="D3" s="74" t="s">
        <v>91</v>
      </c>
      <c r="E3" s="76"/>
      <c r="F3" s="74" t="s">
        <v>128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556657811</v>
      </c>
      <c r="D5" s="57">
        <v>6191234853</v>
      </c>
      <c r="E5" s="57">
        <v>11605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8" t="s">
        <v>20</v>
      </c>
      <c r="C7" s="70" t="s">
        <v>25</v>
      </c>
      <c r="D7" s="68">
        <v>19072017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66" t="s">
        <v>11</v>
      </c>
      <c r="C8" s="67"/>
      <c r="D8" s="71" t="s">
        <v>8</v>
      </c>
      <c r="E8" s="72"/>
      <c r="F8" s="72"/>
      <c r="G8" s="73"/>
      <c r="I8" s="39" t="s">
        <v>15</v>
      </c>
      <c r="J8" s="26">
        <f>+E5/1000</f>
        <v>11.605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10.605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5+5</f>
        <v>10</v>
      </c>
      <c r="K11" s="20">
        <f t="shared" ref="K11:K13" si="0">+$J$8-I11</f>
        <v>9.6050000000000004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18+21</f>
        <v>39</v>
      </c>
      <c r="K12" s="20">
        <f t="shared" si="0"/>
        <v>8.6050000000000004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3.5</v>
      </c>
      <c r="J13" s="19">
        <f>23+43</f>
        <v>66</v>
      </c>
      <c r="K13" s="20">
        <f t="shared" si="0"/>
        <v>8.1050000000000004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60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39</v>
      </c>
      <c r="G17" s="51" t="s">
        <v>123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3.5</v>
      </c>
      <c r="F18" s="50">
        <f t="shared" si="1"/>
        <v>66</v>
      </c>
      <c r="G18" s="51" t="s">
        <v>123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11.605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8.1050000000000004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93" zoomScaleNormal="93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93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556586791</v>
      </c>
      <c r="D5" s="57">
        <v>6191265439</v>
      </c>
      <c r="E5" s="57">
        <v>10487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>
        <f>+J8-1.05</f>
        <v>9.4369999999999994</v>
      </c>
      <c r="D7" s="61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10.487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v>50</v>
      </c>
      <c r="K10" s="20">
        <f>+$J$8-I10</f>
        <v>9.4870000000000001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v>50</v>
      </c>
      <c r="K11" s="20">
        <f t="shared" ref="K11" si="0">+$J$8-I11</f>
        <v>8.4870000000000001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/>
      <c r="J12" s="19"/>
      <c r="K12" s="20"/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/>
      <c r="J13" s="19"/>
      <c r="K13" s="20"/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50</v>
      </c>
      <c r="G15" s="51" t="s">
        <v>124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50</v>
      </c>
      <c r="G16" s="51" t="s">
        <v>125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0</v>
      </c>
      <c r="F17" s="50">
        <f t="shared" si="1"/>
        <v>0</v>
      </c>
      <c r="G17" s="51" t="s">
        <v>20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0</v>
      </c>
      <c r="F18" s="50">
        <f t="shared" si="1"/>
        <v>0</v>
      </c>
      <c r="G18" s="51" t="s">
        <v>20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10.487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+K11</f>
        <v>8.4870000000000001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52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139</v>
      </c>
      <c r="D5" s="57">
        <v>6184854051</v>
      </c>
      <c r="E5" s="57">
        <v>12667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+J8-4.5</f>
        <v>8.1669999999999998</v>
      </c>
      <c r="D7" s="54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12.667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16+24</f>
        <v>40</v>
      </c>
      <c r="K10" s="20">
        <f>+$J$8-I10</f>
        <v>11.667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11+12</f>
        <v>23</v>
      </c>
      <c r="K11" s="20">
        <f t="shared" ref="K11:K14" si="0">+$J$8-I11</f>
        <v>10.667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13+15</f>
        <v>28</v>
      </c>
      <c r="K12" s="20">
        <f t="shared" si="0"/>
        <v>9.6669999999999998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16+21</f>
        <v>37</v>
      </c>
      <c r="K13" s="20">
        <f t="shared" si="0"/>
        <v>8.6669999999999998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28+41</f>
        <v>69</v>
      </c>
      <c r="K14" s="20">
        <f t="shared" si="0"/>
        <v>7.6669999999999998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40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23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28</v>
      </c>
      <c r="G17" s="51" t="s">
        <v>60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37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69</v>
      </c>
      <c r="G19" s="51" t="s">
        <v>64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12.667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7.6669999999999998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91" zoomScaleNormal="9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61"/>
      <c r="C3" s="28" t="s">
        <v>32</v>
      </c>
      <c r="D3" s="74" t="s">
        <v>91</v>
      </c>
      <c r="E3" s="76"/>
      <c r="F3" s="74" t="s">
        <v>92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557310869</v>
      </c>
      <c r="D5" s="57">
        <v>6190931019</v>
      </c>
      <c r="E5" s="57">
        <v>22833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13062017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71" t="s">
        <v>8</v>
      </c>
      <c r="E8" s="72"/>
      <c r="F8" s="72"/>
      <c r="G8" s="73"/>
      <c r="I8" s="39" t="s">
        <v>15</v>
      </c>
      <c r="J8" s="26">
        <f>+E5/1000</f>
        <v>22.832999999999998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12+17</f>
        <v>29</v>
      </c>
      <c r="K10" s="20">
        <f>+$J$8-I10</f>
        <v>21.832999999999998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15+20</f>
        <v>35</v>
      </c>
      <c r="K11" s="20">
        <f t="shared" ref="K11:K13" si="0">+$J$8-I11</f>
        <v>20.832999999999998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16+22</f>
        <v>38</v>
      </c>
      <c r="K12" s="20">
        <f t="shared" si="0"/>
        <v>19.832999999999998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3.6</v>
      </c>
      <c r="J13" s="19">
        <v>50</v>
      </c>
      <c r="K13" s="20">
        <f t="shared" si="0"/>
        <v>19.232999999999997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29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35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38</v>
      </c>
      <c r="G17" s="51" t="s">
        <v>123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3.6</v>
      </c>
      <c r="F18" s="50">
        <f t="shared" si="1"/>
        <v>50</v>
      </c>
      <c r="G18" s="51" t="s">
        <v>123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22.832999999999998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19.232999999999997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51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559058408</v>
      </c>
      <c r="D5" s="57">
        <v>6185022352</v>
      </c>
      <c r="E5" s="57">
        <v>13647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+J8-1.8</f>
        <v>11.847</v>
      </c>
      <c r="D7" s="54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13.647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1+12</f>
        <v>13</v>
      </c>
      <c r="K10" s="20">
        <f>+$J$8-I10</f>
        <v>12.647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3+5</f>
        <v>8</v>
      </c>
      <c r="K11" s="20">
        <f t="shared" ref="K11:K14" si="0">+$J$8-I11</f>
        <v>11.647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8+14</f>
        <v>22</v>
      </c>
      <c r="K12" s="20">
        <f t="shared" si="0"/>
        <v>10.647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15+19</f>
        <v>34</v>
      </c>
      <c r="K13" s="20">
        <f t="shared" si="0"/>
        <v>9.6470000000000002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21+42</f>
        <v>63</v>
      </c>
      <c r="K14" s="20">
        <f t="shared" si="0"/>
        <v>8.6470000000000002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62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22</v>
      </c>
      <c r="G17" s="51" t="s">
        <v>62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34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63</v>
      </c>
      <c r="G19" s="51" t="s">
        <v>64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13.647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+K14</f>
        <v>8.6470000000000002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50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558958982</v>
      </c>
      <c r="D5" s="57">
        <v>6185284157</v>
      </c>
      <c r="E5" s="57">
        <v>14352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+J8-1.5</f>
        <v>12.852</v>
      </c>
      <c r="D7" s="54">
        <v>6062017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14.352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>
        <v>1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2</v>
      </c>
      <c r="J10" s="19">
        <f>2+4</f>
        <v>6</v>
      </c>
      <c r="K10" s="20">
        <f>+$J$8-I10</f>
        <v>12.352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3</v>
      </c>
      <c r="J11" s="19">
        <f>3+4</f>
        <v>7</v>
      </c>
      <c r="K11" s="20">
        <f t="shared" ref="K11:K13" si="0">+$J$8-I11</f>
        <v>11.352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4</v>
      </c>
      <c r="J12" s="19">
        <f>3+3</f>
        <v>6</v>
      </c>
      <c r="K12" s="20">
        <f t="shared" si="0"/>
        <v>10.352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5</v>
      </c>
      <c r="J13" s="19">
        <f>25+33</f>
        <v>58</v>
      </c>
      <c r="K13" s="20">
        <f t="shared" si="0"/>
        <v>9.3520000000000003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2</v>
      </c>
      <c r="F15" s="50">
        <f>+J10</f>
        <v>6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7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6</v>
      </c>
      <c r="G17" s="51" t="s">
        <v>65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5</v>
      </c>
      <c r="F18" s="50">
        <f t="shared" si="1"/>
        <v>58</v>
      </c>
      <c r="G18" s="51" t="s">
        <v>66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14.352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9.3520000000000003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49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558901703</v>
      </c>
      <c r="D5" s="57">
        <v>6185495853</v>
      </c>
      <c r="E5" s="57">
        <v>16737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+J8-1.8</f>
        <v>14.936999999999998</v>
      </c>
      <c r="D7" s="54">
        <v>7062017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16.736999999999998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8+11</f>
        <v>19</v>
      </c>
      <c r="K10" s="20">
        <f>+$J$8-I10</f>
        <v>15.736999999999998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3" si="0">+$J$8-I11</f>
        <v>14.736999999999998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4+6</f>
        <v>10</v>
      </c>
      <c r="K12" s="20">
        <f t="shared" si="0"/>
        <v>13.736999999999998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22+41</f>
        <v>63</v>
      </c>
      <c r="K13" s="20">
        <f t="shared" si="0"/>
        <v>12.736999999999998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19</v>
      </c>
      <c r="G15" s="51" t="s">
        <v>57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62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10</v>
      </c>
      <c r="G17" s="51" t="s">
        <v>63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63</v>
      </c>
      <c r="G18" s="51" t="s">
        <v>63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16.736999999999998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12.736999999999998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48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558860615</v>
      </c>
      <c r="D5" s="57">
        <v>6185651261</v>
      </c>
      <c r="E5" s="57">
        <v>24014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7062017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24.013999999999999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56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12+23</f>
        <v>35</v>
      </c>
      <c r="K10" s="20">
        <f>+$J$8-I10</f>
        <v>23.013999999999999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13+15</f>
        <v>28</v>
      </c>
      <c r="K11" s="20">
        <f t="shared" ref="K11:K13" si="0">+$J$8-I11</f>
        <v>22.013999999999999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23+27</f>
        <v>50</v>
      </c>
      <c r="K12" s="20">
        <f t="shared" si="0"/>
        <v>21.013999999999999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16+38</f>
        <v>54</v>
      </c>
      <c r="K13" s="20">
        <f t="shared" si="0"/>
        <v>20.013999999999999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/>
      <c r="J14" s="19"/>
      <c r="K14" s="20"/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35</v>
      </c>
      <c r="G15" s="51" t="s">
        <v>60</v>
      </c>
      <c r="I15" s="41"/>
      <c r="J15" s="19"/>
      <c r="K15" s="20"/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64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50</v>
      </c>
      <c r="G17" s="51" t="s">
        <v>57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54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 t="s">
        <v>20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 t="s">
        <v>20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24.013999999999999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+K13</f>
        <v>20.013999999999999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77" t="s">
        <v>19</v>
      </c>
      <c r="E2" s="78"/>
      <c r="F2" s="77" t="s">
        <v>3</v>
      </c>
      <c r="G2" s="78"/>
    </row>
    <row r="3" spans="2:13" ht="15.75" x14ac:dyDescent="0.25">
      <c r="B3" s="54"/>
      <c r="C3" s="28" t="s">
        <v>32</v>
      </c>
      <c r="D3" s="74" t="s">
        <v>78</v>
      </c>
      <c r="E3" s="76"/>
      <c r="F3" s="74" t="s">
        <v>47</v>
      </c>
      <c r="G3" s="7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71" t="s">
        <v>7</v>
      </c>
      <c r="G4" s="7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558813900</v>
      </c>
      <c r="D5" s="57">
        <v>6185824024</v>
      </c>
      <c r="E5" s="57">
        <v>19973</v>
      </c>
      <c r="F5" s="74" t="s">
        <v>20</v>
      </c>
      <c r="G5" s="7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71" t="s">
        <v>6</v>
      </c>
      <c r="F6" s="72"/>
      <c r="G6" s="7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+J8-1.5</f>
        <v>18.472999999999999</v>
      </c>
      <c r="D7" s="54">
        <v>7062017</v>
      </c>
      <c r="E7" s="74" t="s">
        <v>36</v>
      </c>
      <c r="F7" s="75"/>
      <c r="G7" s="7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71" t="s">
        <v>8</v>
      </c>
      <c r="E8" s="72"/>
      <c r="F8" s="72"/>
      <c r="G8" s="73"/>
      <c r="I8" s="39" t="s">
        <v>15</v>
      </c>
      <c r="J8" s="26">
        <f>+E5/1000</f>
        <v>19.972999999999999</v>
      </c>
      <c r="K8" s="8"/>
      <c r="L8" s="8"/>
      <c r="M8" s="38"/>
    </row>
    <row r="9" spans="2:13" ht="15.75" x14ac:dyDescent="0.25">
      <c r="B9" s="28" t="s">
        <v>9</v>
      </c>
      <c r="C9" s="33"/>
      <c r="D9" s="74" t="s">
        <v>55</v>
      </c>
      <c r="E9" s="75"/>
      <c r="F9" s="75"/>
      <c r="G9" s="7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3+5</f>
        <v>8</v>
      </c>
      <c r="K10" s="20">
        <f>+$J$8-I10</f>
        <v>18.972999999999999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5+6</f>
        <v>11</v>
      </c>
      <c r="K11" s="20">
        <f t="shared" ref="K11:K14" si="0">+$J$8-I11</f>
        <v>17.972999999999999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6+8</f>
        <v>14</v>
      </c>
      <c r="K12" s="20">
        <f t="shared" si="0"/>
        <v>16.972999999999999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8+9</f>
        <v>17</v>
      </c>
      <c r="K13" s="20">
        <f t="shared" si="0"/>
        <v>15.972999999999999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15+18</f>
        <v>33</v>
      </c>
      <c r="K14" s="20">
        <f t="shared" si="0"/>
        <v>14.972999999999999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67</v>
      </c>
      <c r="I15" s="41">
        <v>6</v>
      </c>
      <c r="J15" s="19">
        <f>18+37</f>
        <v>55</v>
      </c>
      <c r="K15" s="20">
        <f>+$J$8-I15</f>
        <v>13.972999999999999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57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59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68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68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55</v>
      </c>
      <c r="G20" s="51" t="s">
        <v>69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19.972999999999999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13.972999999999999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1</vt:i4>
      </vt:variant>
    </vt:vector>
  </HeadingPairs>
  <TitlesOfParts>
    <vt:vector size="41" baseType="lpstr">
      <vt:lpstr>SL_01</vt:lpstr>
      <vt:lpstr>SL_02</vt:lpstr>
      <vt:lpstr>SL_03</vt:lpstr>
      <vt:lpstr>SL_04</vt:lpstr>
      <vt:lpstr>SL_05</vt:lpstr>
      <vt:lpstr>SL_06</vt:lpstr>
      <vt:lpstr>SL_07</vt:lpstr>
      <vt:lpstr>SL_08</vt:lpstr>
      <vt:lpstr>SL_09</vt:lpstr>
      <vt:lpstr>SL_10</vt:lpstr>
      <vt:lpstr>SL_11</vt:lpstr>
      <vt:lpstr>SL_12</vt:lpstr>
      <vt:lpstr>SL_13</vt:lpstr>
      <vt:lpstr>SL_14</vt:lpstr>
      <vt:lpstr>SL_15</vt:lpstr>
      <vt:lpstr>SL_16</vt:lpstr>
      <vt:lpstr>SL_17</vt:lpstr>
      <vt:lpstr>SL_18</vt:lpstr>
      <vt:lpstr>SL_19</vt:lpstr>
      <vt:lpstr>SL_20</vt:lpstr>
      <vt:lpstr>SL_21</vt:lpstr>
      <vt:lpstr>SL_22</vt:lpstr>
      <vt:lpstr>SL_23</vt:lpstr>
      <vt:lpstr>SL_24</vt:lpstr>
      <vt:lpstr>SL_25</vt:lpstr>
      <vt:lpstr>SL_26</vt:lpstr>
      <vt:lpstr>SL_27</vt:lpstr>
      <vt:lpstr>SL_28</vt:lpstr>
      <vt:lpstr>SL_29</vt:lpstr>
      <vt:lpstr>SL_30</vt:lpstr>
      <vt:lpstr>SL_31</vt:lpstr>
      <vt:lpstr>SL_32</vt:lpstr>
      <vt:lpstr>SL_33</vt:lpstr>
      <vt:lpstr>SL_34</vt:lpstr>
      <vt:lpstr>SL_35</vt:lpstr>
      <vt:lpstr>SL_36</vt:lpstr>
      <vt:lpstr>SL_37</vt:lpstr>
      <vt:lpstr>SL_38</vt:lpstr>
      <vt:lpstr>SL_39</vt:lpstr>
      <vt:lpstr>SL_40</vt:lpstr>
      <vt:lpstr>SL_01!Área_de_impresión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2017-07-28T14:42:34Z</dcterms:modified>
</cp:coreProperties>
</file>