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vy\Dropbox\UPM-FASE_2\LEMAC Tecnología - UPM FASE 2 - REPORTS\TRAMO IN\"/>
    </mc:Choice>
  </mc:AlternateContent>
  <bookViews>
    <workbookView xWindow="0" yWindow="0" windowWidth="18315" windowHeight="11520" firstSheet="5" activeTab="8"/>
  </bookViews>
  <sheets>
    <sheet name="IN_01" sheetId="1" r:id="rId1"/>
    <sheet name="IN_02" sheetId="2" r:id="rId2"/>
    <sheet name="IN_03" sheetId="3" r:id="rId3"/>
    <sheet name="IN_04" sheetId="4" r:id="rId4"/>
    <sheet name="IN_05" sheetId="5" r:id="rId5"/>
    <sheet name="IN_06" sheetId="6" r:id="rId6"/>
    <sheet name="IN_07" sheetId="7" r:id="rId7"/>
    <sheet name="IN_08" sheetId="8" r:id="rId8"/>
    <sheet name="IN_09" sheetId="9" r:id="rId9"/>
  </sheets>
  <definedNames>
    <definedName name="_xlnm.Print_Area" localSheetId="0">IN_01!$A$1:$G$28</definedName>
  </definedNames>
  <calcPr calcId="171027"/>
</workbook>
</file>

<file path=xl/calcChain.xml><?xml version="1.0" encoding="utf-8"?>
<calcChain xmlns="http://schemas.openxmlformats.org/spreadsheetml/2006/main">
  <c r="E15" i="3" l="1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J18" i="9" l="1"/>
  <c r="J17" i="9"/>
  <c r="J16" i="9"/>
  <c r="J15" i="9"/>
  <c r="J14" i="9"/>
  <c r="J13" i="9"/>
  <c r="J12" i="9"/>
  <c r="J11" i="9"/>
  <c r="J10" i="9"/>
  <c r="J16" i="8"/>
  <c r="J15" i="8"/>
  <c r="J14" i="8"/>
  <c r="J13" i="8"/>
  <c r="J12" i="8"/>
  <c r="J11" i="8"/>
  <c r="J10" i="8"/>
  <c r="J17" i="7"/>
  <c r="J16" i="7"/>
  <c r="J15" i="7"/>
  <c r="J14" i="7"/>
  <c r="J13" i="7"/>
  <c r="J12" i="7"/>
  <c r="J11" i="7"/>
  <c r="J10" i="7"/>
  <c r="J18" i="6"/>
  <c r="J17" i="6"/>
  <c r="J16" i="6"/>
  <c r="J15" i="6"/>
  <c r="J14" i="6"/>
  <c r="J13" i="6"/>
  <c r="J12" i="6"/>
  <c r="J11" i="6"/>
  <c r="J10" i="6"/>
  <c r="J15" i="5"/>
  <c r="J14" i="5"/>
  <c r="J13" i="5"/>
  <c r="J12" i="5"/>
  <c r="J11" i="5"/>
  <c r="J10" i="5"/>
  <c r="J18" i="4"/>
  <c r="J17" i="4"/>
  <c r="J16" i="4"/>
  <c r="J15" i="4"/>
  <c r="J14" i="4"/>
  <c r="J13" i="4"/>
  <c r="J12" i="4"/>
  <c r="J11" i="4"/>
  <c r="J10" i="4"/>
  <c r="J19" i="3"/>
  <c r="J18" i="3"/>
  <c r="J17" i="3"/>
  <c r="J16" i="3"/>
  <c r="J15" i="3"/>
  <c r="J14" i="3"/>
  <c r="J13" i="3"/>
  <c r="J12" i="3"/>
  <c r="J11" i="3"/>
  <c r="J10" i="3"/>
  <c r="J18" i="2"/>
  <c r="J17" i="2"/>
  <c r="J16" i="2"/>
  <c r="J15" i="2"/>
  <c r="J14" i="2"/>
  <c r="J13" i="2"/>
  <c r="J12" i="2"/>
  <c r="J11" i="2"/>
  <c r="J10" i="2"/>
  <c r="J18" i="1"/>
  <c r="J17" i="1"/>
  <c r="J16" i="1"/>
  <c r="J15" i="1"/>
  <c r="J14" i="1"/>
  <c r="J13" i="1"/>
  <c r="J12" i="1"/>
  <c r="J11" i="1"/>
  <c r="J10" i="1"/>
  <c r="J8" i="9" l="1"/>
  <c r="J8" i="8"/>
  <c r="J8" i="7"/>
  <c r="J8" i="6"/>
  <c r="J8" i="5"/>
  <c r="J8" i="4"/>
  <c r="J8" i="3"/>
  <c r="J8" i="2"/>
  <c r="J8" i="1"/>
  <c r="K16" i="9" l="1"/>
  <c r="K18" i="9"/>
  <c r="L22" i="9" s="1"/>
  <c r="K17" i="9"/>
  <c r="K14" i="8"/>
  <c r="K16" i="8"/>
  <c r="L22" i="8" s="1"/>
  <c r="K15" i="8"/>
  <c r="C7" i="7"/>
  <c r="K17" i="7"/>
  <c r="L22" i="7" s="1"/>
  <c r="K16" i="7"/>
  <c r="K15" i="7"/>
  <c r="K14" i="7"/>
  <c r="K17" i="6"/>
  <c r="L22" i="6" s="1"/>
  <c r="K18" i="6"/>
  <c r="K16" i="6"/>
  <c r="K15" i="6"/>
  <c r="K14" i="6"/>
  <c r="C7" i="5"/>
  <c r="K15" i="5"/>
  <c r="L22" i="5" s="1"/>
  <c r="K17" i="4"/>
  <c r="K16" i="4"/>
  <c r="K15" i="4"/>
  <c r="K19" i="4"/>
  <c r="L22" i="4" s="1"/>
  <c r="K18" i="4"/>
  <c r="K16" i="2"/>
  <c r="K18" i="2"/>
  <c r="L22" i="2" s="1"/>
  <c r="K17" i="2"/>
  <c r="K15" i="9"/>
  <c r="K19" i="3"/>
  <c r="L22" i="3" s="1"/>
  <c r="K16" i="3"/>
  <c r="K15" i="3"/>
  <c r="K18" i="3"/>
  <c r="K14" i="3"/>
  <c r="K17" i="3"/>
  <c r="K17" i="1"/>
  <c r="K16" i="1"/>
  <c r="K18" i="1"/>
  <c r="L22" i="1" s="1"/>
  <c r="F26" i="9"/>
  <c r="E26" i="9"/>
  <c r="F25" i="9"/>
  <c r="E25" i="9"/>
  <c r="F24" i="9"/>
  <c r="E24" i="9"/>
  <c r="F23" i="9"/>
  <c r="E23" i="9"/>
  <c r="F22" i="9"/>
  <c r="E22" i="9"/>
  <c r="L21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K14" i="9"/>
  <c r="K13" i="9"/>
  <c r="K12" i="9"/>
  <c r="K11" i="9"/>
  <c r="K10" i="9"/>
  <c r="F26" i="8"/>
  <c r="E26" i="8"/>
  <c r="F25" i="8"/>
  <c r="E25" i="8"/>
  <c r="F24" i="8"/>
  <c r="E24" i="8"/>
  <c r="F23" i="8"/>
  <c r="E23" i="8"/>
  <c r="F22" i="8"/>
  <c r="E22" i="8"/>
  <c r="L21" i="8"/>
  <c r="F21" i="8"/>
  <c r="E21" i="8"/>
  <c r="F20" i="8"/>
  <c r="E20" i="8"/>
  <c r="F19" i="8"/>
  <c r="E19" i="8"/>
  <c r="F18" i="8"/>
  <c r="E18" i="8"/>
  <c r="F17" i="8"/>
  <c r="E17" i="8"/>
  <c r="F16" i="8"/>
  <c r="E16" i="8"/>
  <c r="F15" i="8"/>
  <c r="E15" i="8"/>
  <c r="K13" i="8"/>
  <c r="K12" i="8"/>
  <c r="K11" i="8"/>
  <c r="K10" i="8"/>
  <c r="F26" i="7"/>
  <c r="E26" i="7"/>
  <c r="F25" i="7"/>
  <c r="E25" i="7"/>
  <c r="F24" i="7"/>
  <c r="E24" i="7"/>
  <c r="F23" i="7"/>
  <c r="E23" i="7"/>
  <c r="F22" i="7"/>
  <c r="E22" i="7"/>
  <c r="L21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K13" i="7"/>
  <c r="K12" i="7"/>
  <c r="K11" i="7"/>
  <c r="K10" i="7"/>
  <c r="F26" i="6"/>
  <c r="E26" i="6"/>
  <c r="F25" i="6"/>
  <c r="E25" i="6"/>
  <c r="F24" i="6"/>
  <c r="E24" i="6"/>
  <c r="F23" i="6"/>
  <c r="E23" i="6"/>
  <c r="F22" i="6"/>
  <c r="E22" i="6"/>
  <c r="L21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K13" i="6"/>
  <c r="K12" i="6"/>
  <c r="K11" i="6"/>
  <c r="K10" i="6"/>
  <c r="F26" i="5"/>
  <c r="E26" i="5"/>
  <c r="F25" i="5"/>
  <c r="E25" i="5"/>
  <c r="F24" i="5"/>
  <c r="E24" i="5"/>
  <c r="F23" i="5"/>
  <c r="E23" i="5"/>
  <c r="F22" i="5"/>
  <c r="E22" i="5"/>
  <c r="L21" i="5"/>
  <c r="F21" i="5"/>
  <c r="E21" i="5"/>
  <c r="F20" i="5"/>
  <c r="E20" i="5"/>
  <c r="F19" i="5"/>
  <c r="E19" i="5"/>
  <c r="F18" i="5"/>
  <c r="E18" i="5"/>
  <c r="F17" i="5"/>
  <c r="E17" i="5"/>
  <c r="F16" i="5"/>
  <c r="E16" i="5"/>
  <c r="F15" i="5"/>
  <c r="E15" i="5"/>
  <c r="K14" i="5"/>
  <c r="K13" i="5"/>
  <c r="K12" i="5"/>
  <c r="K11" i="5"/>
  <c r="K10" i="5"/>
  <c r="F26" i="4"/>
  <c r="E26" i="4"/>
  <c r="F25" i="4"/>
  <c r="E25" i="4"/>
  <c r="F24" i="4"/>
  <c r="E24" i="4"/>
  <c r="F23" i="4"/>
  <c r="E23" i="4"/>
  <c r="F22" i="4"/>
  <c r="E22" i="4"/>
  <c r="L21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K14" i="4"/>
  <c r="K13" i="4"/>
  <c r="K12" i="4"/>
  <c r="K11" i="4"/>
  <c r="K10" i="4"/>
  <c r="F26" i="3"/>
  <c r="E26" i="3"/>
  <c r="F25" i="3"/>
  <c r="E25" i="3"/>
  <c r="L21" i="3"/>
  <c r="K13" i="3"/>
  <c r="K12" i="3"/>
  <c r="K11" i="3"/>
  <c r="K10" i="3"/>
  <c r="F26" i="2"/>
  <c r="E26" i="2"/>
  <c r="F25" i="2"/>
  <c r="E25" i="2"/>
  <c r="F24" i="2"/>
  <c r="E24" i="2"/>
  <c r="F23" i="2"/>
  <c r="E23" i="2"/>
  <c r="F22" i="2"/>
  <c r="E22" i="2"/>
  <c r="L21" i="2"/>
  <c r="F21" i="2"/>
  <c r="E21" i="2"/>
  <c r="F20" i="2"/>
  <c r="E20" i="2"/>
  <c r="F19" i="2"/>
  <c r="E19" i="2"/>
  <c r="F18" i="2"/>
  <c r="E18" i="2"/>
  <c r="F17" i="2"/>
  <c r="E17" i="2"/>
  <c r="F16" i="2"/>
  <c r="E16" i="2"/>
  <c r="K15" i="2"/>
  <c r="F15" i="2"/>
  <c r="E15" i="2"/>
  <c r="K14" i="2"/>
  <c r="K13" i="2"/>
  <c r="K12" i="2"/>
  <c r="K11" i="2"/>
  <c r="K10" i="2"/>
  <c r="L21" i="1" l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E19" i="1" l="1"/>
  <c r="E18" i="1"/>
  <c r="E17" i="1"/>
  <c r="E16" i="1"/>
  <c r="E15" i="1"/>
  <c r="F19" i="1"/>
  <c r="F18" i="1"/>
  <c r="F17" i="1"/>
  <c r="F16" i="1"/>
  <c r="F15" i="1"/>
  <c r="K10" i="1" l="1"/>
  <c r="K15" i="1"/>
  <c r="K11" i="1"/>
  <c r="K12" i="1"/>
  <c r="K13" i="1"/>
  <c r="K14" i="1"/>
</calcChain>
</file>

<file path=xl/sharedStrings.xml><?xml version="1.0" encoding="utf-8"?>
<sst xmlns="http://schemas.openxmlformats.org/spreadsheetml/2006/main" count="485" uniqueCount="72">
  <si>
    <t>Job number</t>
  </si>
  <si>
    <t>Client</t>
  </si>
  <si>
    <t>Coordinate system</t>
  </si>
  <si>
    <t>Borehole number</t>
  </si>
  <si>
    <t>Height / level system</t>
  </si>
  <si>
    <t>Groundwater level</t>
  </si>
  <si>
    <t>Surveyor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</si>
  <si>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</si>
  <si>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</si>
  <si>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</si>
  <si>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</si>
  <si>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</si>
  <si>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</si>
  <si>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</si>
  <si>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</si>
  <si>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</si>
  <si>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</si>
  <si>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</si>
  <si>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</si>
  <si>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</si>
  <si>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</si>
  <si>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</si>
  <si>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</si>
  <si>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</si>
  <si>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</si>
  <si>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-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</si>
  <si>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</si>
  <si>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</si>
  <si>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</si>
  <si>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</si>
  <si>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</si>
  <si>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 xml:space="preserve">UTM 84-21S       </t>
  </si>
  <si>
    <t>Stage 2</t>
  </si>
  <si>
    <t>X-coord</t>
  </si>
  <si>
    <t>Y-coord</t>
  </si>
  <si>
    <t>Z-coord</t>
  </si>
  <si>
    <t>LEMAC</t>
  </si>
  <si>
    <t>s</t>
  </si>
  <si>
    <t>Hand Auger and Testing</t>
  </si>
  <si>
    <t>Cl</t>
  </si>
  <si>
    <t>fsaCl</t>
  </si>
  <si>
    <t>clSa</t>
  </si>
  <si>
    <t>saCl</t>
  </si>
  <si>
    <t>siCl</t>
  </si>
  <si>
    <t>siFSa</t>
  </si>
  <si>
    <t>clCSa</t>
  </si>
  <si>
    <t>FSa</t>
  </si>
  <si>
    <t>saSi</t>
  </si>
  <si>
    <t>grcsaCl</t>
  </si>
  <si>
    <t>grmsaCl</t>
  </si>
  <si>
    <t>clFSa</t>
  </si>
  <si>
    <t>IN_01</t>
  </si>
  <si>
    <t>km 67……..km 69</t>
  </si>
  <si>
    <t>IN_09</t>
  </si>
  <si>
    <t>IN_07</t>
  </si>
  <si>
    <t>IN_08</t>
  </si>
  <si>
    <t>IN_06</t>
  </si>
  <si>
    <t>IN_05</t>
  </si>
  <si>
    <t>IN_04</t>
  </si>
  <si>
    <t>IN_03</t>
  </si>
  <si>
    <t>IN_02</t>
  </si>
  <si>
    <t>clMSa</t>
  </si>
  <si>
    <t>clcgrCSa</t>
  </si>
  <si>
    <t>clmgrCSa</t>
  </si>
  <si>
    <t>mgrsaCl</t>
  </si>
  <si>
    <t>clMCSa</t>
  </si>
  <si>
    <t>clgrMCSa</t>
  </si>
  <si>
    <t>sasiCl</t>
  </si>
  <si>
    <t>grclSa</t>
  </si>
  <si>
    <t>sisaCl</t>
  </si>
  <si>
    <t>grsaclSi</t>
  </si>
  <si>
    <t>grclsaSi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</si>
</sst>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11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3" fillId="0" borderId="2" xfId="0" applyFont="1" applyBorder="1"/>
    <xf numFmtId="0" fontId="5" fillId="0" borderId="0" xfId="0" applyFont="1" applyBorder="1"/>
    <xf numFmtId="0" fontId="4" fillId="0" borderId="8" xfId="0" applyFont="1" applyBorder="1"/>
    <xf numFmtId="0" fontId="4" fillId="0" borderId="0" xfId="0" applyFont="1" applyBorder="1"/>
    <xf numFmtId="0" fontId="5" fillId="0" borderId="8" xfId="0" applyFont="1" applyBorder="1"/>
    <xf numFmtId="0" fontId="3" fillId="0" borderId="7" xfId="0" applyFont="1" applyBorder="1"/>
    <xf numFmtId="0" fontId="3" fillId="0" borderId="0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4" fillId="0" borderId="2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164" fontId="3" fillId="0" borderId="5" xfId="0" applyNumberFormat="1" applyFont="1" applyBorder="1"/>
    <xf numFmtId="0" fontId="3" fillId="0" borderId="11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164" fontId="3" fillId="2" borderId="3" xfId="0" applyNumberFormat="1" applyFont="1" applyFill="1" applyBorder="1"/>
    <xf numFmtId="164" fontId="3" fillId="2" borderId="5" xfId="0" applyNumberFormat="1" applyFont="1" applyFill="1" applyBorder="1"/>
    <xf numFmtId="164" fontId="3" fillId="2" borderId="10" xfId="0" applyNumberFormat="1" applyFont="1" applyFill="1" applyBorder="1"/>
    <xf numFmtId="0" fontId="3" fillId="2" borderId="0" xfId="0" applyFont="1" applyFill="1"/>
    <xf numFmtId="0" fontId="7" fillId="0" borderId="0" xfId="0" applyFont="1" applyAlignment="1">
      <alignment horizontal="right"/>
    </xf>
    <xf numFmtId="0" fontId="3" fillId="0" borderId="0" xfId="0" quotePrefix="1" applyFont="1"/>
    <xf numFmtId="164" fontId="6" fillId="2" borderId="1" xfId="0" applyNumberFormat="1" applyFont="1" applyFill="1" applyBorder="1"/>
    <xf numFmtId="0" fontId="3" fillId="0" borderId="0" xfId="0" applyFont="1" applyBorder="1" applyAlignment="1">
      <alignment horizontal="right"/>
    </xf>
    <xf numFmtId="0" fontId="8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3" fillId="0" borderId="19" xfId="0" applyFont="1" applyBorder="1"/>
    <xf numFmtId="0" fontId="3" fillId="0" borderId="20" xfId="0" applyFont="1" applyBorder="1"/>
    <xf numFmtId="164" fontId="3" fillId="0" borderId="16" xfId="0" applyNumberFormat="1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10" fillId="0" borderId="9" xfId="0" applyFont="1" applyBorder="1" applyAlignment="1">
      <alignment horizontal="center"/>
    </xf>
    <xf numFmtId="0" fontId="10" fillId="0" borderId="9" xfId="0" quotePrefix="1" applyFont="1" applyBorder="1" applyAlignment="1">
      <alignment horizontal="center"/>
    </xf>
    <xf numFmtId="0" fontId="6" fillId="2" borderId="3" xfId="0" applyFont="1" applyFill="1" applyBorder="1" applyAlignment="1">
      <alignment horizontal="right"/>
    </xf>
    <xf numFmtId="0" fontId="6" fillId="0" borderId="8" xfId="0" applyFont="1" applyBorder="1"/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/>
    <xf numFmtId="3" fontId="10" fillId="0" borderId="9" xfId="0" applyNumberFormat="1" applyFont="1" applyBorder="1" applyAlignment="1">
      <alignment horizontal="center"/>
    </xf>
    <xf numFmtId="164" fontId="10" fillId="0" borderId="9" xfId="0" quotePrefix="1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1" fillId="0" borderId="18" xfId="0" applyFont="1" applyBorder="1" applyAlignment="1">
      <alignment horizontal="right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IN_01!$J$10:$J$20</c:f>
              <c:numCache>
                <c:formatCode>General</c:formatCode>
                <c:ptCount val="11"/>
                <c:pt idx="0">
                  <c:v>7</c:v>
                </c:pt>
                <c:pt idx="1">
                  <c:v>9</c:v>
                </c:pt>
                <c:pt idx="2">
                  <c:v>11</c:v>
                </c:pt>
                <c:pt idx="3">
                  <c:v>27</c:v>
                </c:pt>
                <c:pt idx="4">
                  <c:v>33</c:v>
                </c:pt>
                <c:pt idx="5">
                  <c:v>39</c:v>
                </c:pt>
                <c:pt idx="6">
                  <c:v>42</c:v>
                </c:pt>
                <c:pt idx="7">
                  <c:v>40</c:v>
                </c:pt>
                <c:pt idx="8">
                  <c:v>70</c:v>
                </c:pt>
              </c:numCache>
            </c:numRef>
          </c:xVal>
          <c:yVal>
            <c:numRef>
              <c:f>IN_01!$K$10:$K$20</c:f>
              <c:numCache>
                <c:formatCode>\+0.00</c:formatCode>
                <c:ptCount val="11"/>
                <c:pt idx="0">
                  <c:v>33.389000000000003</c:v>
                </c:pt>
                <c:pt idx="1">
                  <c:v>32.389000000000003</c:v>
                </c:pt>
                <c:pt idx="2">
                  <c:v>31.389000000000003</c:v>
                </c:pt>
                <c:pt idx="3">
                  <c:v>30.389000000000003</c:v>
                </c:pt>
                <c:pt idx="4">
                  <c:v>29.389000000000003</c:v>
                </c:pt>
                <c:pt idx="5">
                  <c:v>28.389000000000003</c:v>
                </c:pt>
                <c:pt idx="6">
                  <c:v>27.389000000000003</c:v>
                </c:pt>
                <c:pt idx="7">
                  <c:v>26.389000000000003</c:v>
                </c:pt>
                <c:pt idx="8">
                  <c:v>25.389000000000003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IN_01!$J$10:$J$22</c:f>
              <c:numCache>
                <c:formatCode>General</c:formatCode>
                <c:ptCount val="13"/>
                <c:pt idx="0">
                  <c:v>7</c:v>
                </c:pt>
                <c:pt idx="1">
                  <c:v>9</c:v>
                </c:pt>
                <c:pt idx="2">
                  <c:v>11</c:v>
                </c:pt>
                <c:pt idx="3">
                  <c:v>27</c:v>
                </c:pt>
                <c:pt idx="4">
                  <c:v>33</c:v>
                </c:pt>
                <c:pt idx="5">
                  <c:v>39</c:v>
                </c:pt>
                <c:pt idx="6">
                  <c:v>42</c:v>
                </c:pt>
                <c:pt idx="7">
                  <c:v>40</c:v>
                </c:pt>
                <c:pt idx="8">
                  <c:v>70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IN_01!$L$10:$L$22</c:f>
              <c:numCache>
                <c:formatCode>General</c:formatCode>
                <c:ptCount val="13"/>
                <c:pt idx="11" formatCode="\+0.00">
                  <c:v>34.389000000000003</c:v>
                </c:pt>
                <c:pt idx="12" formatCode="\+0.00">
                  <c:v>25.389000000000003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86684000"/>
        <c:axId val="-686687808"/>
      </c:scatterChart>
      <c:valAx>
        <c:axId val="-686684000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686687808"/>
        <c:crosses val="autoZero"/>
        <c:crossBetween val="midCat"/>
      </c:valAx>
      <c:valAx>
        <c:axId val="-686687808"/>
        <c:scaling>
          <c:orientation val="minMax"/>
          <c:max val="36"/>
          <c:min val="2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68668400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IN_02!$J$10:$J$22</c:f>
              <c:numCache>
                <c:formatCode>General</c:formatCode>
                <c:ptCount val="13"/>
                <c:pt idx="0">
                  <c:v>8</c:v>
                </c:pt>
                <c:pt idx="1">
                  <c:v>9</c:v>
                </c:pt>
                <c:pt idx="2">
                  <c:v>14</c:v>
                </c:pt>
                <c:pt idx="3">
                  <c:v>18</c:v>
                </c:pt>
                <c:pt idx="4">
                  <c:v>15</c:v>
                </c:pt>
                <c:pt idx="5">
                  <c:v>28</c:v>
                </c:pt>
                <c:pt idx="6">
                  <c:v>42</c:v>
                </c:pt>
                <c:pt idx="7">
                  <c:v>34</c:v>
                </c:pt>
                <c:pt idx="8">
                  <c:v>63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IN_02!$K$10:$K$22</c:f>
              <c:numCache>
                <c:formatCode>\+0.00</c:formatCode>
                <c:ptCount val="13"/>
                <c:pt idx="0">
                  <c:v>33.19</c:v>
                </c:pt>
                <c:pt idx="1">
                  <c:v>32.19</c:v>
                </c:pt>
                <c:pt idx="2">
                  <c:v>31.189999999999998</c:v>
                </c:pt>
                <c:pt idx="3">
                  <c:v>30.189999999999998</c:v>
                </c:pt>
                <c:pt idx="4">
                  <c:v>29.189999999999998</c:v>
                </c:pt>
                <c:pt idx="5">
                  <c:v>28.189999999999998</c:v>
                </c:pt>
                <c:pt idx="6">
                  <c:v>27.189999999999998</c:v>
                </c:pt>
                <c:pt idx="7">
                  <c:v>26.189999999999998</c:v>
                </c:pt>
                <c:pt idx="8">
                  <c:v>25.189999999999998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8-4087-9F40-4417BA2A0EFC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IN_02!$J$10:$J$22</c:f>
              <c:numCache>
                <c:formatCode>General</c:formatCode>
                <c:ptCount val="13"/>
                <c:pt idx="0">
                  <c:v>8</c:v>
                </c:pt>
                <c:pt idx="1">
                  <c:v>9</c:v>
                </c:pt>
                <c:pt idx="2">
                  <c:v>14</c:v>
                </c:pt>
                <c:pt idx="3">
                  <c:v>18</c:v>
                </c:pt>
                <c:pt idx="4">
                  <c:v>15</c:v>
                </c:pt>
                <c:pt idx="5">
                  <c:v>28</c:v>
                </c:pt>
                <c:pt idx="6">
                  <c:v>42</c:v>
                </c:pt>
                <c:pt idx="7">
                  <c:v>34</c:v>
                </c:pt>
                <c:pt idx="8">
                  <c:v>63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IN_02!$L$10:$L$22</c:f>
              <c:numCache>
                <c:formatCode>General</c:formatCode>
                <c:ptCount val="13"/>
                <c:pt idx="11" formatCode="\+0.00">
                  <c:v>34.19</c:v>
                </c:pt>
                <c:pt idx="12" formatCode="\+0.00">
                  <c:v>25.189999999999998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58-4087-9F40-4417BA2A0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86693248"/>
        <c:axId val="-686688352"/>
      </c:scatterChart>
      <c:valAx>
        <c:axId val="-68669324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686688352"/>
        <c:crosses val="autoZero"/>
        <c:crossBetween val="midCat"/>
      </c:valAx>
      <c:valAx>
        <c:axId val="-686688352"/>
        <c:scaling>
          <c:orientation val="minMax"/>
          <c:max val="35"/>
          <c:min val="2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68669324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IN_03!$J$10:$J$22</c:f>
              <c:numCache>
                <c:formatCode>General</c:formatCode>
                <c:ptCount val="13"/>
                <c:pt idx="0">
                  <c:v>8</c:v>
                </c:pt>
                <c:pt idx="1">
                  <c:v>8</c:v>
                </c:pt>
                <c:pt idx="2">
                  <c:v>14</c:v>
                </c:pt>
                <c:pt idx="3">
                  <c:v>12</c:v>
                </c:pt>
                <c:pt idx="4">
                  <c:v>17</c:v>
                </c:pt>
                <c:pt idx="5">
                  <c:v>28</c:v>
                </c:pt>
                <c:pt idx="6">
                  <c:v>34</c:v>
                </c:pt>
                <c:pt idx="7">
                  <c:v>30</c:v>
                </c:pt>
                <c:pt idx="8">
                  <c:v>30</c:v>
                </c:pt>
                <c:pt idx="9">
                  <c:v>37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IN_03!$K$10:$K$22</c:f>
              <c:numCache>
                <c:formatCode>\+0.00</c:formatCode>
                <c:ptCount val="13"/>
                <c:pt idx="0">
                  <c:v>31.399000000000001</c:v>
                </c:pt>
                <c:pt idx="1">
                  <c:v>30.399000000000001</c:v>
                </c:pt>
                <c:pt idx="2">
                  <c:v>29.399000000000001</c:v>
                </c:pt>
                <c:pt idx="3">
                  <c:v>28.399000000000001</c:v>
                </c:pt>
                <c:pt idx="4">
                  <c:v>27.399000000000001</c:v>
                </c:pt>
                <c:pt idx="5">
                  <c:v>26.399000000000001</c:v>
                </c:pt>
                <c:pt idx="6">
                  <c:v>25.399000000000001</c:v>
                </c:pt>
                <c:pt idx="7">
                  <c:v>24.399000000000001</c:v>
                </c:pt>
                <c:pt idx="8">
                  <c:v>23.399000000000001</c:v>
                </c:pt>
                <c:pt idx="9">
                  <c:v>22.399000000000001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64-4868-BEE2-75DD3627E81E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IN_03!$J$10:$J$22</c:f>
              <c:numCache>
                <c:formatCode>General</c:formatCode>
                <c:ptCount val="13"/>
                <c:pt idx="0">
                  <c:v>8</c:v>
                </c:pt>
                <c:pt idx="1">
                  <c:v>8</c:v>
                </c:pt>
                <c:pt idx="2">
                  <c:v>14</c:v>
                </c:pt>
                <c:pt idx="3">
                  <c:v>12</c:v>
                </c:pt>
                <c:pt idx="4">
                  <c:v>17</c:v>
                </c:pt>
                <c:pt idx="5">
                  <c:v>28</c:v>
                </c:pt>
                <c:pt idx="6">
                  <c:v>34</c:v>
                </c:pt>
                <c:pt idx="7">
                  <c:v>30</c:v>
                </c:pt>
                <c:pt idx="8">
                  <c:v>30</c:v>
                </c:pt>
                <c:pt idx="9">
                  <c:v>37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IN_03!$L$10:$L$22</c:f>
              <c:numCache>
                <c:formatCode>General</c:formatCode>
                <c:ptCount val="13"/>
                <c:pt idx="11" formatCode="\+0.00">
                  <c:v>32.399000000000001</c:v>
                </c:pt>
                <c:pt idx="12" formatCode="\+0.00">
                  <c:v>22.399000000000001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264-4868-BEE2-75DD3627E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86689984"/>
        <c:axId val="-686686720"/>
      </c:scatterChart>
      <c:valAx>
        <c:axId val="-686689984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686686720"/>
        <c:crosses val="autoZero"/>
        <c:crossBetween val="midCat"/>
      </c:valAx>
      <c:valAx>
        <c:axId val="-686686720"/>
        <c:scaling>
          <c:orientation val="minMax"/>
          <c:min val="2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68668998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IN_04!$J$10:$J$22</c:f>
              <c:numCache>
                <c:formatCode>General</c:formatCode>
                <c:ptCount val="13"/>
                <c:pt idx="0">
                  <c:v>34</c:v>
                </c:pt>
                <c:pt idx="1">
                  <c:v>42</c:v>
                </c:pt>
                <c:pt idx="2">
                  <c:v>37</c:v>
                </c:pt>
                <c:pt idx="3">
                  <c:v>12</c:v>
                </c:pt>
                <c:pt idx="4">
                  <c:v>36</c:v>
                </c:pt>
                <c:pt idx="5">
                  <c:v>38</c:v>
                </c:pt>
                <c:pt idx="6">
                  <c:v>34</c:v>
                </c:pt>
                <c:pt idx="7">
                  <c:v>40</c:v>
                </c:pt>
                <c:pt idx="8">
                  <c:v>43</c:v>
                </c:pt>
                <c:pt idx="9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IN_04!$K$10:$K$22</c:f>
              <c:numCache>
                <c:formatCode>\+0.00</c:formatCode>
                <c:ptCount val="13"/>
                <c:pt idx="0">
                  <c:v>29.013000000000002</c:v>
                </c:pt>
                <c:pt idx="1">
                  <c:v>28.013000000000002</c:v>
                </c:pt>
                <c:pt idx="2">
                  <c:v>27.013000000000002</c:v>
                </c:pt>
                <c:pt idx="3">
                  <c:v>26.013000000000002</c:v>
                </c:pt>
                <c:pt idx="4">
                  <c:v>25.013000000000002</c:v>
                </c:pt>
                <c:pt idx="5">
                  <c:v>24.013000000000002</c:v>
                </c:pt>
                <c:pt idx="6">
                  <c:v>23.013000000000002</c:v>
                </c:pt>
                <c:pt idx="7">
                  <c:v>22.013000000000002</c:v>
                </c:pt>
                <c:pt idx="8">
                  <c:v>21.013000000000002</c:v>
                </c:pt>
                <c:pt idx="9">
                  <c:v>20.513000000000002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61-4704-89ED-33DA08E02BBB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IN_04!$J$10:$J$22</c:f>
              <c:numCache>
                <c:formatCode>General</c:formatCode>
                <c:ptCount val="13"/>
                <c:pt idx="0">
                  <c:v>34</c:v>
                </c:pt>
                <c:pt idx="1">
                  <c:v>42</c:v>
                </c:pt>
                <c:pt idx="2">
                  <c:v>37</c:v>
                </c:pt>
                <c:pt idx="3">
                  <c:v>12</c:v>
                </c:pt>
                <c:pt idx="4">
                  <c:v>36</c:v>
                </c:pt>
                <c:pt idx="5">
                  <c:v>38</c:v>
                </c:pt>
                <c:pt idx="6">
                  <c:v>34</c:v>
                </c:pt>
                <c:pt idx="7">
                  <c:v>40</c:v>
                </c:pt>
                <c:pt idx="8">
                  <c:v>43</c:v>
                </c:pt>
                <c:pt idx="9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IN_04!$L$10:$L$22</c:f>
              <c:numCache>
                <c:formatCode>General</c:formatCode>
                <c:ptCount val="13"/>
                <c:pt idx="11" formatCode="\+0.00">
                  <c:v>30.013000000000002</c:v>
                </c:pt>
                <c:pt idx="12" formatCode="\+0.00">
                  <c:v>20.513000000000002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F61-4704-89ED-33DA08E02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1994608"/>
        <c:axId val="-432003312"/>
      </c:scatterChart>
      <c:valAx>
        <c:axId val="-43199460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2003312"/>
        <c:crosses val="autoZero"/>
        <c:crossBetween val="midCat"/>
      </c:valAx>
      <c:valAx>
        <c:axId val="-432003312"/>
        <c:scaling>
          <c:orientation val="minMax"/>
          <c:min val="1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199460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IN_05!$J$10:$J$20</c:f>
              <c:numCache>
                <c:formatCode>General</c:formatCode>
                <c:ptCount val="11"/>
                <c:pt idx="0">
                  <c:v>12</c:v>
                </c:pt>
                <c:pt idx="1">
                  <c:v>21</c:v>
                </c:pt>
                <c:pt idx="2">
                  <c:v>13</c:v>
                </c:pt>
                <c:pt idx="3">
                  <c:v>24</c:v>
                </c:pt>
                <c:pt idx="4">
                  <c:v>31</c:v>
                </c:pt>
                <c:pt idx="5">
                  <c:v>57</c:v>
                </c:pt>
              </c:numCache>
            </c:numRef>
          </c:xVal>
          <c:yVal>
            <c:numRef>
              <c:f>IN_05!$K$10:$K$20</c:f>
              <c:numCache>
                <c:formatCode>\+0.00</c:formatCode>
                <c:ptCount val="11"/>
                <c:pt idx="0">
                  <c:v>28.524999999999999</c:v>
                </c:pt>
                <c:pt idx="1">
                  <c:v>27.524999999999999</c:v>
                </c:pt>
                <c:pt idx="2">
                  <c:v>26.524999999999999</c:v>
                </c:pt>
                <c:pt idx="3">
                  <c:v>25.524999999999999</c:v>
                </c:pt>
                <c:pt idx="4">
                  <c:v>24.524999999999999</c:v>
                </c:pt>
                <c:pt idx="5">
                  <c:v>23.524999999999999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2B-4D80-9A03-201C082BE103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IN_05!$J$10:$J$22</c:f>
              <c:numCache>
                <c:formatCode>General</c:formatCode>
                <c:ptCount val="13"/>
                <c:pt idx="0">
                  <c:v>12</c:v>
                </c:pt>
                <c:pt idx="1">
                  <c:v>21</c:v>
                </c:pt>
                <c:pt idx="2">
                  <c:v>13</c:v>
                </c:pt>
                <c:pt idx="3">
                  <c:v>24</c:v>
                </c:pt>
                <c:pt idx="4">
                  <c:v>31</c:v>
                </c:pt>
                <c:pt idx="5">
                  <c:v>57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IN_05!$L$10:$L$22</c:f>
              <c:numCache>
                <c:formatCode>General</c:formatCode>
                <c:ptCount val="13"/>
                <c:pt idx="11" formatCode="\+0.00">
                  <c:v>29.524999999999999</c:v>
                </c:pt>
                <c:pt idx="12" formatCode="\+0.00">
                  <c:v>23.524999999999999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2B-4D80-9A03-201C082BE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2010928"/>
        <c:axId val="-431983184"/>
      </c:scatterChart>
      <c:valAx>
        <c:axId val="-4320109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1983184"/>
        <c:crosses val="autoZero"/>
        <c:crossBetween val="midCat"/>
      </c:valAx>
      <c:valAx>
        <c:axId val="-431983184"/>
        <c:scaling>
          <c:orientation val="minMax"/>
          <c:max val="30"/>
          <c:min val="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20109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IN_06!$J$10:$J$22</c:f>
              <c:numCache>
                <c:formatCode>General</c:formatCode>
                <c:ptCount val="13"/>
                <c:pt idx="0">
                  <c:v>21</c:v>
                </c:pt>
                <c:pt idx="1">
                  <c:v>20</c:v>
                </c:pt>
                <c:pt idx="2">
                  <c:v>33</c:v>
                </c:pt>
                <c:pt idx="3">
                  <c:v>29</c:v>
                </c:pt>
                <c:pt idx="4">
                  <c:v>36</c:v>
                </c:pt>
                <c:pt idx="5">
                  <c:v>43</c:v>
                </c:pt>
                <c:pt idx="6">
                  <c:v>46</c:v>
                </c:pt>
                <c:pt idx="7">
                  <c:v>48</c:v>
                </c:pt>
                <c:pt idx="8">
                  <c:v>65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IN_06!$K$10:$K$22</c:f>
              <c:numCache>
                <c:formatCode>\+0.00</c:formatCode>
                <c:ptCount val="13"/>
                <c:pt idx="0">
                  <c:v>30.315000000000001</c:v>
                </c:pt>
                <c:pt idx="1">
                  <c:v>29.315000000000001</c:v>
                </c:pt>
                <c:pt idx="2">
                  <c:v>28.315000000000001</c:v>
                </c:pt>
                <c:pt idx="3">
                  <c:v>27.315000000000001</c:v>
                </c:pt>
                <c:pt idx="4">
                  <c:v>26.315000000000001</c:v>
                </c:pt>
                <c:pt idx="5">
                  <c:v>25.315000000000001</c:v>
                </c:pt>
                <c:pt idx="6">
                  <c:v>24.315000000000001</c:v>
                </c:pt>
                <c:pt idx="7">
                  <c:v>23.315000000000001</c:v>
                </c:pt>
                <c:pt idx="8">
                  <c:v>22.815000000000001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4A-4699-9C11-586DDCCAF96E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IN_06!$J$10:$J$22</c:f>
              <c:numCache>
                <c:formatCode>General</c:formatCode>
                <c:ptCount val="13"/>
                <c:pt idx="0">
                  <c:v>21</c:v>
                </c:pt>
                <c:pt idx="1">
                  <c:v>20</c:v>
                </c:pt>
                <c:pt idx="2">
                  <c:v>33</c:v>
                </c:pt>
                <c:pt idx="3">
                  <c:v>29</c:v>
                </c:pt>
                <c:pt idx="4">
                  <c:v>36</c:v>
                </c:pt>
                <c:pt idx="5">
                  <c:v>43</c:v>
                </c:pt>
                <c:pt idx="6">
                  <c:v>46</c:v>
                </c:pt>
                <c:pt idx="7">
                  <c:v>48</c:v>
                </c:pt>
                <c:pt idx="8">
                  <c:v>65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IN_06!$L$10:$L$22</c:f>
              <c:numCache>
                <c:formatCode>General</c:formatCode>
                <c:ptCount val="13"/>
                <c:pt idx="11" formatCode="\+0.00">
                  <c:v>31.315000000000001</c:v>
                </c:pt>
                <c:pt idx="12" formatCode="\+0.00">
                  <c:v>23.315000000000001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4A-4699-9C11-586DDCCAF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2001680"/>
        <c:axId val="-432004400"/>
      </c:scatterChart>
      <c:valAx>
        <c:axId val="-432001680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2004400"/>
        <c:crosses val="autoZero"/>
        <c:crossBetween val="midCat"/>
      </c:valAx>
      <c:valAx>
        <c:axId val="-432004400"/>
        <c:scaling>
          <c:orientation val="minMax"/>
          <c:min val="2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200168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IN_07!$J$10:$J$22</c:f>
              <c:numCache>
                <c:formatCode>General</c:formatCode>
                <c:ptCount val="13"/>
                <c:pt idx="0">
                  <c:v>9</c:v>
                </c:pt>
                <c:pt idx="1">
                  <c:v>7</c:v>
                </c:pt>
                <c:pt idx="2">
                  <c:v>11</c:v>
                </c:pt>
                <c:pt idx="3">
                  <c:v>12</c:v>
                </c:pt>
                <c:pt idx="4">
                  <c:v>14</c:v>
                </c:pt>
                <c:pt idx="5">
                  <c:v>23</c:v>
                </c:pt>
                <c:pt idx="6">
                  <c:v>46</c:v>
                </c:pt>
                <c:pt idx="7">
                  <c:v>63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IN_07!$K$10:$K$22</c:f>
              <c:numCache>
                <c:formatCode>\+0.00</c:formatCode>
                <c:ptCount val="13"/>
                <c:pt idx="0">
                  <c:v>32.253999999999998</c:v>
                </c:pt>
                <c:pt idx="1">
                  <c:v>31.253999999999998</c:v>
                </c:pt>
                <c:pt idx="2">
                  <c:v>30.253999999999998</c:v>
                </c:pt>
                <c:pt idx="3">
                  <c:v>29.253999999999998</c:v>
                </c:pt>
                <c:pt idx="4">
                  <c:v>28.253999999999998</c:v>
                </c:pt>
                <c:pt idx="5">
                  <c:v>27.253999999999998</c:v>
                </c:pt>
                <c:pt idx="6">
                  <c:v>26.253999999999998</c:v>
                </c:pt>
                <c:pt idx="7">
                  <c:v>25.753999999999998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59-4E68-92BC-B76FEDD50B2C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IN_07!$J$10:$J$22</c:f>
              <c:numCache>
                <c:formatCode>General</c:formatCode>
                <c:ptCount val="13"/>
                <c:pt idx="0">
                  <c:v>9</c:v>
                </c:pt>
                <c:pt idx="1">
                  <c:v>7</c:v>
                </c:pt>
                <c:pt idx="2">
                  <c:v>11</c:v>
                </c:pt>
                <c:pt idx="3">
                  <c:v>12</c:v>
                </c:pt>
                <c:pt idx="4">
                  <c:v>14</c:v>
                </c:pt>
                <c:pt idx="5">
                  <c:v>23</c:v>
                </c:pt>
                <c:pt idx="6">
                  <c:v>46</c:v>
                </c:pt>
                <c:pt idx="7">
                  <c:v>63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IN_07!$L$10:$L$22</c:f>
              <c:numCache>
                <c:formatCode>General</c:formatCode>
                <c:ptCount val="13"/>
                <c:pt idx="11" formatCode="\+0.00">
                  <c:v>33.253999999999998</c:v>
                </c:pt>
                <c:pt idx="12" formatCode="\+0.00">
                  <c:v>25.753999999999998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59-4E68-92BC-B76FEDD50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2000048"/>
        <c:axId val="-431994064"/>
      </c:scatterChart>
      <c:valAx>
        <c:axId val="-43200004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1994064"/>
        <c:crosses val="autoZero"/>
        <c:crossBetween val="midCat"/>
      </c:valAx>
      <c:valAx>
        <c:axId val="-431994064"/>
        <c:scaling>
          <c:orientation val="minMax"/>
          <c:min val="2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200004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IN_08!$J$10:$J$22</c:f>
              <c:numCache>
                <c:formatCode>General</c:formatCode>
                <c:ptCount val="13"/>
                <c:pt idx="0">
                  <c:v>21</c:v>
                </c:pt>
                <c:pt idx="1">
                  <c:v>29</c:v>
                </c:pt>
                <c:pt idx="2">
                  <c:v>26</c:v>
                </c:pt>
                <c:pt idx="3">
                  <c:v>43</c:v>
                </c:pt>
                <c:pt idx="4">
                  <c:v>44</c:v>
                </c:pt>
                <c:pt idx="5">
                  <c:v>46</c:v>
                </c:pt>
                <c:pt idx="6">
                  <c:v>67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IN_08!$K$10:$K$22</c:f>
              <c:numCache>
                <c:formatCode>\+0.00</c:formatCode>
                <c:ptCount val="13"/>
                <c:pt idx="0">
                  <c:v>39.048000000000002</c:v>
                </c:pt>
                <c:pt idx="1">
                  <c:v>38.048000000000002</c:v>
                </c:pt>
                <c:pt idx="2">
                  <c:v>37.048000000000002</c:v>
                </c:pt>
                <c:pt idx="3">
                  <c:v>36.048000000000002</c:v>
                </c:pt>
                <c:pt idx="4">
                  <c:v>35.048000000000002</c:v>
                </c:pt>
                <c:pt idx="5">
                  <c:v>34.048000000000002</c:v>
                </c:pt>
                <c:pt idx="6">
                  <c:v>33.048000000000002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7F-45F3-BD9B-5820B8442CEC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IN_08!$J$10:$J$22</c:f>
              <c:numCache>
                <c:formatCode>General</c:formatCode>
                <c:ptCount val="13"/>
                <c:pt idx="0">
                  <c:v>21</c:v>
                </c:pt>
                <c:pt idx="1">
                  <c:v>29</c:v>
                </c:pt>
                <c:pt idx="2">
                  <c:v>26</c:v>
                </c:pt>
                <c:pt idx="3">
                  <c:v>43</c:v>
                </c:pt>
                <c:pt idx="4">
                  <c:v>44</c:v>
                </c:pt>
                <c:pt idx="5">
                  <c:v>46</c:v>
                </c:pt>
                <c:pt idx="6">
                  <c:v>67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IN_08!$L$10:$L$22</c:f>
              <c:numCache>
                <c:formatCode>General</c:formatCode>
                <c:ptCount val="13"/>
                <c:pt idx="11" formatCode="\+0.00">
                  <c:v>40.048000000000002</c:v>
                </c:pt>
                <c:pt idx="12" formatCode="\+0.00">
                  <c:v>33.048000000000002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7F-45F3-BD9B-5820B8442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1982096"/>
        <c:axId val="-431999504"/>
      </c:scatterChart>
      <c:valAx>
        <c:axId val="-431982096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1999504"/>
        <c:crosses val="autoZero"/>
        <c:crossBetween val="midCat"/>
      </c:valAx>
      <c:valAx>
        <c:axId val="-431999504"/>
        <c:scaling>
          <c:orientation val="minMax"/>
          <c:min val="3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198209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IN_09!$J$10:$J$22</c:f>
              <c:numCache>
                <c:formatCode>General</c:formatCode>
                <c:ptCount val="13"/>
                <c:pt idx="0">
                  <c:v>5</c:v>
                </c:pt>
                <c:pt idx="1">
                  <c:v>7</c:v>
                </c:pt>
                <c:pt idx="2">
                  <c:v>19</c:v>
                </c:pt>
                <c:pt idx="3">
                  <c:v>20</c:v>
                </c:pt>
                <c:pt idx="4">
                  <c:v>30</c:v>
                </c:pt>
                <c:pt idx="5">
                  <c:v>42</c:v>
                </c:pt>
                <c:pt idx="6">
                  <c:v>44</c:v>
                </c:pt>
                <c:pt idx="7">
                  <c:v>47</c:v>
                </c:pt>
                <c:pt idx="8">
                  <c:v>74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IN_09!$K$10:$K$22</c:f>
              <c:numCache>
                <c:formatCode>\+0.00</c:formatCode>
                <c:ptCount val="13"/>
                <c:pt idx="0">
                  <c:v>44.374000000000002</c:v>
                </c:pt>
                <c:pt idx="1">
                  <c:v>43.374000000000002</c:v>
                </c:pt>
                <c:pt idx="2">
                  <c:v>42.374000000000002</c:v>
                </c:pt>
                <c:pt idx="3">
                  <c:v>41.374000000000002</c:v>
                </c:pt>
                <c:pt idx="4">
                  <c:v>40.374000000000002</c:v>
                </c:pt>
                <c:pt idx="5">
                  <c:v>39.374000000000002</c:v>
                </c:pt>
                <c:pt idx="6">
                  <c:v>38.374000000000002</c:v>
                </c:pt>
                <c:pt idx="7">
                  <c:v>37.374000000000002</c:v>
                </c:pt>
                <c:pt idx="8">
                  <c:v>36.874000000000002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6E-452B-9A38-B5DD3FDE03AB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IN_09!$J$10:$J$22</c:f>
              <c:numCache>
                <c:formatCode>General</c:formatCode>
                <c:ptCount val="13"/>
                <c:pt idx="0">
                  <c:v>5</c:v>
                </c:pt>
                <c:pt idx="1">
                  <c:v>7</c:v>
                </c:pt>
                <c:pt idx="2">
                  <c:v>19</c:v>
                </c:pt>
                <c:pt idx="3">
                  <c:v>20</c:v>
                </c:pt>
                <c:pt idx="4">
                  <c:v>30</c:v>
                </c:pt>
                <c:pt idx="5">
                  <c:v>42</c:v>
                </c:pt>
                <c:pt idx="6">
                  <c:v>44</c:v>
                </c:pt>
                <c:pt idx="7">
                  <c:v>47</c:v>
                </c:pt>
                <c:pt idx="8">
                  <c:v>74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IN_09!$L$10:$L$22</c:f>
              <c:numCache>
                <c:formatCode>General</c:formatCode>
                <c:ptCount val="13"/>
                <c:pt idx="11" formatCode="\+0.00">
                  <c:v>45.374000000000002</c:v>
                </c:pt>
                <c:pt idx="12" formatCode="\+0.00">
                  <c:v>36.874000000000002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6E-452B-9A38-B5DD3FDE0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1987536"/>
        <c:axId val="-431981552"/>
      </c:scatterChart>
      <c:valAx>
        <c:axId val="-431987536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1981552"/>
        <c:crosses val="autoZero"/>
        <c:crossBetween val="midCat"/>
      </c:valAx>
      <c:valAx>
        <c:axId val="-431981552"/>
        <c:scaling>
          <c:orientation val="minMax"/>
          <c:max val="47"/>
          <c:min val="3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198753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="70" zoomScaleNormal="70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1" spans="1:13" x14ac:dyDescent="0.25">
      <c r="A1" s="56" t="s">
        <v>37</v>
      </c>
    </row>
    <row r="2" spans="1:13" x14ac:dyDescent="0.25">
      <c r="B2" s="18" t="s">
        <v>1</v>
      </c>
      <c r="C2" s="13" t="s">
        <v>0</v>
      </c>
      <c r="D2" s="67" t="s">
        <v>19</v>
      </c>
      <c r="E2" s="68"/>
      <c r="F2" s="67" t="s">
        <v>3</v>
      </c>
      <c r="G2" s="68"/>
    </row>
    <row r="3" spans="1:13" ht="15.75" x14ac:dyDescent="0.25">
      <c r="B3" s="48"/>
      <c r="C3" s="28" t="s">
        <v>32</v>
      </c>
      <c r="D3" s="64" t="s">
        <v>52</v>
      </c>
      <c r="E3" s="66"/>
      <c r="F3" s="64" t="s">
        <v>51</v>
      </c>
      <c r="G3" s="66"/>
      <c r="K3" s="1" t="s">
        <v>30</v>
      </c>
    </row>
    <row r="4" spans="1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61" t="s">
        <v>7</v>
      </c>
      <c r="G4" s="63"/>
      <c r="K4" s="24" t="s">
        <v>20</v>
      </c>
      <c r="L4" s="25" t="s">
        <v>22</v>
      </c>
    </row>
    <row r="5" spans="1:13" ht="16.5" thickBot="1" x14ac:dyDescent="0.3">
      <c r="B5" s="28" t="s">
        <v>31</v>
      </c>
      <c r="C5" s="57">
        <v>6196932909</v>
      </c>
      <c r="D5" s="57">
        <v>555295584</v>
      </c>
      <c r="E5" s="57">
        <v>34389</v>
      </c>
      <c r="F5" s="64" t="s">
        <v>20</v>
      </c>
      <c r="G5" s="66"/>
      <c r="K5" s="23" t="s">
        <v>21</v>
      </c>
    </row>
    <row r="6" spans="1:13" x14ac:dyDescent="0.25">
      <c r="B6" s="30" t="s">
        <v>4</v>
      </c>
      <c r="C6" s="30" t="s">
        <v>5</v>
      </c>
      <c r="D6" s="30" t="s">
        <v>10</v>
      </c>
      <c r="E6" s="61" t="s">
        <v>6</v>
      </c>
      <c r="F6" s="62"/>
      <c r="G6" s="63"/>
      <c r="I6" s="35"/>
      <c r="J6" s="36"/>
      <c r="K6" s="36"/>
      <c r="L6" s="36"/>
      <c r="M6" s="37"/>
    </row>
    <row r="7" spans="1:13" ht="15.75" x14ac:dyDescent="0.25">
      <c r="B7" s="48" t="s">
        <v>20</v>
      </c>
      <c r="C7" s="58" t="s">
        <v>25</v>
      </c>
      <c r="D7" s="48">
        <v>19062017</v>
      </c>
      <c r="E7" s="64" t="s">
        <v>36</v>
      </c>
      <c r="F7" s="65"/>
      <c r="G7" s="66"/>
      <c r="I7" s="34"/>
      <c r="J7" s="8"/>
      <c r="K7" s="8"/>
      <c r="L7" s="8"/>
      <c r="M7" s="38"/>
    </row>
    <row r="8" spans="1:13" ht="30" x14ac:dyDescent="0.25">
      <c r="B8" s="31" t="s">
        <v>11</v>
      </c>
      <c r="C8" s="32"/>
      <c r="D8" s="61" t="s">
        <v>8</v>
      </c>
      <c r="E8" s="62"/>
      <c r="F8" s="62"/>
      <c r="G8" s="63"/>
      <c r="I8" s="39" t="s">
        <v>15</v>
      </c>
      <c r="J8" s="26">
        <f>+E5/1000</f>
        <v>34.389000000000003</v>
      </c>
      <c r="K8" s="8"/>
      <c r="L8" s="8"/>
      <c r="M8" s="38"/>
    </row>
    <row r="9" spans="1:13" ht="15.75" x14ac:dyDescent="0.25">
      <c r="B9" s="28" t="s">
        <v>9</v>
      </c>
      <c r="C9" s="33"/>
      <c r="D9" s="64" t="s">
        <v>38</v>
      </c>
      <c r="E9" s="65"/>
      <c r="F9" s="65"/>
      <c r="G9" s="66"/>
      <c r="I9" s="40" t="s">
        <v>12</v>
      </c>
      <c r="J9" s="2" t="s">
        <v>13</v>
      </c>
      <c r="K9" s="2" t="s">
        <v>14</v>
      </c>
      <c r="L9" s="8"/>
      <c r="M9" s="38"/>
    </row>
    <row r="10" spans="1:13" x14ac:dyDescent="0.25">
      <c r="B10" s="7"/>
      <c r="C10" s="5"/>
      <c r="D10" s="5"/>
      <c r="E10" s="5"/>
      <c r="F10" s="8"/>
      <c r="G10" s="4"/>
      <c r="I10" s="41">
        <v>1</v>
      </c>
      <c r="J10" s="19">
        <f>3+4</f>
        <v>7</v>
      </c>
      <c r="K10" s="20">
        <f>+$J$8-I10</f>
        <v>33.389000000000003</v>
      </c>
      <c r="L10" s="8"/>
      <c r="M10" s="38"/>
    </row>
    <row r="11" spans="1:13" ht="15.75" x14ac:dyDescent="0.25">
      <c r="B11" s="7"/>
      <c r="C11" s="3"/>
      <c r="D11" s="3"/>
      <c r="E11" s="3"/>
      <c r="F11" s="8"/>
      <c r="G11" s="6"/>
      <c r="I11" s="41">
        <v>2</v>
      </c>
      <c r="J11" s="19">
        <f>4+5</f>
        <v>9</v>
      </c>
      <c r="K11" s="20">
        <f t="shared" ref="K11:K14" si="0">+$J$8-I11</f>
        <v>32.389000000000003</v>
      </c>
      <c r="L11" s="8"/>
      <c r="M11" s="38"/>
    </row>
    <row r="12" spans="1:13" x14ac:dyDescent="0.25">
      <c r="B12" s="7"/>
      <c r="C12" s="8"/>
      <c r="D12" s="8"/>
      <c r="E12" s="8"/>
      <c r="F12" s="8"/>
      <c r="G12" s="9"/>
      <c r="I12" s="41">
        <v>3</v>
      </c>
      <c r="J12" s="19">
        <f>5+6</f>
        <v>11</v>
      </c>
      <c r="K12" s="20">
        <f t="shared" si="0"/>
        <v>31.389000000000003</v>
      </c>
      <c r="L12" s="8"/>
      <c r="M12" s="38"/>
    </row>
    <row r="13" spans="1:13" x14ac:dyDescent="0.25">
      <c r="B13" s="7"/>
      <c r="C13" s="8"/>
      <c r="D13" s="8"/>
      <c r="E13" s="8"/>
      <c r="F13" s="8"/>
      <c r="G13" s="9"/>
      <c r="I13" s="41">
        <v>4</v>
      </c>
      <c r="J13" s="19">
        <f>11+16</f>
        <v>27</v>
      </c>
      <c r="K13" s="20">
        <f t="shared" si="0"/>
        <v>30.389000000000003</v>
      </c>
      <c r="L13" s="8"/>
      <c r="M13" s="38"/>
    </row>
    <row r="14" spans="1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15+18</f>
        <v>33</v>
      </c>
      <c r="K14" s="20">
        <f t="shared" si="0"/>
        <v>29.389000000000003</v>
      </c>
      <c r="L14" s="8"/>
      <c r="M14" s="38"/>
    </row>
    <row r="15" spans="1:13" x14ac:dyDescent="0.25">
      <c r="B15" s="7"/>
      <c r="C15" s="8"/>
      <c r="D15" s="8"/>
      <c r="E15" s="50">
        <f>+I10</f>
        <v>1</v>
      </c>
      <c r="F15" s="50">
        <f>+J10</f>
        <v>7</v>
      </c>
      <c r="G15" s="51" t="s">
        <v>39</v>
      </c>
      <c r="I15" s="41">
        <v>6</v>
      </c>
      <c r="J15" s="19">
        <f>19+20</f>
        <v>39</v>
      </c>
      <c r="K15" s="20">
        <f t="shared" ref="K15:K18" si="1">+$J$8-I15</f>
        <v>28.389000000000003</v>
      </c>
      <c r="L15" s="8"/>
      <c r="M15" s="38"/>
    </row>
    <row r="16" spans="1:13" x14ac:dyDescent="0.25">
      <c r="B16" s="7"/>
      <c r="C16" s="8"/>
      <c r="D16" s="8"/>
      <c r="E16" s="50">
        <f t="shared" ref="E16:F19" si="2">+I11</f>
        <v>2</v>
      </c>
      <c r="F16" s="50">
        <f t="shared" si="2"/>
        <v>9</v>
      </c>
      <c r="G16" s="51" t="s">
        <v>42</v>
      </c>
      <c r="I16" s="41">
        <v>7</v>
      </c>
      <c r="J16" s="19">
        <f>19+23</f>
        <v>42</v>
      </c>
      <c r="K16" s="20">
        <f t="shared" si="1"/>
        <v>27.389000000000003</v>
      </c>
      <c r="L16" s="8"/>
      <c r="M16" s="38"/>
    </row>
    <row r="17" spans="2:13" x14ac:dyDescent="0.25">
      <c r="B17" s="7"/>
      <c r="C17" s="8"/>
      <c r="D17" s="8"/>
      <c r="E17" s="50">
        <f t="shared" si="2"/>
        <v>3</v>
      </c>
      <c r="F17" s="50">
        <f t="shared" si="2"/>
        <v>11</v>
      </c>
      <c r="G17" s="51" t="s">
        <v>39</v>
      </c>
      <c r="I17" s="41">
        <v>8</v>
      </c>
      <c r="J17" s="19">
        <f>16+24</f>
        <v>40</v>
      </c>
      <c r="K17" s="20">
        <f t="shared" si="1"/>
        <v>26.389000000000003</v>
      </c>
      <c r="L17" s="8"/>
      <c r="M17" s="38"/>
    </row>
    <row r="18" spans="2:13" x14ac:dyDescent="0.25">
      <c r="B18" s="7"/>
      <c r="C18" s="8"/>
      <c r="D18" s="8"/>
      <c r="E18" s="50">
        <f t="shared" si="2"/>
        <v>4</v>
      </c>
      <c r="F18" s="50">
        <f t="shared" si="2"/>
        <v>27</v>
      </c>
      <c r="G18" s="51" t="s">
        <v>40</v>
      </c>
      <c r="I18" s="41">
        <v>9</v>
      </c>
      <c r="J18" s="19">
        <f>31+39</f>
        <v>70</v>
      </c>
      <c r="K18" s="20">
        <f t="shared" si="1"/>
        <v>25.389000000000003</v>
      </c>
      <c r="L18" s="8"/>
      <c r="M18" s="38"/>
    </row>
    <row r="19" spans="2:13" x14ac:dyDescent="0.25">
      <c r="B19" s="7"/>
      <c r="C19" s="8"/>
      <c r="D19" s="8"/>
      <c r="E19" s="50">
        <f t="shared" si="2"/>
        <v>5</v>
      </c>
      <c r="F19" s="50">
        <f t="shared" si="2"/>
        <v>33</v>
      </c>
      <c r="G19" s="51" t="s">
        <v>41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ref="E20" si="3">+I15</f>
        <v>6</v>
      </c>
      <c r="F20" s="50">
        <f t="shared" ref="F20" si="4">+J15</f>
        <v>39</v>
      </c>
      <c r="G20" s="51" t="s">
        <v>41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ref="E21:F26" si="5">+I16</f>
        <v>7</v>
      </c>
      <c r="F21" s="50">
        <f t="shared" si="5"/>
        <v>42</v>
      </c>
      <c r="G21" s="51" t="s">
        <v>61</v>
      </c>
      <c r="I21" s="34"/>
      <c r="J21" s="14">
        <v>0</v>
      </c>
      <c r="K21" s="15"/>
      <c r="L21" s="21">
        <f>+J8</f>
        <v>34.389000000000003</v>
      </c>
      <c r="M21" s="42" t="s">
        <v>17</v>
      </c>
    </row>
    <row r="22" spans="2:13" x14ac:dyDescent="0.25">
      <c r="B22" s="7"/>
      <c r="C22" s="8"/>
      <c r="D22" s="8"/>
      <c r="E22" s="50">
        <f t="shared" si="5"/>
        <v>8</v>
      </c>
      <c r="F22" s="50">
        <f t="shared" si="5"/>
        <v>40</v>
      </c>
      <c r="G22" s="51" t="s">
        <v>61</v>
      </c>
      <c r="I22" s="34"/>
      <c r="J22" s="10">
        <v>0</v>
      </c>
      <c r="K22" s="11"/>
      <c r="L22" s="22">
        <f>+K18</f>
        <v>25.389000000000003</v>
      </c>
      <c r="M22" s="43" t="s">
        <v>18</v>
      </c>
    </row>
    <row r="23" spans="2:13" x14ac:dyDescent="0.25">
      <c r="B23" s="7"/>
      <c r="C23" s="8"/>
      <c r="D23" s="8"/>
      <c r="E23" s="50">
        <f t="shared" si="5"/>
        <v>9</v>
      </c>
      <c r="F23" s="50">
        <f t="shared" si="5"/>
        <v>70</v>
      </c>
      <c r="G23" s="51" t="s">
        <v>41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5"/>
        <v>0</v>
      </c>
      <c r="F24" s="50">
        <f t="shared" si="5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5"/>
        <v>0</v>
      </c>
      <c r="F25" s="50">
        <f t="shared" si="5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5"/>
        <v>0</v>
      </c>
      <c r="F26" s="50">
        <f t="shared" si="5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67" t="s">
        <v>19</v>
      </c>
      <c r="E2" s="68"/>
      <c r="F2" s="67" t="s">
        <v>3</v>
      </c>
      <c r="G2" s="68"/>
    </row>
    <row r="3" spans="2:13" ht="15.75" x14ac:dyDescent="0.25">
      <c r="B3" s="54"/>
      <c r="C3" s="28" t="s">
        <v>32</v>
      </c>
      <c r="D3" s="64" t="s">
        <v>52</v>
      </c>
      <c r="E3" s="66"/>
      <c r="F3" s="64" t="s">
        <v>60</v>
      </c>
      <c r="G3" s="6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61" t="s">
        <v>7</v>
      </c>
      <c r="G4" s="6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555300752</v>
      </c>
      <c r="D5" s="57">
        <v>6197104590</v>
      </c>
      <c r="E5" s="57">
        <v>34190</v>
      </c>
      <c r="F5" s="64" t="s">
        <v>20</v>
      </c>
      <c r="G5" s="6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61" t="s">
        <v>6</v>
      </c>
      <c r="F6" s="62"/>
      <c r="G6" s="63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 t="s">
        <v>25</v>
      </c>
      <c r="D7" s="54">
        <v>19062017</v>
      </c>
      <c r="E7" s="64" t="s">
        <v>36</v>
      </c>
      <c r="F7" s="65"/>
      <c r="G7" s="66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61" t="s">
        <v>8</v>
      </c>
      <c r="E8" s="62"/>
      <c r="F8" s="62"/>
      <c r="G8" s="63"/>
      <c r="I8" s="39" t="s">
        <v>15</v>
      </c>
      <c r="J8" s="26">
        <f>+E5/1000</f>
        <v>34.19</v>
      </c>
      <c r="K8" s="8"/>
      <c r="L8" s="8"/>
      <c r="M8" s="38"/>
    </row>
    <row r="9" spans="2:13" ht="15.75" x14ac:dyDescent="0.25">
      <c r="B9" s="28" t="s">
        <v>9</v>
      </c>
      <c r="C9" s="33"/>
      <c r="D9" s="64" t="s">
        <v>38</v>
      </c>
      <c r="E9" s="65"/>
      <c r="F9" s="65"/>
      <c r="G9" s="6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4+4</f>
        <v>8</v>
      </c>
      <c r="K10" s="20">
        <f>+$J$8-I10</f>
        <v>33.19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5+4</f>
        <v>9</v>
      </c>
      <c r="K11" s="20">
        <f t="shared" ref="K11:K18" si="0">+$J$8-I11</f>
        <v>32.19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6+8</f>
        <v>14</v>
      </c>
      <c r="K12" s="20">
        <f t="shared" si="0"/>
        <v>31.189999999999998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8+10</f>
        <v>18</v>
      </c>
      <c r="K13" s="20">
        <f t="shared" si="0"/>
        <v>30.189999999999998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7+8</f>
        <v>15</v>
      </c>
      <c r="K14" s="20">
        <f t="shared" si="0"/>
        <v>29.189999999999998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8</v>
      </c>
      <c r="G15" s="51" t="s">
        <v>43</v>
      </c>
      <c r="I15" s="41">
        <v>6</v>
      </c>
      <c r="J15" s="19">
        <f>12+16</f>
        <v>28</v>
      </c>
      <c r="K15" s="20">
        <f t="shared" si="0"/>
        <v>28.189999999999998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9</v>
      </c>
      <c r="G16" s="51" t="s">
        <v>47</v>
      </c>
      <c r="I16" s="41">
        <v>7</v>
      </c>
      <c r="J16" s="19">
        <f>20+22</f>
        <v>42</v>
      </c>
      <c r="K16" s="20">
        <f t="shared" si="0"/>
        <v>27.189999999999998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14</v>
      </c>
      <c r="G17" s="51" t="s">
        <v>47</v>
      </c>
      <c r="I17" s="41">
        <v>8</v>
      </c>
      <c r="J17" s="19">
        <f>18+16</f>
        <v>34</v>
      </c>
      <c r="K17" s="20">
        <f t="shared" si="0"/>
        <v>26.189999999999998</v>
      </c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18</v>
      </c>
      <c r="G18" s="51" t="s">
        <v>62</v>
      </c>
      <c r="I18" s="41">
        <v>9</v>
      </c>
      <c r="J18" s="19">
        <f>27+36</f>
        <v>63</v>
      </c>
      <c r="K18" s="20">
        <f t="shared" si="0"/>
        <v>25.189999999999998</v>
      </c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15</v>
      </c>
      <c r="G19" s="51" t="s">
        <v>63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28</v>
      </c>
      <c r="G20" s="51" t="s">
        <v>40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42</v>
      </c>
      <c r="G21" s="51" t="s">
        <v>45</v>
      </c>
      <c r="I21" s="34"/>
      <c r="J21" s="14">
        <v>0</v>
      </c>
      <c r="K21" s="15"/>
      <c r="L21" s="21">
        <f>+J8</f>
        <v>34.19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8</v>
      </c>
      <c r="F22" s="50">
        <f t="shared" si="1"/>
        <v>34</v>
      </c>
      <c r="G22" s="51" t="s">
        <v>45</v>
      </c>
      <c r="I22" s="34"/>
      <c r="J22" s="10">
        <v>0</v>
      </c>
      <c r="K22" s="11"/>
      <c r="L22" s="22">
        <f>+K18</f>
        <v>25.189999999999998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9</v>
      </c>
      <c r="F23" s="50">
        <f t="shared" si="1"/>
        <v>63</v>
      </c>
      <c r="G23" s="51" t="s">
        <v>45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67" t="s">
        <v>19</v>
      </c>
      <c r="E2" s="68"/>
      <c r="F2" s="67" t="s">
        <v>3</v>
      </c>
      <c r="G2" s="68"/>
    </row>
    <row r="3" spans="2:13" ht="15.75" x14ac:dyDescent="0.25">
      <c r="B3" s="54"/>
      <c r="C3" s="28" t="s">
        <v>32</v>
      </c>
      <c r="D3" s="64" t="s">
        <v>52</v>
      </c>
      <c r="E3" s="66"/>
      <c r="F3" s="64" t="s">
        <v>59</v>
      </c>
      <c r="G3" s="6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61" t="s">
        <v>7</v>
      </c>
      <c r="G4" s="6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6197311141</v>
      </c>
      <c r="D5" s="57">
        <v>555258119</v>
      </c>
      <c r="E5" s="57">
        <v>32399</v>
      </c>
      <c r="F5" s="64" t="s">
        <v>20</v>
      </c>
      <c r="G5" s="6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61" t="s">
        <v>6</v>
      </c>
      <c r="F6" s="62"/>
      <c r="G6" s="63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49" t="s">
        <v>25</v>
      </c>
      <c r="D7" s="54">
        <v>19062017</v>
      </c>
      <c r="E7" s="64" t="s">
        <v>36</v>
      </c>
      <c r="F7" s="65"/>
      <c r="G7" s="66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61" t="s">
        <v>8</v>
      </c>
      <c r="E8" s="62"/>
      <c r="F8" s="62"/>
      <c r="G8" s="63"/>
      <c r="I8" s="39" t="s">
        <v>15</v>
      </c>
      <c r="J8" s="26">
        <f>+E5/1000</f>
        <v>32.399000000000001</v>
      </c>
      <c r="K8" s="8"/>
      <c r="L8" s="8"/>
      <c r="M8" s="38"/>
    </row>
    <row r="9" spans="2:13" ht="15.75" x14ac:dyDescent="0.25">
      <c r="B9" s="28" t="s">
        <v>9</v>
      </c>
      <c r="C9" s="33"/>
      <c r="D9" s="64" t="s">
        <v>38</v>
      </c>
      <c r="E9" s="65"/>
      <c r="F9" s="65"/>
      <c r="G9" s="6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4+4</f>
        <v>8</v>
      </c>
      <c r="K10" s="20">
        <f>+$J$8-I10</f>
        <v>31.399000000000001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4+4</f>
        <v>8</v>
      </c>
      <c r="K11" s="20">
        <f t="shared" ref="K11:K19" si="0">+$J$8-I11</f>
        <v>30.399000000000001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6+8</f>
        <v>14</v>
      </c>
      <c r="K12" s="20">
        <f t="shared" si="0"/>
        <v>29.399000000000001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5+7</f>
        <v>12</v>
      </c>
      <c r="K13" s="20">
        <f t="shared" si="0"/>
        <v>28.399000000000001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7+10</f>
        <v>17</v>
      </c>
      <c r="K14" s="20">
        <f t="shared" si="0"/>
        <v>27.399000000000001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8</v>
      </c>
      <c r="G15" s="51" t="s">
        <v>43</v>
      </c>
      <c r="I15" s="41">
        <v>6</v>
      </c>
      <c r="J15" s="19">
        <f>11+17</f>
        <v>28</v>
      </c>
      <c r="K15" s="20">
        <f t="shared" si="0"/>
        <v>26.399000000000001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8</v>
      </c>
      <c r="G16" s="51" t="s">
        <v>43</v>
      </c>
      <c r="I16" s="41">
        <v>7</v>
      </c>
      <c r="J16" s="19">
        <f>14+20</f>
        <v>34</v>
      </c>
      <c r="K16" s="20">
        <f t="shared" si="0"/>
        <v>25.399000000000001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14</v>
      </c>
      <c r="G17" s="51" t="s">
        <v>48</v>
      </c>
      <c r="I17" s="41">
        <v>8</v>
      </c>
      <c r="J17" s="19">
        <f>13+17</f>
        <v>30</v>
      </c>
      <c r="K17" s="20">
        <f t="shared" si="0"/>
        <v>24.399000000000001</v>
      </c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12</v>
      </c>
      <c r="G18" s="51" t="s">
        <v>50</v>
      </c>
      <c r="I18" s="41">
        <v>9</v>
      </c>
      <c r="J18" s="19">
        <f>12+18</f>
        <v>30</v>
      </c>
      <c r="K18" s="20">
        <f t="shared" si="0"/>
        <v>23.399000000000001</v>
      </c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17</v>
      </c>
      <c r="G19" s="51" t="s">
        <v>50</v>
      </c>
      <c r="I19" s="41">
        <v>10</v>
      </c>
      <c r="J19" s="19">
        <f>15+22</f>
        <v>37</v>
      </c>
      <c r="K19" s="20">
        <f t="shared" si="0"/>
        <v>22.399000000000001</v>
      </c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28</v>
      </c>
      <c r="G20" s="51" t="s">
        <v>42</v>
      </c>
      <c r="I20" s="41"/>
      <c r="J20" s="5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34</v>
      </c>
      <c r="G21" s="51" t="s">
        <v>42</v>
      </c>
      <c r="I21" s="34"/>
      <c r="J21" s="14">
        <v>0</v>
      </c>
      <c r="K21" s="15"/>
      <c r="L21" s="21">
        <f>+J8</f>
        <v>32.399000000000001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8</v>
      </c>
      <c r="F22" s="50">
        <f t="shared" si="1"/>
        <v>30</v>
      </c>
      <c r="G22" s="51" t="s">
        <v>41</v>
      </c>
      <c r="I22" s="34"/>
      <c r="J22" s="10">
        <v>0</v>
      </c>
      <c r="K22" s="11"/>
      <c r="L22" s="22">
        <f>+K19</f>
        <v>22.399000000000001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9</v>
      </c>
      <c r="F23" s="50">
        <f t="shared" si="1"/>
        <v>30</v>
      </c>
      <c r="G23" s="51" t="s">
        <v>50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10</v>
      </c>
      <c r="F24" s="50">
        <f t="shared" si="1"/>
        <v>37</v>
      </c>
      <c r="G24" s="51" t="s">
        <v>50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opLeftCell="B1" zoomScale="70" zoomScaleNormal="70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67" t="s">
        <v>19</v>
      </c>
      <c r="E2" s="68"/>
      <c r="F2" s="67" t="s">
        <v>3</v>
      </c>
      <c r="G2" s="68"/>
    </row>
    <row r="3" spans="2:13" ht="15.75" x14ac:dyDescent="0.25">
      <c r="B3" s="54"/>
      <c r="C3" s="28" t="s">
        <v>32</v>
      </c>
      <c r="D3" s="64" t="s">
        <v>52</v>
      </c>
      <c r="E3" s="66"/>
      <c r="F3" s="64" t="s">
        <v>58</v>
      </c>
      <c r="G3" s="6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61" t="s">
        <v>7</v>
      </c>
      <c r="G4" s="6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6197495882</v>
      </c>
      <c r="D5" s="57">
        <v>555210016</v>
      </c>
      <c r="E5" s="57">
        <v>30013</v>
      </c>
      <c r="F5" s="64" t="s">
        <v>20</v>
      </c>
      <c r="G5" s="6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61" t="s">
        <v>6</v>
      </c>
      <c r="F6" s="62"/>
      <c r="G6" s="63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 t="s">
        <v>25</v>
      </c>
      <c r="D7" s="54">
        <v>6062017</v>
      </c>
      <c r="E7" s="64" t="s">
        <v>36</v>
      </c>
      <c r="F7" s="65"/>
      <c r="G7" s="66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61" t="s">
        <v>8</v>
      </c>
      <c r="E8" s="62"/>
      <c r="F8" s="62"/>
      <c r="G8" s="63"/>
      <c r="I8" s="39" t="s">
        <v>15</v>
      </c>
      <c r="J8" s="26">
        <f>+E5/1000</f>
        <v>30.013000000000002</v>
      </c>
      <c r="K8" s="8"/>
      <c r="L8" s="8"/>
      <c r="M8" s="38"/>
    </row>
    <row r="9" spans="2:13" ht="15.75" x14ac:dyDescent="0.25">
      <c r="B9" s="28" t="s">
        <v>9</v>
      </c>
      <c r="C9" s="33"/>
      <c r="D9" s="64" t="s">
        <v>38</v>
      </c>
      <c r="E9" s="65"/>
      <c r="F9" s="65"/>
      <c r="G9" s="6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15+19</f>
        <v>34</v>
      </c>
      <c r="K10" s="20">
        <f>+$J$8-I10</f>
        <v>29.013000000000002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17+25</f>
        <v>42</v>
      </c>
      <c r="K11" s="20">
        <f t="shared" ref="K11:K19" si="0">+$J$8-I11</f>
        <v>28.013000000000002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13+24</f>
        <v>37</v>
      </c>
      <c r="K12" s="20">
        <f t="shared" si="0"/>
        <v>27.013000000000002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5+7</f>
        <v>12</v>
      </c>
      <c r="K13" s="20">
        <f t="shared" si="0"/>
        <v>26.013000000000002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17+19</f>
        <v>36</v>
      </c>
      <c r="K14" s="20">
        <f t="shared" si="0"/>
        <v>25.013000000000002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34</v>
      </c>
      <c r="G15" s="51" t="s">
        <v>39</v>
      </c>
      <c r="I15" s="41">
        <v>6</v>
      </c>
      <c r="J15" s="19">
        <f>18+20</f>
        <v>38</v>
      </c>
      <c r="K15" s="20">
        <f t="shared" si="0"/>
        <v>24.013000000000002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42</v>
      </c>
      <c r="G16" s="51" t="s">
        <v>42</v>
      </c>
      <c r="I16" s="41">
        <v>7</v>
      </c>
      <c r="J16" s="19">
        <f>14+20</f>
        <v>34</v>
      </c>
      <c r="K16" s="20">
        <f t="shared" si="0"/>
        <v>23.013000000000002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37</v>
      </c>
      <c r="G17" s="51" t="s">
        <v>64</v>
      </c>
      <c r="I17" s="41">
        <v>8</v>
      </c>
      <c r="J17" s="19">
        <f>16+24</f>
        <v>40</v>
      </c>
      <c r="K17" s="20">
        <f t="shared" si="0"/>
        <v>22.013000000000002</v>
      </c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12</v>
      </c>
      <c r="G18" s="51" t="s">
        <v>50</v>
      </c>
      <c r="I18" s="41">
        <v>9</v>
      </c>
      <c r="J18" s="19">
        <f>20+23</f>
        <v>43</v>
      </c>
      <c r="K18" s="20">
        <f t="shared" si="0"/>
        <v>21.013000000000002</v>
      </c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36</v>
      </c>
      <c r="G19" s="51" t="s">
        <v>42</v>
      </c>
      <c r="I19" s="41">
        <v>9.5</v>
      </c>
      <c r="J19" s="19">
        <v>50</v>
      </c>
      <c r="K19" s="20">
        <f t="shared" si="0"/>
        <v>20.513000000000002</v>
      </c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38</v>
      </c>
      <c r="G20" s="51" t="s">
        <v>42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34</v>
      </c>
      <c r="G21" s="51" t="s">
        <v>42</v>
      </c>
      <c r="I21" s="34"/>
      <c r="J21" s="14">
        <v>0</v>
      </c>
      <c r="K21" s="15"/>
      <c r="L21" s="21">
        <f>+J8</f>
        <v>30.013000000000002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8</v>
      </c>
      <c r="F22" s="50">
        <f t="shared" si="1"/>
        <v>40</v>
      </c>
      <c r="G22" s="51" t="s">
        <v>42</v>
      </c>
      <c r="I22" s="34"/>
      <c r="J22" s="10">
        <v>0</v>
      </c>
      <c r="K22" s="11"/>
      <c r="L22" s="22">
        <f>+K19</f>
        <v>20.513000000000002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9</v>
      </c>
      <c r="F23" s="50">
        <f t="shared" si="1"/>
        <v>43</v>
      </c>
      <c r="G23" s="51" t="s">
        <v>65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9.5</v>
      </c>
      <c r="F24" s="50">
        <f t="shared" si="1"/>
        <v>50</v>
      </c>
      <c r="G24" s="51" t="s">
        <v>66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opLeftCell="B1" zoomScale="70" zoomScaleNormal="70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67" t="s">
        <v>19</v>
      </c>
      <c r="E2" s="68"/>
      <c r="F2" s="67" t="s">
        <v>3</v>
      </c>
      <c r="G2" s="68"/>
    </row>
    <row r="3" spans="2:13" ht="15.75" x14ac:dyDescent="0.25">
      <c r="B3" s="54"/>
      <c r="C3" s="28" t="s">
        <v>32</v>
      </c>
      <c r="D3" s="64" t="s">
        <v>52</v>
      </c>
      <c r="E3" s="66"/>
      <c r="F3" s="64" t="s">
        <v>57</v>
      </c>
      <c r="G3" s="6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61" t="s">
        <v>7</v>
      </c>
      <c r="G4" s="6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6197607776</v>
      </c>
      <c r="D5" s="57">
        <v>555181264</v>
      </c>
      <c r="E5" s="57">
        <v>29525</v>
      </c>
      <c r="F5" s="64" t="s">
        <v>20</v>
      </c>
      <c r="G5" s="6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61" t="s">
        <v>6</v>
      </c>
      <c r="F6" s="62"/>
      <c r="G6" s="63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>
        <f>+J8-1.8</f>
        <v>27.724999999999998</v>
      </c>
      <c r="D7" s="54">
        <v>19062017</v>
      </c>
      <c r="E7" s="64" t="s">
        <v>36</v>
      </c>
      <c r="F7" s="65"/>
      <c r="G7" s="66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61" t="s">
        <v>8</v>
      </c>
      <c r="E8" s="62"/>
      <c r="F8" s="62"/>
      <c r="G8" s="63"/>
      <c r="I8" s="39" t="s">
        <v>15</v>
      </c>
      <c r="J8" s="26">
        <f>+E5/1000</f>
        <v>29.524999999999999</v>
      </c>
      <c r="K8" s="8"/>
      <c r="L8" s="8"/>
      <c r="M8" s="38"/>
    </row>
    <row r="9" spans="2:13" ht="15.75" x14ac:dyDescent="0.25">
      <c r="B9" s="28" t="s">
        <v>9</v>
      </c>
      <c r="C9" s="33"/>
      <c r="D9" s="64" t="s">
        <v>38</v>
      </c>
      <c r="E9" s="65"/>
      <c r="F9" s="65"/>
      <c r="G9" s="6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6+6</f>
        <v>12</v>
      </c>
      <c r="K10" s="20">
        <f>+$J$8-I10</f>
        <v>28.524999999999999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10+11</f>
        <v>21</v>
      </c>
      <c r="K11" s="20">
        <f t="shared" ref="K11:K15" si="0">+$J$8-I11</f>
        <v>27.524999999999999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6+7</f>
        <v>13</v>
      </c>
      <c r="K12" s="20">
        <f t="shared" si="0"/>
        <v>26.524999999999999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12+12</f>
        <v>24</v>
      </c>
      <c r="K13" s="20">
        <f t="shared" si="0"/>
        <v>25.524999999999999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15+16</f>
        <v>31</v>
      </c>
      <c r="K14" s="20">
        <f t="shared" si="0"/>
        <v>24.524999999999999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12</v>
      </c>
      <c r="G15" s="51" t="s">
        <v>43</v>
      </c>
      <c r="I15" s="41">
        <v>6</v>
      </c>
      <c r="J15" s="19">
        <f>22+35</f>
        <v>57</v>
      </c>
      <c r="K15" s="20">
        <f t="shared" si="0"/>
        <v>23.524999999999999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21</v>
      </c>
      <c r="G16" s="51" t="s">
        <v>45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13</v>
      </c>
      <c r="G17" s="51" t="s">
        <v>42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24</v>
      </c>
      <c r="G18" s="51" t="s">
        <v>50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31</v>
      </c>
      <c r="G19" s="51" t="s">
        <v>50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57</v>
      </c>
      <c r="G20" s="51" t="s">
        <v>45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29.524999999999999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+K15</f>
        <v>23.524999999999999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opLeftCell="B1" zoomScale="70" zoomScaleNormal="70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7.796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67" t="s">
        <v>19</v>
      </c>
      <c r="E2" s="68"/>
      <c r="F2" s="67" t="s">
        <v>3</v>
      </c>
      <c r="G2" s="68"/>
    </row>
    <row r="3" spans="2:13" ht="15.75" x14ac:dyDescent="0.25">
      <c r="B3" s="54"/>
      <c r="C3" s="28" t="s">
        <v>32</v>
      </c>
      <c r="D3" s="64" t="s">
        <v>52</v>
      </c>
      <c r="E3" s="66"/>
      <c r="F3" s="64" t="s">
        <v>56</v>
      </c>
      <c r="G3" s="6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61" t="s">
        <v>7</v>
      </c>
      <c r="G4" s="6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6197872296</v>
      </c>
      <c r="D5" s="57">
        <v>555113117</v>
      </c>
      <c r="E5" s="57">
        <v>31315</v>
      </c>
      <c r="F5" s="64" t="s">
        <v>20</v>
      </c>
      <c r="G5" s="6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61" t="s">
        <v>6</v>
      </c>
      <c r="F6" s="62"/>
      <c r="G6" s="63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 t="s">
        <v>25</v>
      </c>
      <c r="D7" s="54">
        <v>20062017</v>
      </c>
      <c r="E7" s="64" t="s">
        <v>36</v>
      </c>
      <c r="F7" s="65"/>
      <c r="G7" s="66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61" t="s">
        <v>8</v>
      </c>
      <c r="E8" s="62"/>
      <c r="F8" s="62"/>
      <c r="G8" s="63"/>
      <c r="I8" s="39" t="s">
        <v>15</v>
      </c>
      <c r="J8" s="26">
        <f>+E5/1000</f>
        <v>31.315000000000001</v>
      </c>
      <c r="K8" s="8"/>
      <c r="L8" s="8"/>
      <c r="M8" s="38"/>
    </row>
    <row r="9" spans="2:13" ht="15.75" x14ac:dyDescent="0.25">
      <c r="B9" s="28" t="s">
        <v>9</v>
      </c>
      <c r="C9" s="33"/>
      <c r="D9" s="64" t="s">
        <v>38</v>
      </c>
      <c r="E9" s="65"/>
      <c r="F9" s="65"/>
      <c r="G9" s="66"/>
      <c r="I9" s="60" t="s">
        <v>24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10+11</f>
        <v>21</v>
      </c>
      <c r="K10" s="20">
        <f>+$J$8-I10</f>
        <v>30.315000000000001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8+12</f>
        <v>20</v>
      </c>
      <c r="K11" s="20">
        <f t="shared" ref="K11:K18" si="0">+$J$8-I11</f>
        <v>29.315000000000001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15+18</f>
        <v>33</v>
      </c>
      <c r="K12" s="20">
        <f t="shared" si="0"/>
        <v>28.315000000000001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12+17</f>
        <v>29</v>
      </c>
      <c r="K13" s="20">
        <f t="shared" si="0"/>
        <v>27.315000000000001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14+22</f>
        <v>36</v>
      </c>
      <c r="K14" s="20">
        <f t="shared" si="0"/>
        <v>26.315000000000001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21</v>
      </c>
      <c r="G15" s="51" t="s">
        <v>39</v>
      </c>
      <c r="I15" s="41">
        <v>6</v>
      </c>
      <c r="J15" s="19">
        <f>18+25</f>
        <v>43</v>
      </c>
      <c r="K15" s="20">
        <f t="shared" si="0"/>
        <v>25.315000000000001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20</v>
      </c>
      <c r="G16" s="51" t="s">
        <v>67</v>
      </c>
      <c r="I16" s="41">
        <v>7</v>
      </c>
      <c r="J16" s="19">
        <f>20+26</f>
        <v>46</v>
      </c>
      <c r="K16" s="20">
        <f t="shared" si="0"/>
        <v>24.315000000000001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33</v>
      </c>
      <c r="G17" s="51" t="s">
        <v>48</v>
      </c>
      <c r="I17" s="41">
        <v>8</v>
      </c>
      <c r="J17" s="19">
        <f>19+29</f>
        <v>48</v>
      </c>
      <c r="K17" s="20">
        <f t="shared" si="0"/>
        <v>23.315000000000001</v>
      </c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29</v>
      </c>
      <c r="G18" s="51" t="s">
        <v>48</v>
      </c>
      <c r="I18" s="41">
        <v>8.5</v>
      </c>
      <c r="J18" s="19">
        <f>29+36</f>
        <v>65</v>
      </c>
      <c r="K18" s="20">
        <f t="shared" si="0"/>
        <v>22.815000000000001</v>
      </c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36</v>
      </c>
      <c r="G19" s="51" t="s">
        <v>48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43</v>
      </c>
      <c r="G20" s="51" t="s">
        <v>68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46</v>
      </c>
      <c r="G21" s="51" t="s">
        <v>49</v>
      </c>
      <c r="I21" s="34"/>
      <c r="J21" s="14">
        <v>0</v>
      </c>
      <c r="K21" s="15"/>
      <c r="L21" s="21">
        <f>+J8</f>
        <v>31.315000000000001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8</v>
      </c>
      <c r="F22" s="50">
        <f t="shared" si="1"/>
        <v>48</v>
      </c>
      <c r="G22" s="51" t="s">
        <v>69</v>
      </c>
      <c r="I22" s="34"/>
      <c r="J22" s="10">
        <v>0</v>
      </c>
      <c r="K22" s="11"/>
      <c r="L22" s="22">
        <f>+K17</f>
        <v>23.315000000000001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8.5</v>
      </c>
      <c r="F23" s="50">
        <f t="shared" si="1"/>
        <v>65</v>
      </c>
      <c r="G23" s="51" t="s">
        <v>69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67" t="s">
        <v>19</v>
      </c>
      <c r="E2" s="68"/>
      <c r="F2" s="67" t="s">
        <v>3</v>
      </c>
      <c r="G2" s="68"/>
    </row>
    <row r="3" spans="2:13" ht="15.75" x14ac:dyDescent="0.25">
      <c r="B3" s="54"/>
      <c r="C3" s="28" t="s">
        <v>32</v>
      </c>
      <c r="D3" s="64" t="s">
        <v>52</v>
      </c>
      <c r="E3" s="66"/>
      <c r="F3" s="64" t="s">
        <v>54</v>
      </c>
      <c r="G3" s="6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61" t="s">
        <v>7</v>
      </c>
      <c r="G4" s="6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6198165060</v>
      </c>
      <c r="D5" s="57">
        <v>555038253</v>
      </c>
      <c r="E5" s="57">
        <v>33254</v>
      </c>
      <c r="F5" s="64" t="s">
        <v>20</v>
      </c>
      <c r="G5" s="6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61" t="s">
        <v>6</v>
      </c>
      <c r="F6" s="62"/>
      <c r="G6" s="63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>
        <f>+J8-2.8</f>
        <v>30.453999999999997</v>
      </c>
      <c r="D7" s="54">
        <v>20062017</v>
      </c>
      <c r="E7" s="64" t="s">
        <v>36</v>
      </c>
      <c r="F7" s="65"/>
      <c r="G7" s="66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61" t="s">
        <v>8</v>
      </c>
      <c r="E8" s="62"/>
      <c r="F8" s="62"/>
      <c r="G8" s="63"/>
      <c r="I8" s="39" t="s">
        <v>15</v>
      </c>
      <c r="J8" s="26">
        <f>+E5/1000</f>
        <v>33.253999999999998</v>
      </c>
      <c r="K8" s="8"/>
      <c r="L8" s="8"/>
      <c r="M8" s="38"/>
    </row>
    <row r="9" spans="2:13" ht="15.75" x14ac:dyDescent="0.25">
      <c r="B9" s="28" t="s">
        <v>9</v>
      </c>
      <c r="C9" s="33"/>
      <c r="D9" s="64" t="s">
        <v>38</v>
      </c>
      <c r="E9" s="65"/>
      <c r="F9" s="65"/>
      <c r="G9" s="6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4+5</f>
        <v>9</v>
      </c>
      <c r="K10" s="20">
        <f>+$J$8-I10</f>
        <v>32.253999999999998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3+4</f>
        <v>7</v>
      </c>
      <c r="K11" s="20">
        <f t="shared" ref="K11:K17" si="0">+$J$8-I11</f>
        <v>31.253999999999998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4+7</f>
        <v>11</v>
      </c>
      <c r="K12" s="20">
        <f t="shared" si="0"/>
        <v>30.253999999999998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4+8</f>
        <v>12</v>
      </c>
      <c r="K13" s="20">
        <f t="shared" si="0"/>
        <v>29.253999999999998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6+8</f>
        <v>14</v>
      </c>
      <c r="K14" s="20">
        <f t="shared" si="0"/>
        <v>28.253999999999998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9</v>
      </c>
      <c r="G15" s="51" t="s">
        <v>39</v>
      </c>
      <c r="I15" s="41">
        <v>6</v>
      </c>
      <c r="J15" s="19">
        <f>10+13</f>
        <v>23</v>
      </c>
      <c r="K15" s="20">
        <f t="shared" si="0"/>
        <v>27.253999999999998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7</v>
      </c>
      <c r="G16" s="51" t="s">
        <v>48</v>
      </c>
      <c r="I16" s="41">
        <v>7</v>
      </c>
      <c r="J16" s="19">
        <f>18+28</f>
        <v>46</v>
      </c>
      <c r="K16" s="20">
        <f t="shared" si="0"/>
        <v>26.253999999999998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11</v>
      </c>
      <c r="G17" s="51" t="s">
        <v>39</v>
      </c>
      <c r="I17" s="41">
        <v>7.5</v>
      </c>
      <c r="J17" s="19">
        <f>26+37</f>
        <v>63</v>
      </c>
      <c r="K17" s="20">
        <f t="shared" si="0"/>
        <v>25.753999999999998</v>
      </c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12</v>
      </c>
      <c r="G18" s="51" t="s">
        <v>45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14</v>
      </c>
      <c r="G19" s="51" t="s">
        <v>45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23</v>
      </c>
      <c r="G20" s="51" t="s">
        <v>44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46</v>
      </c>
      <c r="G21" s="51" t="s">
        <v>44</v>
      </c>
      <c r="I21" s="34"/>
      <c r="J21" s="14">
        <v>0</v>
      </c>
      <c r="K21" s="15"/>
      <c r="L21" s="21">
        <f>+J8</f>
        <v>33.253999999999998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7.5</v>
      </c>
      <c r="F22" s="50">
        <f t="shared" si="1"/>
        <v>63</v>
      </c>
      <c r="G22" s="51" t="s">
        <v>44</v>
      </c>
      <c r="I22" s="34"/>
      <c r="J22" s="10">
        <v>0</v>
      </c>
      <c r="K22" s="11"/>
      <c r="L22" s="22">
        <f>+K17</f>
        <v>25.753999999999998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67" t="s">
        <v>19</v>
      </c>
      <c r="E2" s="68"/>
      <c r="F2" s="67" t="s">
        <v>3</v>
      </c>
      <c r="G2" s="68"/>
    </row>
    <row r="3" spans="2:13" ht="15.75" x14ac:dyDescent="0.25">
      <c r="B3" s="54"/>
      <c r="C3" s="28" t="s">
        <v>32</v>
      </c>
      <c r="D3" s="64" t="s">
        <v>52</v>
      </c>
      <c r="E3" s="66"/>
      <c r="F3" s="64" t="s">
        <v>55</v>
      </c>
      <c r="G3" s="6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61" t="s">
        <v>7</v>
      </c>
      <c r="G4" s="6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6198459741</v>
      </c>
      <c r="D5" s="57">
        <v>554962442</v>
      </c>
      <c r="E5" s="57">
        <v>40048</v>
      </c>
      <c r="F5" s="64" t="s">
        <v>20</v>
      </c>
      <c r="G5" s="6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61" t="s">
        <v>6</v>
      </c>
      <c r="F6" s="62"/>
      <c r="G6" s="63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49" t="s">
        <v>25</v>
      </c>
      <c r="D7" s="54">
        <v>20062017</v>
      </c>
      <c r="E7" s="64" t="s">
        <v>36</v>
      </c>
      <c r="F7" s="65"/>
      <c r="G7" s="66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61" t="s">
        <v>8</v>
      </c>
      <c r="E8" s="62"/>
      <c r="F8" s="62"/>
      <c r="G8" s="63"/>
      <c r="I8" s="39" t="s">
        <v>15</v>
      </c>
      <c r="J8" s="26">
        <f>+E5/1000</f>
        <v>40.048000000000002</v>
      </c>
      <c r="K8" s="8"/>
      <c r="L8" s="8"/>
      <c r="M8" s="38"/>
    </row>
    <row r="9" spans="2:13" ht="15.75" x14ac:dyDescent="0.25">
      <c r="B9" s="28" t="s">
        <v>9</v>
      </c>
      <c r="C9" s="33"/>
      <c r="D9" s="64" t="s">
        <v>38</v>
      </c>
      <c r="E9" s="65"/>
      <c r="F9" s="65"/>
      <c r="G9" s="6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10+11</f>
        <v>21</v>
      </c>
      <c r="K10" s="20">
        <f>+$J$8-I10</f>
        <v>39.048000000000002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14+15</f>
        <v>29</v>
      </c>
      <c r="K11" s="20">
        <f t="shared" ref="K11:K16" si="0">+$J$8-I11</f>
        <v>38.048000000000002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12+14</f>
        <v>26</v>
      </c>
      <c r="K12" s="20">
        <f t="shared" si="0"/>
        <v>37.048000000000002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19+24</f>
        <v>43</v>
      </c>
      <c r="K13" s="20">
        <f t="shared" si="0"/>
        <v>36.048000000000002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18+26</f>
        <v>44</v>
      </c>
      <c r="K14" s="20">
        <f t="shared" si="0"/>
        <v>35.048000000000002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21</v>
      </c>
      <c r="G15" s="51" t="s">
        <v>43</v>
      </c>
      <c r="I15" s="41">
        <v>6</v>
      </c>
      <c r="J15" s="19">
        <f>24+22</f>
        <v>46</v>
      </c>
      <c r="K15" s="20">
        <f t="shared" si="0"/>
        <v>34.048000000000002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29</v>
      </c>
      <c r="G16" s="51" t="s">
        <v>43</v>
      </c>
      <c r="I16" s="41">
        <v>7</v>
      </c>
      <c r="J16" s="19">
        <f>30+37</f>
        <v>67</v>
      </c>
      <c r="K16" s="20">
        <f t="shared" si="0"/>
        <v>33.048000000000002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26</v>
      </c>
      <c r="G17" s="51" t="s">
        <v>70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43</v>
      </c>
      <c r="G18" s="51" t="s">
        <v>71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44</v>
      </c>
      <c r="G19" s="51" t="s">
        <v>65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46</v>
      </c>
      <c r="G20" s="51" t="s">
        <v>65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67</v>
      </c>
      <c r="G21" s="51" t="s">
        <v>65</v>
      </c>
      <c r="I21" s="34"/>
      <c r="J21" s="14">
        <v>0</v>
      </c>
      <c r="K21" s="15"/>
      <c r="L21" s="21">
        <f>+J8</f>
        <v>40.048000000000002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+K16</f>
        <v>33.048000000000002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="70" zoomScaleNormal="70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67" t="s">
        <v>19</v>
      </c>
      <c r="E2" s="68"/>
      <c r="F2" s="67" t="s">
        <v>3</v>
      </c>
      <c r="G2" s="68"/>
    </row>
    <row r="3" spans="2:13" ht="15.75" x14ac:dyDescent="0.25">
      <c r="B3" s="54"/>
      <c r="C3" s="28" t="s">
        <v>32</v>
      </c>
      <c r="D3" s="64" t="s">
        <v>52</v>
      </c>
      <c r="E3" s="66"/>
      <c r="F3" s="64" t="s">
        <v>53</v>
      </c>
      <c r="G3" s="66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61" t="s">
        <v>7</v>
      </c>
      <c r="G4" s="63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6198666053</v>
      </c>
      <c r="D5" s="57">
        <v>554913518</v>
      </c>
      <c r="E5" s="57">
        <v>45374</v>
      </c>
      <c r="F5" s="64" t="s">
        <v>20</v>
      </c>
      <c r="G5" s="66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61" t="s">
        <v>6</v>
      </c>
      <c r="F6" s="62"/>
      <c r="G6" s="63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 t="s">
        <v>25</v>
      </c>
      <c r="D7" s="54">
        <v>20062017</v>
      </c>
      <c r="E7" s="64" t="s">
        <v>36</v>
      </c>
      <c r="F7" s="65"/>
      <c r="G7" s="66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61" t="s">
        <v>8</v>
      </c>
      <c r="E8" s="62"/>
      <c r="F8" s="62"/>
      <c r="G8" s="63"/>
      <c r="I8" s="39" t="s">
        <v>15</v>
      </c>
      <c r="J8" s="26">
        <f>+E5/1000</f>
        <v>45.374000000000002</v>
      </c>
      <c r="K8" s="8"/>
      <c r="L8" s="8"/>
      <c r="M8" s="38"/>
    </row>
    <row r="9" spans="2:13" ht="15.75" x14ac:dyDescent="0.25">
      <c r="B9" s="28" t="s">
        <v>9</v>
      </c>
      <c r="C9" s="33"/>
      <c r="D9" s="64" t="s">
        <v>38</v>
      </c>
      <c r="E9" s="65"/>
      <c r="F9" s="65"/>
      <c r="G9" s="66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2+3</f>
        <v>5</v>
      </c>
      <c r="K10" s="20">
        <f>+$J$8-I10</f>
        <v>44.374000000000002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3+4</f>
        <v>7</v>
      </c>
      <c r="K11" s="20">
        <f t="shared" ref="K11:K14" si="0">+$J$8-I11</f>
        <v>43.374000000000002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8+11</f>
        <v>19</v>
      </c>
      <c r="K12" s="20">
        <f t="shared" si="0"/>
        <v>42.374000000000002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8+12</f>
        <v>20</v>
      </c>
      <c r="K13" s="20">
        <f t="shared" si="0"/>
        <v>41.374000000000002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13+17</f>
        <v>30</v>
      </c>
      <c r="K14" s="20">
        <f t="shared" si="0"/>
        <v>40.374000000000002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5</v>
      </c>
      <c r="G15" s="51" t="s">
        <v>42</v>
      </c>
      <c r="I15" s="41">
        <v>6</v>
      </c>
      <c r="J15" s="19">
        <f>18+24</f>
        <v>42</v>
      </c>
      <c r="K15" s="20">
        <f>+$J$8-I15</f>
        <v>39.374000000000002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7</v>
      </c>
      <c r="G16" s="51" t="s">
        <v>41</v>
      </c>
      <c r="I16" s="41">
        <v>7</v>
      </c>
      <c r="J16" s="19">
        <f>21+23</f>
        <v>44</v>
      </c>
      <c r="K16" s="20">
        <f>+$J$8-I16</f>
        <v>38.374000000000002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19</v>
      </c>
      <c r="G17" s="51" t="s">
        <v>42</v>
      </c>
      <c r="I17" s="41">
        <v>8</v>
      </c>
      <c r="J17" s="19">
        <f>21+26</f>
        <v>47</v>
      </c>
      <c r="K17" s="20">
        <f>+$J$8-I17</f>
        <v>37.374000000000002</v>
      </c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20</v>
      </c>
      <c r="G18" s="51" t="s">
        <v>41</v>
      </c>
      <c r="I18" s="41">
        <v>8.5</v>
      </c>
      <c r="J18" s="19">
        <f>33+41</f>
        <v>74</v>
      </c>
      <c r="K18" s="20">
        <f>+$J$8-I18</f>
        <v>36.874000000000002</v>
      </c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30</v>
      </c>
      <c r="G19" s="51" t="s">
        <v>61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42</v>
      </c>
      <c r="G20" s="51" t="s">
        <v>50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44</v>
      </c>
      <c r="G21" s="51" t="s">
        <v>50</v>
      </c>
      <c r="I21" s="34"/>
      <c r="J21" s="14">
        <v>0</v>
      </c>
      <c r="K21" s="15"/>
      <c r="L21" s="21">
        <f>+J8</f>
        <v>45.374000000000002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8</v>
      </c>
      <c r="F22" s="50">
        <f t="shared" si="1"/>
        <v>47</v>
      </c>
      <c r="G22" s="51" t="s">
        <v>46</v>
      </c>
      <c r="I22" s="34"/>
      <c r="J22" s="10">
        <v>0</v>
      </c>
      <c r="K22" s="11"/>
      <c r="L22" s="22">
        <f>+K18</f>
        <v>36.874000000000002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8.5</v>
      </c>
      <c r="F23" s="50">
        <f t="shared" si="1"/>
        <v>74</v>
      </c>
      <c r="G23" s="51" t="s">
        <v>46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IN_01</vt:lpstr>
      <vt:lpstr>IN_02</vt:lpstr>
      <vt:lpstr>IN_03</vt:lpstr>
      <vt:lpstr>IN_04</vt:lpstr>
      <vt:lpstr>IN_05</vt:lpstr>
      <vt:lpstr>IN_06</vt:lpstr>
      <vt:lpstr>IN_07</vt:lpstr>
      <vt:lpstr>IN_08</vt:lpstr>
      <vt:lpstr>IN_09</vt:lpstr>
      <vt:lpstr>IN_01!Área_de_impresión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Víctor H. Umpiérrez</cp:lastModifiedBy>
  <cp:lastPrinted>2016-09-27T08:14:19Z</cp:lastPrinted>
  <dcterms:created xsi:type="dcterms:W3CDTF">2016-09-19T11:10:50Z</dcterms:created>
  <dcterms:modified xsi:type="dcterms:W3CDTF">2017-07-28T06:09:39Z</dcterms:modified>
</cp:coreProperties>
</file>