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disco Andres respaldo\NO BORRAR\LISTAS ULTIMAS 333\AÑO 2021\"/>
    </mc:Choice>
  </mc:AlternateContent>
  <bookViews>
    <workbookView xWindow="0" yWindow="0" windowWidth="20490" windowHeight="7650" tabRatio="640"/>
  </bookViews>
  <sheets>
    <sheet name="MARZO 2021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3">DOLAR!$A$1:$M$65</definedName>
    <definedName name="_xlnm.Print_Area" localSheetId="0">'MARZO 2021'!$B$1:$G$403</definedName>
    <definedName name="_xlnm.Print_Area" localSheetId="1">'NUEVOS MATERIALES'!$B$1:$F$32</definedName>
    <definedName name="_xlnm.Print_Area" localSheetId="4">'UNID. INDEXADA'!$A$3:$M$58</definedName>
    <definedName name="_xlnm.Print_Area" localSheetId="2">'UNID. REAJUSTABLE'!$A$2:$M$110</definedName>
    <definedName name="_xlnm.Print_Titles" localSheetId="0">'MARZO 2021'!$1:$3</definedName>
    <definedName name="Z_96D9ECFD_33A2_43C7_81F2_82AA62F5B730_.wvu.PrintArea" localSheetId="3" hidden="1">DOLAR!$A$3:$M$58</definedName>
    <definedName name="Z_96D9ECFD_33A2_43C7_81F2_82AA62F5B730_.wvu.PrintArea" localSheetId="0" hidden="1">'MARZO 2021'!$B$1:$G$404</definedName>
    <definedName name="Z_96D9ECFD_33A2_43C7_81F2_82AA62F5B730_.wvu.PrintArea" localSheetId="1" hidden="1">'NUEVOS MATERIALES'!$B$1:$F$28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REAJUSTABLE'!$A$2:$M$110</definedName>
    <definedName name="Z_96D9ECFD_33A2_43C7_81F2_82AA62F5B730_.wvu.PrintTitles" localSheetId="0" hidden="1">'MARZO 2021'!$1:$3</definedName>
    <definedName name="Z_96D9ECFD_33A2_43C7_81F2_82AA62F5B730_.wvu.Rows" localSheetId="3" hidden="1">DOLAR!$1:$1,DOLAR!$44:$52</definedName>
    <definedName name="Z_96D9ECFD_33A2_43C7_81F2_82AA62F5B730_.wvu.Rows" localSheetId="0" hidden="1">'MARZO 2021'!$400:$400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REAJUSTABLE'!$32:$41,'UNID. REAJUSTABLE'!$60:$63,'UNID. REAJUSTABLE'!$66:$72</definedName>
  </definedNames>
  <calcPr calcId="162913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</workbook>
</file>

<file path=xl/calcChain.xml><?xml version="1.0" encoding="utf-8"?>
<calcChain xmlns="http://schemas.openxmlformats.org/spreadsheetml/2006/main">
  <c r="C63" i="5" l="1"/>
  <c r="B63" i="5"/>
  <c r="M62" i="5"/>
  <c r="J58" i="5" l="1"/>
  <c r="B69" i="3" l="1"/>
  <c r="C69" i="3"/>
  <c r="D69" i="3"/>
  <c r="E69" i="3"/>
  <c r="F69" i="3"/>
  <c r="G69" i="3"/>
  <c r="H69" i="3"/>
  <c r="I69" i="3"/>
  <c r="J69" i="3"/>
  <c r="K69" i="3"/>
  <c r="L69" i="3"/>
  <c r="M69" i="3"/>
  <c r="B70" i="3"/>
  <c r="C70" i="3"/>
  <c r="D70" i="3"/>
  <c r="E70" i="3"/>
  <c r="F70" i="3"/>
  <c r="G70" i="3"/>
  <c r="H70" i="3"/>
  <c r="I70" i="3"/>
  <c r="J70" i="3"/>
  <c r="K70" i="3"/>
  <c r="L70" i="3"/>
  <c r="M70" i="3"/>
  <c r="B71" i="3"/>
  <c r="C71" i="3"/>
  <c r="D71" i="3"/>
  <c r="E71" i="3"/>
  <c r="F71" i="3"/>
  <c r="G71" i="3"/>
  <c r="H71" i="3"/>
  <c r="I71" i="3"/>
  <c r="J71" i="3"/>
  <c r="K71" i="3"/>
  <c r="L71" i="3"/>
  <c r="M71" i="3"/>
  <c r="B72" i="3"/>
  <c r="C72" i="3"/>
  <c r="D72" i="3"/>
  <c r="E72" i="3"/>
  <c r="F72" i="3"/>
  <c r="G72" i="3"/>
  <c r="H72" i="3"/>
  <c r="I72" i="3"/>
  <c r="J72" i="3"/>
  <c r="K72" i="3"/>
  <c r="L72" i="3"/>
  <c r="M72" i="3"/>
  <c r="B73" i="3"/>
  <c r="C73" i="3"/>
  <c r="D73" i="3"/>
  <c r="E73" i="3"/>
  <c r="F73" i="3"/>
  <c r="G73" i="3"/>
  <c r="H73" i="3"/>
  <c r="I73" i="3"/>
  <c r="J73" i="3"/>
  <c r="K73" i="3"/>
  <c r="L73" i="3"/>
  <c r="M73" i="3"/>
  <c r="B74" i="3"/>
  <c r="C74" i="3"/>
  <c r="D74" i="3"/>
</calcChain>
</file>

<file path=xl/sharedStrings.xml><?xml version="1.0" encoding="utf-8"?>
<sst xmlns="http://schemas.openxmlformats.org/spreadsheetml/2006/main" count="1171" uniqueCount="665">
  <si>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</si>
  <si>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</si>
  <si>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</si>
  <si>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</si>
  <si>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</si>
  <si>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</si>
  <si>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</si>
  <si>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</si>
  <si>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</si>
  <si>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</si>
  <si>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</si>
  <si>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</si>
  <si>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</si>
  <si>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</si>
  <si>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</si>
  <si>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</si>
  <si>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</si>
  <si>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</si>
  <si>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</si>
  <si>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</si>
  <si>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</si>
  <si>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</si>
  <si>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</si>
  <si>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</si>
  <si>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</si>
  <si>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</si>
  <si>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</si>
  <si>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</si>
  <si>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</si>
  <si>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</si>
  <si>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</si>
  <si>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</si>
  <si>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</si>
  <si>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</si>
  <si>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</si>
  <si>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</si>
  <si>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</si>
  <si>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</si>
  <si>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</si>
  <si>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</si>
  <si>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</si>
  <si>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</si>
  <si>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</si>
  <si>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</si>
  <si>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</si>
  <si>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</si>
  <si>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</si>
  <si>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</si>
  <si>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</si>
  <si>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</si>
  <si>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</si>
  <si>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</si>
  <si>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</si>
  <si>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</si>
  <si>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</si>
  <si>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</si>
  <si>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</si>
  <si>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</si>
  <si>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</si>
  <si>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</si>
  <si>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</si>
  <si>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</si>
  <si>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</si>
  <si>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</si>
  <si>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</si>
  <si>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</si>
  <si>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</si>
  <si>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</si>
  <si>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</si>
  <si>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</si>
  <si>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</si>
  <si>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</si>
  <si>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</si>
  <si>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</si>
  <si>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</si>
  <si>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</si>
  <si>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</si>
  <si>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</si>
  <si>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</si>
  <si>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</si>
  <si>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</si>
  <si>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</si>
  <si>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</si>
  <si>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</si>
  <si>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</si>
  <si>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</si>
  <si>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</si>
  <si>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</si>
  <si>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</si>
  <si>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</si>
  <si>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</si>
  <si>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</si>
  <si>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</si>
  <si>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</si>
  <si>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</si>
  <si>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</si>
  <si>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</si>
  <si>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</si>
  <si>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</si>
  <si>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</si>
  <si>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</si>
  <si>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</si>
  <si>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</si>
  <si>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</si>
  <si>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</si>
  <si>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</si>
  <si>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</si>
  <si>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</si>
  <si>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</si>
  <si>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</si>
  <si>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</si>
  <si>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</si>
  <si>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</si>
  <si>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</si>
  <si>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</si>
  <si>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</si>
  <si>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</si>
  <si>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</si>
  <si>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</si>
  <si>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</si>
  <si>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</si>
  <si>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</si>
  <si>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</si>
  <si>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</si>
  <si>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</si>
  <si>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</si>
  <si>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</si>
  <si>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</si>
  <si>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</si>
  <si>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</si>
  <si>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</si>
  <si>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</si>
  <si>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</si>
  <si>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</si>
  <si>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</si>
  <si>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</si>
  <si>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</si>
  <si>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</si>
  <si>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</si>
  <si>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</si>
  <si>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</si>
  <si>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</si>
  <si>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</si>
  <si>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</si>
  <si>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</si>
  <si>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</si>
  <si>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</si>
  <si>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</si>
  <si>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</si>
  <si>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</si>
  <si>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</si>
  <si>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</si>
  <si>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</si>
  <si>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</si>
  <si>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</si>
  <si>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</si>
  <si>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</si>
  <si>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</si>
  <si>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</si>
  <si>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</si>
  <si>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</si>
  <si>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</si>
  <si>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</si>
  <si>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</si>
  <si>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</si>
  <si>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</si>
  <si>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</si>
  <si>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</si>
  <si>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</si>
  <si>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</si>
  <si>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</si>
  <si>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</si>
  <si>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</si>
  <si>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</si>
  <si>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</si>
  <si>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</si>
  <si>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</si>
  <si>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</si>
  <si>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</si>
  <si>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</si>
  <si>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</si>
  <si>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</si>
  <si>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</si>
  <si>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</si>
  <si>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</si>
  <si>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</si>
  <si>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</si>
  <si>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</si>
  <si>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</si>
  <si>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</si>
  <si>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</si>
  <si>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</si>
  <si>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</si>
  <si>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</si>
  <si>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</si>
  <si>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</si>
  <si>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</si>
  <si>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</si>
  <si>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</si>
  <si>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</si>
  <si>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</si>
  <si>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</si>
  <si>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</si>
  <si>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</si>
  <si>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</si>
  <si>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</si>
  <si>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</si>
  <si>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</si>
  <si>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</si>
  <si>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</si>
  <si>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</si>
  <si>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</si>
  <si>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</si>
  <si>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</si>
  <si>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</si>
  <si>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</si>
  <si>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</si>
  <si>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</si>
  <si>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</si>
  <si>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</si>
  <si>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</si>
  <si>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</si>
  <si>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</si>
  <si>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</si>
  <si>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</si>
  <si>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</si>
  <si>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</si>
  <si>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</si>
  <si>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</si>
  <si>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</si>
  <si>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</si>
  <si>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</si>
  <si>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</si>
  <si>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</si>
  <si>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</si>
  <si>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</si>
  <si>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</si>
  <si>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</si>
  <si>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</si>
  <si>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</si>
  <si>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</si>
  <si>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</si>
  <si>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</si>
  <si>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</si>
  <si>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</si>
  <si>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</si>
  <si>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</si>
  <si>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</si>
  <si>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</si>
  <si>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</si>
  <si>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</si>
  <si>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</si>
  <si>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</si>
  <si>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</si>
  <si>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</si>
  <si>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</si>
  <si>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</si>
  <si>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</si>
  <si>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</si>
  <si>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</si>
  <si>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</si>
  <si>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</si>
  <si>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</si>
  <si>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</si>
  <si>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</si>
  <si>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</si>
  <si>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</si>
  <si>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</si>
  <si>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</si>
  <si>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</si>
  <si>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</si>
  <si>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</si>
  <si>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</si>
  <si>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</si>
  <si>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</si>
  <si>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</si>
  <si>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</si>
  <si>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</si>
  <si>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</si>
  <si>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</si>
  <si>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</si>
  <si>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</si>
  <si>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</si>
  <si>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</si>
  <si>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</si>
  <si>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</si>
  <si>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</si>
  <si>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</si>
  <si>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</si>
  <si>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</si>
  <si>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</si>
  <si>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</si>
  <si>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</si>
  <si>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</si>
  <si>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</si>
  <si>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</si>
  <si>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</si>
  <si>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</si>
  <si>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</si>
  <si>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</si>
  <si>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</si>
  <si>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</si>
  <si>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</si>
  <si>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</si>
  <si>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</si>
  <si>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</si>
  <si>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</si>
  <si>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</si>
  <si>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</si>
  <si>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</si>
  <si>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</si>
  <si>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</si>
  <si>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</si>
  <si>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</si>
  <si>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</si>
  <si>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</si>
  <si>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</si>
  <si>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</si>
  <si>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</si>
  <si>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</si>
  <si>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</si>
  <si>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</si>
  <si>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</si>
  <si>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</si>
  <si>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</si>
  <si>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</si>
  <si>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</si>
  <si>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</si>
  <si>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</si>
  <si>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</si>
  <si>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</si>
  <si>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</si>
  <si>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</si>
  <si>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</si>
  <si>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</si>
  <si>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</si>
  <si>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</si>
  <si>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</si>
  <si>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</si>
  <si>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</si>
  <si>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</si>
  <si>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</si>
  <si>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</si>
  <si>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</si>
  <si>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</si>
  <si>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</si>
  <si>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</si>
  <si>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</si>
  <si>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</si>
  <si>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</si>
  <si>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</si>
  <si>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</si>
  <si>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</si>
  <si>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</si>
  <si>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</si>
  <si>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</si>
  <si>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</si>
  <si>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</si>
  <si>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</si>
  <si>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</si>
  <si>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</si>
  <si>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</si>
  <si>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</si>
  <si>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</si>
  <si>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</si>
  <si>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</si>
  <si>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</si>
  <si>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</si>
  <si>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</si>
  <si>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</si>
  <si>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</si>
  <si>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</si>
  <si>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</si>
  <si>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</si>
  <si>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</si>
  <si>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</si>
  <si>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</si>
  <si>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</si>
  <si>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</si>
  <si>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</si>
  <si>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</si>
  <si>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</si>
  <si>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</si>
  <si>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</si>
  <si>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</si>
  <si>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</si>
  <si>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</si>
  <si>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</si>
  <si>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</si>
  <si>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</si>
  <si>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</si>
  <si>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</si>
  <si>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</si>
  <si>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</si>
  <si>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</si>
  <si>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</si>
  <si>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</si>
  <si>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</si>
  <si>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</si>
  <si>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</si>
  <si>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</si>
  <si>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</si>
  <si>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</si>
  <si>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</si>
  <si>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</si>
  <si>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</si>
  <si>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</si>
  <si>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</si>
  <si>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</si>
  <si>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</si>
  <si>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</si>
  <si>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</si>
  <si>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</si>
  <si>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</si>
  <si>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</si>
  <si>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</si>
  <si>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</si>
  <si>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</si>
  <si>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</si>
  <si>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</si>
  <si>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</si>
  <si>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</si>
  <si>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</si>
  <si>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</si>
  <si>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</si>
  <si>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</si>
  <si>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</si>
  <si>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</si>
  <si>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</si>
  <si>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</si>
  <si>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</si>
  <si>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</si>
  <si>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</si>
  <si>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</si>
  <si>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</si>
  <si>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</si>
  <si>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</si>
  <si>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</si>
  <si>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</si>
  <si>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</si>
  <si>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</si>
  <si>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</si>
  <si>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</si>
  <si>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</si>
  <si>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</si>
  <si>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</si>
  <si>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</si>
  <si>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</si>
  <si>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</si>
  <si>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</si>
  <si>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</si>
  <si>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</si>
  <si>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</si>
  <si>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</si>
  <si>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</si>
  <si>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</si>
  <si>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</si>
  <si>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</si>
  <si>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</si>
  <si>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</si>
  <si>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</si>
  <si>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</si>
  <si>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</si>
  <si>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</si>
  <si>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</si>
  <si>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</si>
  <si>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</si>
  <si>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</si>
  <si>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</si>
  <si>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</si>
  <si>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</si>
  <si>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</si>
  <si>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</si>
  <si>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</si>
  <si>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</si>
  <si>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</si>
  <si>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</si>
  <si>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</si>
  <si>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</si>
  <si>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</si>
  <si>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</si>
  <si>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</si>
  <si>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</si>
  <si>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</si>
  <si>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</si>
  <si>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</si>
  <si>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</si>
  <si>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</si>
  <si>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</si>
  <si>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</si>
  <si>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</si>
  <si>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</si>
  <si>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</si>
  <si>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</si>
  <si>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</si>
  <si>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</si>
  <si>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</si>
  <si>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</si>
  <si>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</si>
  <si>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</si>
  <si>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</si>
  <si>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</si>
  <si>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</si>
  <si>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</si>
  <si>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</si>
  <si>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</si>
  <si>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</si>
  <si>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</si>
  <si>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</si>
  <si>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</si>
  <si>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</si>
  <si>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</si>
  <si>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</si>
  <si>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</si>
  <si>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</si>
  <si>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</si>
  <si>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</si>
  <si>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</si>
  <si>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</si>
  <si>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</si>
  <si>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Multiplicador para base Diciembre 10 = 100  --&gt; 3,0201</t>
  </si>
  <si>
    <t>Caño P.V.C. Diam.40</t>
  </si>
  <si>
    <t>listadepreciosarquitectura@gmail.com</t>
  </si>
  <si>
    <t>COMUNIQUESE CON NOSOTROS A TRAVÉS DE NUESTROS MAILS: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</si>
  <si>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</si>
  <si>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</si>
  <si>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</si>
  <si>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</si>
  <si>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</si>
  <si>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</si>
  <si>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</si>
  <si>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</si>
  <si>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</si>
  <si>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</si>
  <si>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</si>
  <si>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</si>
  <si>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</si>
  <si>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</si>
  <si>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</si>
  <si>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</si>
  <si>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</si>
  <si>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</si>
  <si>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</si>
  <si>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</si>
  <si>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</si>
  <si>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</si>
  <si>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</si>
  <si>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42,8260</t>
  </si>
  <si>
    <t>42,8620</t>
  </si>
  <si>
    <t>42,7410</t>
  </si>
  <si>
    <t>42,7510</t>
  </si>
  <si>
    <t>42,5290</t>
  </si>
  <si>
    <t>42,6980</t>
  </si>
  <si>
    <t>42,7800</t>
  </si>
  <si>
    <t>42,8420</t>
  </si>
  <si>
    <t>42,9610</t>
  </si>
  <si>
    <t>42,8450</t>
  </si>
  <si>
    <t>42,7460</t>
  </si>
  <si>
    <t>42,6690</t>
  </si>
  <si>
    <t>42,8140</t>
  </si>
  <si>
    <t>42,7940</t>
  </si>
  <si>
    <t>42,6760</t>
  </si>
  <si>
    <t>42,6200</t>
  </si>
  <si>
    <t>42,6330</t>
  </si>
  <si>
    <t>42,6360</t>
  </si>
  <si>
    <t>42,6250</t>
  </si>
  <si>
    <t>42,5210</t>
  </si>
  <si>
    <t>42,3900</t>
  </si>
  <si>
    <t>42,5700</t>
  </si>
  <si>
    <t>42,6310</t>
  </si>
  <si>
    <t>42,6290</t>
  </si>
  <si>
    <t>42,6510</t>
  </si>
  <si>
    <t>42,6710</t>
  </si>
  <si>
    <t>42,5660</t>
  </si>
  <si>
    <t>42,4330</t>
  </si>
  <si>
    <t>42,4460</t>
  </si>
  <si>
    <t>42,3730</t>
  </si>
  <si>
    <t>42,4340</t>
  </si>
  <si>
    <t>42,4250</t>
  </si>
  <si>
    <t>42,3500</t>
  </si>
  <si>
    <t>42,1280</t>
  </si>
  <si>
    <t>42,1940</t>
  </si>
  <si>
    <t>42,2460</t>
  </si>
  <si>
    <t>42,3150</t>
  </si>
  <si>
    <t>42,2330</t>
  </si>
  <si>
    <t>42,1490</t>
  </si>
  <si>
    <t>42,1430</t>
  </si>
  <si>
    <t>42,3400</t>
  </si>
  <si>
    <t>42,1600</t>
  </si>
  <si>
    <t>42,3320</t>
  </si>
  <si>
    <t>42,4920</t>
  </si>
  <si>
    <t>42,4540</t>
  </si>
  <si>
    <t>42,6190</t>
  </si>
  <si>
    <t>42,4770</t>
  </si>
  <si>
    <t>42,4220</t>
  </si>
  <si>
    <t>42,3880</t>
  </si>
  <si>
    <t>42,3510</t>
  </si>
  <si>
    <t>42,3170</t>
  </si>
  <si>
    <t>42,2410</t>
  </si>
  <si>
    <t>42,0980</t>
  </si>
  <si>
    <t>42,1690</t>
  </si>
  <si>
    <t>42,1560</t>
  </si>
  <si>
    <t>42,0790</t>
  </si>
  <si>
    <t>41,9400</t>
  </si>
  <si>
    <t>42,1880</t>
  </si>
  <si>
    <t>42,3110</t>
  </si>
  <si>
    <t>42,2780</t>
  </si>
  <si>
    <t>42,2700</t>
  </si>
  <si>
    <t>42,3130</t>
  </si>
  <si>
    <t>42,4230</t>
  </si>
  <si>
    <t>42,6210</t>
  </si>
  <si>
    <t>42,5130</t>
  </si>
  <si>
    <t>42,5950</t>
  </si>
  <si>
    <t>42,7080</t>
  </si>
  <si>
    <t>42,6120</t>
  </si>
  <si>
    <t>42,8040</t>
  </si>
  <si>
    <t>42,8430</t>
  </si>
  <si>
    <t>42,8490</t>
  </si>
  <si>
    <t>43,0390</t>
  </si>
  <si>
    <t>42,9800</t>
  </si>
  <si>
    <t>43,0490</t>
  </si>
  <si>
    <t>43,1570</t>
  </si>
  <si>
    <t>43,1450</t>
  </si>
  <si>
    <t>43,1500</t>
  </si>
  <si>
    <t>43,3260</t>
  </si>
  <si>
    <t>43,9360</t>
  </si>
  <si>
    <t>43,9030</t>
  </si>
  <si>
    <t>44,3100</t>
  </si>
  <si>
    <t>44,5740</t>
  </si>
  <si>
    <t>44,6400</t>
  </si>
  <si>
    <t>44,5370</t>
  </si>
  <si>
    <t>44,3560</t>
  </si>
  <si>
    <t>44,5340</t>
  </si>
  <si>
    <t>44,5020</t>
  </si>
  <si>
    <t>44,4940</t>
  </si>
  <si>
    <t>44,6030</t>
  </si>
  <si>
    <t>44,3400</t>
  </si>
  <si>
    <t>44,2920</t>
  </si>
  <si>
    <t>44,2340</t>
  </si>
  <si>
    <t>44,1390</t>
  </si>
  <si>
    <t>44,2350</t>
  </si>
  <si>
    <t>44,3870</t>
  </si>
  <si>
    <t>44,5180</t>
  </si>
  <si>
    <t>44,5210</t>
  </si>
  <si>
    <t>44,3590</t>
  </si>
  <si>
    <t>44,1870</t>
  </si>
  <si>
    <t>Valores válidos desde el 01/01/2021.</t>
  </si>
  <si>
    <t>44,0270</t>
  </si>
  <si>
    <t>43,9440</t>
  </si>
  <si>
    <t>44,0930</t>
  </si>
  <si>
    <t>44,2730</t>
  </si>
  <si>
    <t>44,1300</t>
  </si>
  <si>
    <t>44,0860</t>
  </si>
  <si>
    <t>44,2810</t>
  </si>
  <si>
    <t>44,1840</t>
  </si>
  <si>
    <t>44,1800</t>
  </si>
  <si>
    <t>44,0810</t>
  </si>
  <si>
    <t>44,0610</t>
  </si>
  <si>
    <t>44,0560</t>
  </si>
  <si>
    <t>44,0500</t>
  </si>
  <si>
    <t>43,9640</t>
  </si>
  <si>
    <t>43,8360</t>
  </si>
  <si>
    <t>43,8020</t>
  </si>
  <si>
    <t>N° 543  -  Marzo 2021</t>
  </si>
  <si>
    <t>N° 543   - 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</si>
</sst>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_);\(#,##0.000\)"/>
    <numFmt numFmtId="166" formatCode="[$$-2C0A]#,##0.0000"/>
    <numFmt numFmtId="167" formatCode="#,##0.000"/>
    <numFmt numFmtId="168" formatCode="_-[$€]* #,##0.00_-;\-[$€]* #,##0.00_-;_-[$€]* &quot;-&quot;??_-;_-@_-"/>
  </numFmts>
  <fonts count="45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8"/>
      <color theme="0" tint="-0.34998626667073579"/>
      <name val="Arial"/>
      <family val="2"/>
    </font>
    <font>
      <sz val="10"/>
      <name val="Courier"/>
      <family val="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  <xf numFmtId="0" fontId="27" fillId="0" borderId="0"/>
    <xf numFmtId="168" fontId="3" fillId="0" borderId="0" applyFont="0" applyFill="0" applyBorder="0" applyAlignment="0" applyProtection="0"/>
    <xf numFmtId="0" fontId="44" fillId="0" borderId="0"/>
  </cellStyleXfs>
  <cellXfs count="24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Fill="1" applyAlignment="1" applyProtection="1">
      <alignment horizontal="center" vertical="center"/>
    </xf>
    <xf numFmtId="39" fontId="9" fillId="0" borderId="12" xfId="0" applyNumberFormat="1" applyFont="1" applyFill="1" applyBorder="1" applyAlignment="1" applyProtection="1">
      <alignment horizontal="center" vertical="center"/>
    </xf>
    <xf numFmtId="39" fontId="6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166" fontId="6" fillId="0" borderId="19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center" vertical="center"/>
    </xf>
    <xf numFmtId="166" fontId="6" fillId="0" borderId="21" xfId="0" applyNumberFormat="1" applyFont="1" applyFill="1" applyBorder="1" applyAlignment="1" applyProtection="1">
      <alignment horizontal="center" vertical="center"/>
    </xf>
    <xf numFmtId="166" fontId="6" fillId="3" borderId="19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166" fontId="6" fillId="3" borderId="21" xfId="0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</xf>
    <xf numFmtId="166" fontId="6" fillId="0" borderId="23" xfId="0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6" fontId="6" fillId="0" borderId="1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16" fillId="2" borderId="23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65" fontId="6" fillId="0" borderId="24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/>
    </xf>
    <xf numFmtId="165" fontId="6" fillId="0" borderId="25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5" fontId="6" fillId="0" borderId="26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5" fontId="6" fillId="0" borderId="28" xfId="0" applyNumberFormat="1" applyFont="1" applyFill="1" applyBorder="1" applyAlignment="1" applyProtection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9" fontId="6" fillId="0" borderId="1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39" fontId="9" fillId="0" borderId="15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39" fontId="9" fillId="0" borderId="2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9" fontId="6" fillId="0" borderId="0" xfId="0" applyNumberFormat="1" applyFont="1" applyFill="1" applyBorder="1" applyAlignment="1" applyProtection="1">
      <alignment horizontal="center" vertical="center"/>
    </xf>
    <xf numFmtId="164" fontId="16" fillId="5" borderId="21" xfId="0" applyNumberFormat="1" applyFont="1" applyFill="1" applyBorder="1" applyAlignment="1" applyProtection="1">
      <alignment horizontal="center" vertical="center"/>
    </xf>
    <xf numFmtId="164" fontId="6" fillId="5" borderId="2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6" fillId="6" borderId="21" xfId="0" applyNumberFormat="1" applyFont="1" applyFill="1" applyBorder="1" applyAlignment="1" applyProtection="1">
      <alignment horizontal="center" vertical="center"/>
    </xf>
    <xf numFmtId="164" fontId="16" fillId="6" borderId="21" xfId="0" applyNumberFormat="1" applyFont="1" applyFill="1" applyBorder="1" applyAlignment="1" applyProtection="1">
      <alignment horizontal="center" vertical="center"/>
    </xf>
    <xf numFmtId="164" fontId="16" fillId="6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5" borderId="23" xfId="0" applyNumberFormat="1" applyFont="1" applyFill="1" applyBorder="1" applyAlignment="1" applyProtection="1">
      <alignment horizontal="center" vertical="center"/>
    </xf>
    <xf numFmtId="164" fontId="16" fillId="5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6" fillId="5" borderId="23" xfId="0" applyNumberFormat="1" applyFont="1" applyFill="1" applyBorder="1" applyAlignment="1" applyProtection="1">
      <alignment horizontal="center" vertical="center"/>
    </xf>
    <xf numFmtId="164" fontId="16" fillId="6" borderId="20" xfId="0" applyNumberFormat="1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164" fontId="16" fillId="7" borderId="21" xfId="0" applyNumberFormat="1" applyFont="1" applyFill="1" applyBorder="1" applyAlignment="1" applyProtection="1">
      <alignment horizontal="center" vertical="center"/>
    </xf>
    <xf numFmtId="164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6" fillId="0" borderId="38" xfId="0" applyNumberFormat="1" applyFont="1" applyFill="1" applyBorder="1" applyAlignment="1" applyProtection="1">
      <alignment horizontal="center" vertical="center"/>
    </xf>
    <xf numFmtId="165" fontId="6" fillId="0" borderId="39" xfId="0" applyNumberFormat="1" applyFont="1" applyFill="1" applyBorder="1" applyAlignment="1" applyProtection="1">
      <alignment horizontal="center" vertical="center"/>
    </xf>
    <xf numFmtId="165" fontId="6" fillId="0" borderId="40" xfId="0" applyNumberFormat="1" applyFont="1" applyFill="1" applyBorder="1" applyAlignment="1" applyProtection="1">
      <alignment horizontal="center" vertical="center"/>
    </xf>
    <xf numFmtId="0" fontId="16" fillId="6" borderId="21" xfId="0" applyNumberFormat="1" applyFont="1" applyFill="1" applyBorder="1" applyAlignment="1" applyProtection="1">
      <alignment horizontal="center" vertical="center"/>
    </xf>
    <xf numFmtId="0" fontId="6" fillId="6" borderId="21" xfId="0" applyNumberFormat="1" applyFont="1" applyFill="1" applyBorder="1" applyAlignment="1" applyProtection="1">
      <alignment horizontal="center" vertical="center"/>
    </xf>
    <xf numFmtId="164" fontId="6" fillId="6" borderId="41" xfId="0" applyNumberFormat="1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6" fillId="6" borderId="23" xfId="0" applyNumberFormat="1" applyFont="1" applyFill="1" applyBorder="1" applyAlignment="1" applyProtection="1">
      <alignment horizontal="center" vertical="center"/>
    </xf>
    <xf numFmtId="164" fontId="16" fillId="6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5" borderId="21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164" fontId="16" fillId="5" borderId="21" xfId="0" quotePrefix="1" applyNumberFormat="1" applyFont="1" applyFill="1" applyBorder="1" applyAlignment="1" applyProtection="1">
      <alignment horizontal="center" vertical="center"/>
    </xf>
    <xf numFmtId="3" fontId="16" fillId="0" borderId="21" xfId="0" applyNumberFormat="1" applyFont="1" applyFill="1" applyBorder="1" applyAlignment="1" applyProtection="1">
      <alignment horizontal="center" vertical="center"/>
    </xf>
    <xf numFmtId="3" fontId="6" fillId="0" borderId="21" xfId="0" applyNumberFormat="1" applyFont="1" applyFill="1" applyBorder="1" applyAlignment="1" applyProtection="1">
      <alignment horizontal="center" vertical="center"/>
    </xf>
    <xf numFmtId="3" fontId="16" fillId="0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6" fillId="6" borderId="19" xfId="0" applyNumberFormat="1" applyFont="1" applyFill="1" applyBorder="1" applyAlignment="1" applyProtection="1">
      <alignment horizontal="center" vertical="center"/>
    </xf>
    <xf numFmtId="164" fontId="43" fillId="7" borderId="21" xfId="0" applyNumberFormat="1" applyFont="1" applyFill="1" applyBorder="1" applyAlignment="1" applyProtection="1">
      <alignment horizontal="center" vertical="center"/>
    </xf>
    <xf numFmtId="0" fontId="43" fillId="7" borderId="21" xfId="0" applyNumberFormat="1" applyFont="1" applyFill="1" applyBorder="1" applyAlignment="1" applyProtection="1">
      <alignment horizontal="center" vertical="center"/>
    </xf>
    <xf numFmtId="0" fontId="6" fillId="7" borderId="21" xfId="0" applyNumberFormat="1" applyFont="1" applyFill="1" applyBorder="1" applyAlignment="1" applyProtection="1">
      <alignment horizontal="center" vertical="center"/>
    </xf>
    <xf numFmtId="164" fontId="6" fillId="7" borderId="41" xfId="0" applyNumberFormat="1" applyFont="1" applyFill="1" applyBorder="1" applyAlignment="1" applyProtection="1">
      <alignment horizontal="center" vertical="center"/>
    </xf>
    <xf numFmtId="0" fontId="16" fillId="7" borderId="21" xfId="0" applyNumberFormat="1" applyFont="1" applyFill="1" applyBorder="1" applyAlignment="1" applyProtection="1">
      <alignment horizontal="center" vertical="center"/>
    </xf>
    <xf numFmtId="0" fontId="16" fillId="7" borderId="23" xfId="0" applyNumberFormat="1" applyFont="1" applyFill="1" applyBorder="1" applyAlignment="1" applyProtection="1">
      <alignment horizontal="center" vertical="center"/>
    </xf>
    <xf numFmtId="166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43" xfId="0" applyNumberFormat="1" applyFont="1" applyFill="1" applyBorder="1" applyAlignment="1" applyProtection="1">
      <alignment horizontal="center" vertical="center"/>
    </xf>
    <xf numFmtId="165" fontId="6" fillId="0" borderId="44" xfId="0" applyNumberFormat="1" applyFont="1" applyFill="1" applyBorder="1" applyAlignment="1" applyProtection="1">
      <alignment horizontal="center" vertical="center"/>
    </xf>
    <xf numFmtId="165" fontId="6" fillId="0" borderId="45" xfId="0" applyNumberFormat="1" applyFont="1" applyFill="1" applyBorder="1" applyAlignment="1" applyProtection="1">
      <alignment horizontal="center" vertical="center"/>
    </xf>
    <xf numFmtId="164" fontId="16" fillId="0" borderId="21" xfId="0" applyNumberFormat="1" applyFont="1" applyFill="1" applyBorder="1" applyAlignment="1" applyProtection="1">
      <alignment horizontal="center" vertical="center"/>
    </xf>
    <xf numFmtId="164" fontId="16" fillId="0" borderId="20" xfId="0" applyNumberFormat="1" applyFont="1" applyFill="1" applyBorder="1" applyAlignment="1" applyProtection="1">
      <alignment horizontal="center" vertical="center"/>
    </xf>
    <xf numFmtId="164" fontId="16" fillId="0" borderId="42" xfId="0" applyNumberFormat="1" applyFont="1" applyFill="1" applyBorder="1" applyAlignment="1" applyProtection="1">
      <alignment horizontal="center" vertical="center"/>
    </xf>
    <xf numFmtId="164" fontId="16" fillId="0" borderId="23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6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35" fillId="0" borderId="32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3" xfId="1" applyFont="1" applyBorder="1" applyAlignment="1" applyProtection="1">
      <alignment horizontal="center"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9" fillId="0" borderId="32" xfId="1" applyFont="1" applyBorder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7" fillId="0" borderId="3" xfId="0" applyFont="1" applyBorder="1" applyAlignment="1">
      <alignment horizontal="center" vertical="center" wrapText="1"/>
    </xf>
  </cellXfs>
  <cellStyles count="9">
    <cellStyle name="Euro" xfId="7"/>
    <cellStyle name="Hipervínculo" xfId="1" builtinId="8"/>
    <cellStyle name="No-definido" xfId="8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424"/>
  <sheetViews>
    <sheetView showGridLines="0" tabSelected="1" zoomScale="115" zoomScaleNormal="115" zoomScaleSheetLayoutView="85" workbookViewId="0">
      <selection activeCell="C3" sqref="C3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664</v>
      </c>
      <c r="D2" s="10"/>
      <c r="E2" s="10"/>
      <c r="F2" s="10"/>
      <c r="G2" s="16"/>
    </row>
    <row r="3" spans="1:7" ht="27.95" customHeight="1" thickBot="1">
      <c r="C3" s="6" t="s">
        <v>546</v>
      </c>
      <c r="D3" s="11" t="s">
        <v>370</v>
      </c>
      <c r="E3" s="11" t="s">
        <v>422</v>
      </c>
      <c r="F3" s="30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8">
        <v>145.39250414112919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9">
        <v>4907.2198254274299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9">
        <v>11982.576886335844</v>
      </c>
      <c r="G6" s="4"/>
    </row>
    <row r="7" spans="1:7" ht="27.95" customHeight="1">
      <c r="A7" s="1">
        <v>284</v>
      </c>
      <c r="B7" s="122"/>
      <c r="C7" s="4">
        <v>4348</v>
      </c>
      <c r="D7" s="3" t="s">
        <v>277</v>
      </c>
      <c r="E7" s="4" t="s">
        <v>430</v>
      </c>
      <c r="F7" s="39">
        <v>23510.26970532741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9">
        <v>24995.974766362928</v>
      </c>
      <c r="G8" s="4"/>
    </row>
    <row r="9" spans="1:7" ht="27.95" customHeight="1">
      <c r="A9" s="1">
        <v>185</v>
      </c>
      <c r="B9" s="122"/>
      <c r="C9" s="4">
        <v>4218</v>
      </c>
      <c r="D9" s="3" t="s">
        <v>181</v>
      </c>
      <c r="E9" s="4" t="s">
        <v>441</v>
      </c>
      <c r="F9" s="39">
        <v>159.6026911841428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9">
        <v>168.98375764480184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9">
        <v>1081.8756086492231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9">
        <v>50.187238505250733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9">
        <v>35.738683776848262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9">
        <v>2827.3855251835498</v>
      </c>
      <c r="G14" s="35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9">
        <v>26841.469417514123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9">
        <v>26234.770183331173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9">
        <v>52689.646980136975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9">
        <v>1508.5456781266166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9">
        <v>643.73703388624415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9">
        <v>1665.5705079239663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40">
        <v>0</v>
      </c>
      <c r="G21" s="34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40">
        <v>0</v>
      </c>
      <c r="G22" s="34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40">
        <v>0</v>
      </c>
      <c r="G23" s="34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40">
        <v>0</v>
      </c>
      <c r="G24" s="34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40">
        <v>0</v>
      </c>
      <c r="G25" s="34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40">
        <v>0</v>
      </c>
      <c r="G26" s="34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9">
        <v>863.47995355998887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40">
        <v>0</v>
      </c>
      <c r="G28" s="34"/>
    </row>
    <row r="29" spans="1:7" ht="27.95" customHeight="1">
      <c r="A29" s="1">
        <v>5</v>
      </c>
      <c r="B29" s="122"/>
      <c r="C29" s="4">
        <v>4005</v>
      </c>
      <c r="D29" s="3" t="s">
        <v>8</v>
      </c>
      <c r="E29" s="4" t="s">
        <v>428</v>
      </c>
      <c r="F29" s="39">
        <v>824.08469180976681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9">
        <v>577.24647777707071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9">
        <v>1843.9478618065887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9">
        <v>13375.977880014587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9">
        <v>29751.277680035881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9">
        <v>35338.68</v>
      </c>
      <c r="G34" s="147" t="s">
        <v>418</v>
      </c>
    </row>
    <row r="35" spans="1:7" ht="27.95" customHeight="1">
      <c r="A35" s="1">
        <v>8</v>
      </c>
      <c r="B35" s="122"/>
      <c r="C35" s="4">
        <v>4009</v>
      </c>
      <c r="D35" s="3" t="s">
        <v>11</v>
      </c>
      <c r="E35" s="4" t="s">
        <v>451</v>
      </c>
      <c r="F35" s="39">
        <v>7707.0432009252791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40">
        <v>0</v>
      </c>
      <c r="G36" s="34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40">
        <v>0</v>
      </c>
      <c r="G37" s="34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40">
        <v>0</v>
      </c>
      <c r="G38" s="34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9">
        <v>702.51319932515241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9">
        <v>663.44941446042515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40">
        <v>0</v>
      </c>
      <c r="G41" s="34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40">
        <v>0</v>
      </c>
      <c r="G42" s="34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9">
        <v>1257.7152552938019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9">
        <v>494.02105422204141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40">
        <v>0</v>
      </c>
      <c r="G45" s="34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9">
        <v>3681.0635240959714</v>
      </c>
      <c r="G46" s="35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40">
        <v>0</v>
      </c>
      <c r="G47" s="34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9">
        <v>690.43713365136318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40">
        <v>0</v>
      </c>
      <c r="G49" s="34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9">
        <v>743.42237304831508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9">
        <v>1006.862151154011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40">
        <v>0</v>
      </c>
      <c r="G52" s="34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9">
        <v>2454.6041130437461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9">
        <v>63.91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40">
        <v>0</v>
      </c>
      <c r="G55" s="34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9">
        <v>20.813077857842131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9">
        <v>38.338979513860743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9">
        <v>57.989998860340521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9">
        <v>29.454556690792145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9">
        <v>27.070859904028232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9">
        <v>14.015933950363165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40">
        <v>0</v>
      </c>
      <c r="G62" s="34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40">
        <v>0</v>
      </c>
      <c r="G63" s="34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40">
        <v>0</v>
      </c>
      <c r="G64" s="34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40">
        <v>0</v>
      </c>
      <c r="G65" s="34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40">
        <v>0</v>
      </c>
      <c r="G66" s="34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40">
        <v>0</v>
      </c>
      <c r="G67" s="34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9">
        <v>57.268316787782759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9">
        <v>436.24829572126191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9">
        <v>233.5818937270391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9">
        <v>15.855500404729979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40">
        <v>0</v>
      </c>
      <c r="G72" s="34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40">
        <v>0</v>
      </c>
      <c r="G73" s="34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9">
        <v>240.89687076578537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40">
        <v>0</v>
      </c>
      <c r="G75" s="34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9">
        <v>4351.1111723943377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9">
        <v>6379.5740412979985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9">
        <v>313.71953670352411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40">
        <v>0</v>
      </c>
      <c r="G79" s="34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9">
        <v>3295.96163127317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40">
        <v>0</v>
      </c>
      <c r="G81" s="34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9">
        <v>171.00918753795645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40">
        <v>0</v>
      </c>
      <c r="G83" s="34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40">
        <v>0</v>
      </c>
      <c r="G84" s="34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9">
        <v>1186.2179125651446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9">
        <v>559.04775710797958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9">
        <v>2529.8048908526735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9">
        <v>2941.1219093163631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40">
        <v>0</v>
      </c>
      <c r="G89" s="34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9">
        <v>3298.9294246424483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9">
        <v>6185.5202549948663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9">
        <v>979.01231228710446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9">
        <v>1307.2289414366446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9">
        <v>1234.2466783029852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40">
        <v>0</v>
      </c>
      <c r="G95" s="34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40">
        <v>0</v>
      </c>
      <c r="G96" s="34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9">
        <v>3675.3532563571066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9">
        <v>12163.242276311228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40">
        <v>0</v>
      </c>
      <c r="G99" s="34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9">
        <v>9815.4396894034107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9">
        <v>2805.7628966868465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9">
        <v>684.10444210539413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9">
        <v>412.84414686141884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40">
        <v>0</v>
      </c>
      <c r="G104" s="34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9">
        <v>348.47293374191287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40">
        <v>0</v>
      </c>
      <c r="G106" s="34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9">
        <v>125.16520886893996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9">
        <v>199.11936438030864</v>
      </c>
      <c r="G108" s="4"/>
    </row>
    <row r="109" spans="1:7" ht="27.95" customHeight="1">
      <c r="A109" s="1">
        <v>61</v>
      </c>
      <c r="B109" s="122"/>
      <c r="C109" s="4">
        <v>4072</v>
      </c>
      <c r="D109" s="3" t="s">
        <v>61</v>
      </c>
      <c r="E109" s="4" t="s">
        <v>425</v>
      </c>
      <c r="F109" s="39">
        <v>291.40300424181078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40">
        <v>0</v>
      </c>
      <c r="G110" s="34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40">
        <v>0</v>
      </c>
      <c r="G111" s="34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40">
        <v>0</v>
      </c>
      <c r="G112" s="34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40">
        <v>0</v>
      </c>
      <c r="G113" s="34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40">
        <v>0</v>
      </c>
      <c r="G114" s="34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40">
        <v>0</v>
      </c>
      <c r="G115" s="34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9">
        <v>1832.1142904079402</v>
      </c>
      <c r="G116" s="4"/>
    </row>
    <row r="117" spans="1:7" ht="27.95" customHeight="1">
      <c r="A117" s="1">
        <v>242</v>
      </c>
      <c r="B117" s="122"/>
      <c r="C117" s="4">
        <v>4299</v>
      </c>
      <c r="D117" s="3" t="s">
        <v>236</v>
      </c>
      <c r="E117" s="4" t="s">
        <v>425</v>
      </c>
      <c r="F117" s="39">
        <v>837.51475158239236</v>
      </c>
      <c r="G117" s="4"/>
    </row>
    <row r="118" spans="1:7" ht="27.95" customHeight="1">
      <c r="A118" s="1">
        <v>379</v>
      </c>
      <c r="C118" s="4">
        <v>4454</v>
      </c>
      <c r="D118" s="3" t="s">
        <v>521</v>
      </c>
      <c r="E118" s="4" t="s">
        <v>447</v>
      </c>
      <c r="F118" s="39">
        <v>302.74046834677904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40">
        <v>0</v>
      </c>
      <c r="G119" s="34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9">
        <v>828.70574600399118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40">
        <v>0</v>
      </c>
      <c r="G121" s="34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40">
        <v>0</v>
      </c>
      <c r="G122" s="34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9">
        <v>1033.352403024476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9">
        <v>8480.5748354490715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9">
        <v>368.26835451597543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9">
        <v>475.11373044291736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9">
        <v>455.59255328938713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9">
        <v>1387.0110998423183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9">
        <v>710.20553781463536</v>
      </c>
      <c r="G129" s="4"/>
    </row>
    <row r="130" spans="1:7" ht="27.95" customHeight="1">
      <c r="A130" s="1">
        <v>148</v>
      </c>
      <c r="B130" s="122"/>
      <c r="C130" s="4">
        <v>4177</v>
      </c>
      <c r="D130" s="3" t="s">
        <v>144</v>
      </c>
      <c r="E130" s="4" t="s">
        <v>443</v>
      </c>
      <c r="F130" s="31">
        <v>386.52631592254642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1">
        <v>336.24907350345796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9">
        <v>1222.6884325736371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9">
        <v>2360.6014713110262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9">
        <v>1712.4341981226401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9">
        <v>1065.3837715074324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9">
        <v>1578.8210353576262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9">
        <v>776.46342074392726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9">
        <v>1804.5527658819283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9">
        <v>200.33862806799436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9">
        <v>1097.0556183876099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9">
        <v>836.87590951351137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9">
        <v>760.34211457733511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9">
        <v>19179.509849122445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40">
        <v>0</v>
      </c>
      <c r="G144" s="34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9">
        <v>1385.4846050936437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40">
        <v>0</v>
      </c>
      <c r="G146" s="34"/>
    </row>
    <row r="147" spans="1:7" ht="27.95" customHeight="1">
      <c r="A147" s="1">
        <v>76</v>
      </c>
      <c r="B147" s="122"/>
      <c r="C147" s="4">
        <v>4092</v>
      </c>
      <c r="D147" s="3" t="s">
        <v>75</v>
      </c>
      <c r="E147" s="4" t="s">
        <v>430</v>
      </c>
      <c r="F147" s="39">
        <v>13245.915982186523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9">
        <v>12868.686833582864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9">
        <v>13041.420605903222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9">
        <v>11996.645532858345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9">
        <v>15651.838799189527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9">
        <v>18482.918621940382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9">
        <v>464.05664406399501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9">
        <v>475.42324454553443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9">
        <v>55025.514711587959</v>
      </c>
      <c r="G155" s="4"/>
    </row>
    <row r="156" spans="1:7" ht="27.95" customHeight="1">
      <c r="A156" s="1">
        <v>80</v>
      </c>
      <c r="B156" s="123"/>
      <c r="C156" s="4">
        <v>4097</v>
      </c>
      <c r="D156" s="3" t="s">
        <v>79</v>
      </c>
      <c r="E156" s="4" t="s">
        <v>430</v>
      </c>
      <c r="F156" s="39">
        <v>41558.462810012643</v>
      </c>
      <c r="G156" s="4"/>
    </row>
    <row r="157" spans="1:7" ht="27.95" customHeight="1">
      <c r="A157" s="1">
        <v>75</v>
      </c>
      <c r="B157" s="122"/>
      <c r="C157" s="4">
        <v>4091</v>
      </c>
      <c r="D157" s="3" t="s">
        <v>74</v>
      </c>
      <c r="E157" s="4" t="s">
        <v>430</v>
      </c>
      <c r="F157" s="39">
        <v>48197.223526280635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9">
        <v>8824.7011560996198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40">
        <v>0</v>
      </c>
      <c r="G159" s="34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9">
        <v>1164.0839589265422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9">
        <v>1559.1720619741195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9">
        <v>288.85301074523511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9">
        <v>1245.474892626718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9">
        <v>8117.8898551047569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9">
        <v>346.88543222835511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9">
        <v>101.28105959890755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9">
        <v>167.7356705153019</v>
      </c>
      <c r="G167" s="4"/>
    </row>
    <row r="168" spans="1:7" ht="27.95" customHeight="1">
      <c r="A168" s="1">
        <v>297</v>
      </c>
      <c r="C168" s="4">
        <v>4362</v>
      </c>
      <c r="D168" s="3" t="s">
        <v>545</v>
      </c>
      <c r="E168" s="4" t="s">
        <v>447</v>
      </c>
      <c r="F168" s="39">
        <v>360.61730625639183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9">
        <v>148.61123513290357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9">
        <v>206.72369619880752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9">
        <v>123.10102033848729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9">
        <v>1841.5284231860212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9">
        <v>263.45120929527707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40">
        <v>0</v>
      </c>
      <c r="G174" s="34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9">
        <v>8937.0723731522648</v>
      </c>
      <c r="G175" s="4"/>
    </row>
    <row r="176" spans="1:7" ht="27.95" customHeight="1">
      <c r="A176" s="1">
        <v>74</v>
      </c>
      <c r="C176" s="4">
        <v>4090</v>
      </c>
      <c r="D176" s="3" t="s">
        <v>529</v>
      </c>
      <c r="E176" s="4" t="s">
        <v>452</v>
      </c>
      <c r="F176" s="39">
        <v>40.4</v>
      </c>
      <c r="G176" s="146" t="s">
        <v>517</v>
      </c>
    </row>
    <row r="177" spans="1:7" ht="27.95" customHeight="1">
      <c r="A177" s="1">
        <v>38</v>
      </c>
      <c r="C177" s="4">
        <v>4046</v>
      </c>
      <c r="D177" s="3" t="s">
        <v>525</v>
      </c>
      <c r="E177" s="4" t="s">
        <v>452</v>
      </c>
      <c r="F177" s="40">
        <v>0</v>
      </c>
      <c r="G177" s="34"/>
    </row>
    <row r="178" spans="1:7" ht="27.95" customHeight="1">
      <c r="A178" s="1">
        <v>39</v>
      </c>
      <c r="C178" s="4">
        <v>4047</v>
      </c>
      <c r="D178" s="3" t="s">
        <v>530</v>
      </c>
      <c r="E178" s="4" t="s">
        <v>452</v>
      </c>
      <c r="F178" s="39">
        <v>58.35</v>
      </c>
      <c r="G178" s="4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9">
        <v>1283.007025588131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9">
        <v>831.8553481990341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9">
        <v>1457.0289655317461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40">
        <v>0</v>
      </c>
      <c r="G182" s="34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9">
        <v>3377.8884111239367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40">
        <v>0</v>
      </c>
      <c r="G184" s="34"/>
    </row>
    <row r="185" spans="1:7" ht="27.95" customHeight="1">
      <c r="A185" s="1">
        <v>71</v>
      </c>
      <c r="B185" s="122"/>
      <c r="C185" s="4">
        <v>4084</v>
      </c>
      <c r="D185" s="3" t="s">
        <v>71</v>
      </c>
      <c r="E185" s="4" t="s">
        <v>455</v>
      </c>
      <c r="F185" s="39">
        <v>6079.5220232477614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9">
        <v>144.86710084084044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40">
        <v>0</v>
      </c>
      <c r="G187" s="34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40">
        <v>0</v>
      </c>
      <c r="G188" s="34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40">
        <v>0</v>
      </c>
      <c r="G189" s="34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9">
        <v>3491.182177916749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9">
        <v>3170.2807641174886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130">
        <v>12719.213103426782</v>
      </c>
      <c r="G192" s="35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130">
        <v>7429.5138778063656</v>
      </c>
      <c r="G193" s="35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130">
        <v>16773.194589620081</v>
      </c>
      <c r="G194" s="35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9">
        <v>282.05147936000759</v>
      </c>
      <c r="G195" s="4"/>
    </row>
    <row r="196" spans="1:7" ht="27.95" customHeight="1">
      <c r="A196" s="1">
        <v>95</v>
      </c>
      <c r="B196" s="122"/>
      <c r="C196" s="4">
        <v>4112</v>
      </c>
      <c r="D196" s="3" t="s">
        <v>94</v>
      </c>
      <c r="E196" s="4" t="s">
        <v>434</v>
      </c>
      <c r="F196" s="39">
        <v>4291.125120831618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9">
        <v>4212.1099939141586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9">
        <v>139.4988113639721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9">
        <v>242.79946130124787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9">
        <v>2388.5761750264987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9">
        <v>2638.5767488766401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40">
        <v>0</v>
      </c>
      <c r="G202" s="34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40">
        <v>0</v>
      </c>
      <c r="G203" s="34"/>
    </row>
    <row r="204" spans="1:7" ht="27.95" customHeight="1">
      <c r="A204" s="1">
        <v>90</v>
      </c>
      <c r="B204" s="122"/>
      <c r="C204" s="4">
        <v>4107</v>
      </c>
      <c r="D204" s="3" t="s">
        <v>89</v>
      </c>
      <c r="E204" s="4" t="s">
        <v>437</v>
      </c>
      <c r="F204" s="39">
        <v>2739.9954071975812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40">
        <v>0</v>
      </c>
      <c r="G205" s="34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9">
        <v>7922.980626126955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40">
        <v>0</v>
      </c>
      <c r="G207" s="34"/>
    </row>
    <row r="208" spans="1:7" ht="27.95" customHeight="1">
      <c r="A208" s="1">
        <v>93</v>
      </c>
      <c r="B208" s="122"/>
      <c r="C208" s="4">
        <v>4110</v>
      </c>
      <c r="D208" s="3" t="s">
        <v>92</v>
      </c>
      <c r="E208" s="4" t="s">
        <v>426</v>
      </c>
      <c r="F208" s="39">
        <v>233.04879274132495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9">
        <v>58106.811130797192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9">
        <v>165.84537376104311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9">
        <v>638.55147163203412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9">
        <v>1552.3041383822415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40">
        <v>0</v>
      </c>
      <c r="G213" s="34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9">
        <v>560.7339909510905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130">
        <v>10920.831997570556</v>
      </c>
      <c r="G215" s="35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40">
        <v>0</v>
      </c>
      <c r="G216" s="34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9">
        <v>503.30838610342585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40">
        <v>0</v>
      </c>
      <c r="G218" s="34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40">
        <v>0</v>
      </c>
      <c r="G219" s="34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40">
        <v>0</v>
      </c>
      <c r="G220" s="34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9">
        <v>10482.195280170932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9">
        <v>11220.706133258316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40">
        <v>0</v>
      </c>
      <c r="G223" s="34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9">
        <v>1018.2231347296936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9">
        <v>457.39110537588624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9">
        <v>22130.233706567749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40">
        <v>0</v>
      </c>
      <c r="G227" s="34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9">
        <v>19312.92597690038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9">
        <v>1588.1318650987066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9">
        <v>2898.5757746714962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40">
        <v>0</v>
      </c>
      <c r="G231" s="34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9">
        <v>4803.2319231656056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9">
        <v>7244.0807370921912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9">
        <v>2156.9943827945681</v>
      </c>
      <c r="G234" s="4"/>
    </row>
    <row r="235" spans="1:7" ht="27.95" customHeight="1">
      <c r="A235" s="1">
        <v>352</v>
      </c>
      <c r="B235" s="122"/>
      <c r="C235" s="4">
        <v>4425</v>
      </c>
      <c r="D235" s="3" t="s">
        <v>334</v>
      </c>
      <c r="E235" s="4" t="s">
        <v>447</v>
      </c>
      <c r="F235" s="39">
        <v>1050.6708583012771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9">
        <v>2561.6092954842625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9">
        <v>7628.3326294437184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9">
        <v>381.22687883126679</v>
      </c>
      <c r="G238" s="4"/>
    </row>
    <row r="239" spans="1:7" ht="27.95" customHeight="1">
      <c r="A239" s="1">
        <v>354</v>
      </c>
      <c r="C239" s="4">
        <v>4427</v>
      </c>
      <c r="D239" s="3" t="s">
        <v>526</v>
      </c>
      <c r="E239" s="4" t="s">
        <v>447</v>
      </c>
      <c r="F239" s="39">
        <v>1977.0936178559773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9">
        <v>6167.2268991238516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40">
        <v>0</v>
      </c>
      <c r="G241" s="34"/>
    </row>
    <row r="242" spans="1:7" ht="27.95" customHeight="1">
      <c r="A242" s="1">
        <v>110</v>
      </c>
      <c r="B242" s="122"/>
      <c r="C242" s="4">
        <v>4133</v>
      </c>
      <c r="D242" s="3" t="s">
        <v>109</v>
      </c>
      <c r="E242" s="4" t="s">
        <v>451</v>
      </c>
      <c r="F242" s="39">
        <v>5531.5420917330848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40">
        <v>0</v>
      </c>
      <c r="G243" s="34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9">
        <v>14746.965397481974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9">
        <v>30503.033870989319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40">
        <v>0</v>
      </c>
      <c r="G246" s="34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9">
        <v>22355.93599389496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9">
        <v>255.70523380803741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9">
        <v>602.08315921644771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9">
        <v>152.94728551437333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40">
        <v>0</v>
      </c>
      <c r="G251" s="34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40">
        <v>0</v>
      </c>
      <c r="G252" s="34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40">
        <v>0</v>
      </c>
      <c r="G253" s="34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9">
        <v>297.53572352461759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9">
        <v>8393.6171808202871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40">
        <v>0</v>
      </c>
      <c r="G256" s="34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130">
        <v>685.44469237394435</v>
      </c>
      <c r="G257" s="35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130">
        <v>487.83321167630476</v>
      </c>
      <c r="G258" s="35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130">
        <v>169.10342693754069</v>
      </c>
      <c r="G259" s="35"/>
    </row>
    <row r="260" spans="1:7" ht="27.95" customHeight="1">
      <c r="A260" s="1">
        <v>126</v>
      </c>
      <c r="B260" s="122"/>
      <c r="C260" s="4">
        <v>4151</v>
      </c>
      <c r="D260" s="3" t="s">
        <v>123</v>
      </c>
      <c r="E260" s="4" t="s">
        <v>458</v>
      </c>
      <c r="F260" s="39">
        <v>235902.29256147001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9">
        <v>330.31837967238999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9">
        <v>209612.4428626709</v>
      </c>
      <c r="G262" s="4"/>
    </row>
    <row r="263" spans="1:7" ht="27.95" customHeight="1">
      <c r="A263" s="1">
        <v>331</v>
      </c>
      <c r="B263" s="122"/>
      <c r="C263" s="4">
        <v>4399</v>
      </c>
      <c r="D263" s="3" t="s">
        <v>321</v>
      </c>
      <c r="E263" s="4" t="s">
        <v>458</v>
      </c>
      <c r="F263" s="39">
        <v>49473.07132216396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9">
        <v>124987.16163678959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9">
        <v>196942.20617207536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9">
        <v>196879.06036935191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9">
        <v>501.64566747948533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40">
        <v>0</v>
      </c>
      <c r="G268" s="34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40">
        <v>0</v>
      </c>
      <c r="G269" s="34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40">
        <v>0</v>
      </c>
      <c r="G270" s="34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40">
        <v>0</v>
      </c>
      <c r="G271" s="34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9">
        <v>86646.391104212205</v>
      </c>
      <c r="G272" s="4"/>
    </row>
    <row r="273" spans="1:7" ht="27.95" customHeight="1">
      <c r="A273" s="1">
        <v>128</v>
      </c>
      <c r="B273" s="122"/>
      <c r="C273" s="4">
        <v>4153</v>
      </c>
      <c r="D273" s="3" t="s">
        <v>125</v>
      </c>
      <c r="E273" s="4" t="s">
        <v>458</v>
      </c>
      <c r="F273" s="39">
        <v>19767.602390767905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9">
        <v>140.50638380276297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9">
        <v>1376.6303768444843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9">
        <v>1075.2928699204774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9">
        <v>2221.2250153591999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9">
        <v>19.659372497911136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9">
        <v>330.51594816336041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9">
        <v>1258.8832147929286</v>
      </c>
      <c r="G280" s="4" t="s">
        <v>382</v>
      </c>
    </row>
    <row r="281" spans="1:7" ht="27.95" customHeight="1">
      <c r="A281" s="1">
        <v>119</v>
      </c>
      <c r="B281" s="122"/>
      <c r="C281" s="4">
        <v>4143</v>
      </c>
      <c r="D281" s="3" t="s">
        <v>118</v>
      </c>
      <c r="E281" s="4" t="s">
        <v>427</v>
      </c>
      <c r="F281" s="39">
        <v>692.95502096058533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9">
        <v>318.58128508179766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130">
        <v>2384.7929343569749</v>
      </c>
      <c r="G283" s="35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130">
        <v>265.91914926062776</v>
      </c>
      <c r="G284" s="35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9">
        <v>372.54974316858448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9">
        <v>5057.9582567409298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9">
        <v>5866.6686395054685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9">
        <v>5211.0508199873611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9">
        <v>203.43153303756989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9">
        <v>136.74020763486917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9">
        <v>1191.6547725209823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9">
        <v>1254.1960770285182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9">
        <v>1078.3672067311111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9">
        <v>996.45558073148959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9">
        <v>1194.016659221792</v>
      </c>
      <c r="G295" s="4"/>
    </row>
    <row r="296" spans="1:7" ht="27.95" customHeight="1">
      <c r="A296" s="1">
        <v>124</v>
      </c>
      <c r="C296" s="4">
        <v>4149</v>
      </c>
      <c r="D296" s="3" t="s">
        <v>527</v>
      </c>
      <c r="E296" s="4" t="s">
        <v>429</v>
      </c>
      <c r="F296" s="39">
        <v>2234.0138240390206</v>
      </c>
      <c r="G296" s="4"/>
    </row>
    <row r="297" spans="1:7" ht="27.95" customHeight="1">
      <c r="A297" s="1">
        <v>123</v>
      </c>
      <c r="C297" s="4">
        <v>4148</v>
      </c>
      <c r="D297" s="3" t="s">
        <v>528</v>
      </c>
      <c r="E297" s="4" t="s">
        <v>429</v>
      </c>
      <c r="F297" s="39">
        <v>1997.0774658490641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9">
        <v>1678.6413654973646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9">
        <v>1223.3451276265012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9">
        <v>1510.6560992027091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9">
        <v>1464.1326688302381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40">
        <v>0</v>
      </c>
      <c r="G302" s="34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9">
        <v>140.19694377576852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9">
        <v>795.18212594635463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40">
        <v>0</v>
      </c>
      <c r="G305" s="34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9">
        <v>1254.76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40">
        <v>0</v>
      </c>
      <c r="G307" s="34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40">
        <v>0</v>
      </c>
      <c r="G308" s="34"/>
    </row>
    <row r="309" spans="1:7" ht="27.95" customHeight="1">
      <c r="A309" s="1">
        <v>145</v>
      </c>
      <c r="B309" s="122"/>
      <c r="C309" s="4">
        <v>4174</v>
      </c>
      <c r="D309" s="3" t="s">
        <v>141</v>
      </c>
      <c r="E309" s="4" t="s">
        <v>429</v>
      </c>
      <c r="F309" s="39">
        <v>1192.4129543157551</v>
      </c>
      <c r="G309" s="4"/>
    </row>
    <row r="310" spans="1:7" ht="27.95" customHeight="1">
      <c r="A310" s="1">
        <v>264</v>
      </c>
      <c r="B310" s="122"/>
      <c r="C310" s="4">
        <v>4324</v>
      </c>
      <c r="D310" s="3" t="s">
        <v>410</v>
      </c>
      <c r="E310" s="4" t="s">
        <v>424</v>
      </c>
      <c r="F310" s="39">
        <v>953.38883881871629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130">
        <v>920.62664893895533</v>
      </c>
      <c r="G311" s="35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130">
        <v>1001.2364881907282</v>
      </c>
      <c r="G312" s="35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130">
        <v>848.53841321124264</v>
      </c>
      <c r="G313" s="35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130">
        <v>924.4077633375091</v>
      </c>
      <c r="G314" s="35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9">
        <v>12221.980175626106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9">
        <v>16506.552213286141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9">
        <v>15727.339532932656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9">
        <v>18707.344935532445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9">
        <v>18309.97284417562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40">
        <v>0</v>
      </c>
      <c r="G320" s="34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9">
        <v>2247.6759943281468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9">
        <v>625.97979375867976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40">
        <v>0</v>
      </c>
      <c r="G323" s="34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9">
        <v>5290.2735785118248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9">
        <v>1483.5456197669964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9">
        <v>967.59405420195128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9">
        <v>85623.760104420755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9">
        <v>1205.9037369593423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9">
        <v>23956.407603972017</v>
      </c>
      <c r="G329" s="4"/>
    </row>
    <row r="330" spans="1:7" ht="27.95" customHeight="1">
      <c r="A330" s="1">
        <v>200</v>
      </c>
      <c r="B330" s="122"/>
      <c r="C330" s="4">
        <v>4235</v>
      </c>
      <c r="D330" s="3" t="s">
        <v>196</v>
      </c>
      <c r="E330" s="4" t="s">
        <v>437</v>
      </c>
      <c r="F330" s="39">
        <v>2289.1164076808777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9">
        <v>1219.45741698457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40">
        <v>0</v>
      </c>
      <c r="G332" s="34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9">
        <v>511.72427413116503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9">
        <v>57.99268382307158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40">
        <v>0</v>
      </c>
      <c r="G335" s="34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40">
        <v>0</v>
      </c>
      <c r="G336" s="34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9">
        <v>86.667709442763652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9">
        <v>469.31513951033838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9">
        <v>1907.732909630103</v>
      </c>
      <c r="G339" s="4"/>
    </row>
    <row r="340" spans="1:7" ht="27.95" customHeight="1">
      <c r="A340" s="1">
        <v>378</v>
      </c>
      <c r="C340" s="4">
        <v>4453</v>
      </c>
      <c r="D340" s="3" t="s">
        <v>535</v>
      </c>
      <c r="E340" s="4" t="s">
        <v>447</v>
      </c>
      <c r="F340" s="39">
        <v>282.7718735063084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9">
        <v>1261.2104392581352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9">
        <v>923.96523778695519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9">
        <v>833.91553130220143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9">
        <v>1006.2166151883729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9">
        <v>208.35952255573594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40">
        <v>0</v>
      </c>
      <c r="G346" s="34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9">
        <v>2660.70940560589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9">
        <v>483.20335349462232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9">
        <v>823.18903458846012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40">
        <v>0</v>
      </c>
      <c r="G350" s="34"/>
    </row>
    <row r="351" spans="1:7" ht="27.95" customHeight="1">
      <c r="A351" s="1">
        <v>292</v>
      </c>
      <c r="B351" s="122"/>
      <c r="C351" s="4">
        <v>4357</v>
      </c>
      <c r="D351" s="3" t="s">
        <v>285</v>
      </c>
      <c r="E351" s="4" t="s">
        <v>447</v>
      </c>
      <c r="F351" s="39">
        <v>989.15411619812016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9">
        <v>23457.864254267617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9">
        <v>5839.3774505220899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9">
        <v>2898.7810530309785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9">
        <v>120.1304884856125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9">
        <v>48.872229134010546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9">
        <v>17823.366194307553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9">
        <v>441.94311317948291</v>
      </c>
      <c r="G358" s="4"/>
    </row>
    <row r="359" spans="1:7" ht="27.95" customHeight="1">
      <c r="A359" s="1">
        <v>159</v>
      </c>
      <c r="B359" s="122"/>
      <c r="C359" s="4">
        <v>4190</v>
      </c>
      <c r="D359" s="3" t="s">
        <v>155</v>
      </c>
      <c r="E359" s="4" t="s">
        <v>427</v>
      </c>
      <c r="F359" s="39">
        <v>5241.8664267656613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9">
        <v>10289.745150204837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40">
        <v>0</v>
      </c>
      <c r="G361" s="34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40">
        <v>0</v>
      </c>
      <c r="G362" s="34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40">
        <v>0</v>
      </c>
      <c r="G363" s="34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40">
        <v>0</v>
      </c>
      <c r="G364" s="34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40">
        <v>0</v>
      </c>
      <c r="G365" s="34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40">
        <v>0</v>
      </c>
      <c r="G366" s="34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9">
        <v>41590.087312755029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9">
        <v>30114.347513809655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9">
        <v>64099.790071688447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9">
        <v>16191.55412271752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9">
        <v>28192.109087374374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9">
        <v>1304.3826654859329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9">
        <v>535.69418042028622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40">
        <v>0</v>
      </c>
      <c r="G374" s="34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40">
        <v>0</v>
      </c>
      <c r="G375" s="34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40">
        <v>0</v>
      </c>
      <c r="G376" s="34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9">
        <v>1653.5363993999997</v>
      </c>
      <c r="G377" s="35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40">
        <v>0</v>
      </c>
      <c r="G378" s="34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40">
        <v>0</v>
      </c>
      <c r="G379" s="34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9">
        <v>7.7591712649256452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9">
        <v>31.288456116012519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40">
        <v>0</v>
      </c>
      <c r="G382" s="34"/>
    </row>
    <row r="383" spans="1:7" ht="27.95" customHeight="1">
      <c r="A383" s="1">
        <v>314</v>
      </c>
      <c r="C383" s="4">
        <v>4380</v>
      </c>
      <c r="D383" s="3" t="s">
        <v>538</v>
      </c>
      <c r="E383" s="4" t="s">
        <v>447</v>
      </c>
      <c r="F383" s="39">
        <v>431.06306472264703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9">
        <v>49660.539660966329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9">
        <v>733.8730866656249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9">
        <v>4119.3185300715732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9">
        <v>3494.9914104366803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9">
        <v>4227.6336425523023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9">
        <v>1453.7647864502239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9">
        <v>2182.7142219848024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9">
        <v>3251.4184282133037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40">
        <v>0</v>
      </c>
      <c r="G392" s="34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40">
        <v>0</v>
      </c>
      <c r="G393" s="34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9">
        <v>8883.2876290531276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9">
        <v>4973.0651666646045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40">
        <v>0</v>
      </c>
      <c r="G396" s="34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9">
        <v>2298.5594280686805</v>
      </c>
      <c r="G397" s="4"/>
    </row>
    <row r="398" spans="1:7" ht="13.5" customHeight="1">
      <c r="C398" s="27"/>
      <c r="D398" s="36"/>
      <c r="E398" s="27"/>
      <c r="F398" s="41"/>
      <c r="G398" s="27"/>
    </row>
    <row r="399" spans="1:7" ht="44.25" customHeight="1">
      <c r="C399" s="33" t="s">
        <v>418</v>
      </c>
      <c r="D399" s="26" t="s">
        <v>418</v>
      </c>
      <c r="E399" s="27"/>
      <c r="F399" s="28"/>
      <c r="G399" s="27"/>
    </row>
    <row r="400" spans="1:7" ht="27.95" hidden="1" customHeight="1" thickBot="1">
      <c r="C400" s="29" t="s">
        <v>501</v>
      </c>
      <c r="D400" s="202" t="s">
        <v>506</v>
      </c>
      <c r="E400" s="203"/>
      <c r="F400" s="203"/>
      <c r="G400" s="204"/>
    </row>
    <row r="401" spans="3:7" ht="27.95" customHeight="1" thickBot="1">
      <c r="C401" s="33" t="s">
        <v>517</v>
      </c>
      <c r="D401" s="210" t="s">
        <v>646</v>
      </c>
      <c r="E401" s="203"/>
      <c r="F401" s="203"/>
      <c r="G401" s="203"/>
    </row>
    <row r="402" spans="3:7" ht="27.95" customHeight="1" thickBot="1">
      <c r="C402" s="205" t="s">
        <v>514</v>
      </c>
      <c r="D402" s="211" t="s">
        <v>516</v>
      </c>
      <c r="E402" s="212"/>
      <c r="F402" s="212"/>
      <c r="G402" s="213"/>
    </row>
    <row r="403" spans="3:7" ht="27.95" customHeight="1" thickBot="1">
      <c r="C403" s="206"/>
      <c r="D403" s="207" t="s">
        <v>515</v>
      </c>
      <c r="E403" s="208"/>
      <c r="F403" s="208"/>
      <c r="G403" s="209"/>
    </row>
    <row r="404" spans="3:7" ht="27.95" customHeight="1">
      <c r="C404" s="131" t="s">
        <v>418</v>
      </c>
      <c r="D404" s="2" t="s">
        <v>418</v>
      </c>
    </row>
    <row r="405" spans="3:7" ht="27.95" customHeight="1">
      <c r="C405" s="1" t="s">
        <v>418</v>
      </c>
      <c r="D405" s="200" t="s">
        <v>418</v>
      </c>
      <c r="E405" s="201"/>
      <c r="F405" s="201"/>
      <c r="G405" s="201"/>
    </row>
    <row r="424" spans="3:4" ht="27.95" customHeight="1">
      <c r="C424" s="122"/>
      <c r="D424" s="2" t="s">
        <v>524</v>
      </c>
    </row>
  </sheetData>
  <sheetProtection algorithmName="SHA-512" hashValue="+6wBInkg/+FWBMOW1c2nvTO58ft4Xbn1772mg2dbj4FgHOteDnBkWQgzVoIAH+tsjM5XzvMtXGvwHxA8TSKv9w==" saltValue="pXkVkYz664LqOf+h1Gd2vg==" spinCount="100000" sheet="1"/>
  <sortState ref="A4:H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944"/>
  <sheetViews>
    <sheetView zoomScaleNormal="100" workbookViewId="0">
      <selection activeCell="C3" sqref="C3"/>
    </sheetView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>
      <c r="B1" s="7" t="s">
        <v>1</v>
      </c>
      <c r="C1" s="8"/>
      <c r="D1" s="8"/>
      <c r="E1" s="8"/>
      <c r="F1" s="15"/>
    </row>
    <row r="2" spans="1:6" ht="27.95" customHeight="1">
      <c r="A2" s="117"/>
      <c r="B2" s="20"/>
      <c r="C2" s="23" t="s">
        <v>460</v>
      </c>
      <c r="D2" s="21"/>
      <c r="E2" s="21"/>
      <c r="F2" s="22"/>
    </row>
    <row r="3" spans="1:6" ht="27.95" customHeight="1" thickBot="1">
      <c r="B3" s="9" t="s">
        <v>663</v>
      </c>
      <c r="C3" s="10"/>
      <c r="D3" s="10"/>
      <c r="E3" s="10"/>
      <c r="F3" s="16"/>
    </row>
    <row r="4" spans="1:6" ht="27.95" customHeight="1" thickBot="1">
      <c r="B4" s="6" t="s">
        <v>2</v>
      </c>
      <c r="C4" s="11" t="s">
        <v>370</v>
      </c>
      <c r="D4" s="11" t="s">
        <v>422</v>
      </c>
      <c r="E4" s="30" t="s">
        <v>508</v>
      </c>
      <c r="F4" s="14" t="s">
        <v>3</v>
      </c>
    </row>
    <row r="5" spans="1:6" ht="27.95" customHeight="1">
      <c r="B5" s="5" t="s">
        <v>469</v>
      </c>
      <c r="C5" s="13" t="s">
        <v>461</v>
      </c>
      <c r="D5" s="5" t="s">
        <v>447</v>
      </c>
      <c r="E5" s="38">
        <v>716.89219970080501</v>
      </c>
      <c r="F5" s="118"/>
    </row>
    <row r="6" spans="1:6" ht="27.95" customHeight="1">
      <c r="B6" s="4" t="s">
        <v>470</v>
      </c>
      <c r="C6" s="3" t="s">
        <v>462</v>
      </c>
      <c r="D6" s="4" t="s">
        <v>447</v>
      </c>
      <c r="E6" s="119">
        <v>1573.8646767598525</v>
      </c>
      <c r="F6" s="120"/>
    </row>
    <row r="7" spans="1:6" ht="27.95" customHeight="1">
      <c r="A7" s="122"/>
      <c r="B7" s="4" t="s">
        <v>471</v>
      </c>
      <c r="C7" s="3" t="s">
        <v>463</v>
      </c>
      <c r="D7" s="4" t="s">
        <v>447</v>
      </c>
      <c r="E7" s="39">
        <v>2675.0442706742365</v>
      </c>
      <c r="F7" s="120"/>
    </row>
    <row r="8" spans="1:6" ht="27.95" customHeight="1">
      <c r="B8" s="4" t="s">
        <v>472</v>
      </c>
      <c r="C8" s="3" t="s">
        <v>464</v>
      </c>
      <c r="D8" s="4" t="s">
        <v>447</v>
      </c>
      <c r="E8" s="39">
        <v>147.94343884656706</v>
      </c>
      <c r="F8" s="120"/>
    </row>
    <row r="9" spans="1:6" ht="27.95" customHeight="1">
      <c r="B9" s="4" t="s">
        <v>473</v>
      </c>
      <c r="C9" s="3" t="s">
        <v>468</v>
      </c>
      <c r="D9" s="4" t="s">
        <v>447</v>
      </c>
      <c r="E9" s="39">
        <v>134.00875771139962</v>
      </c>
      <c r="F9" s="120"/>
    </row>
    <row r="10" spans="1:6" ht="27.95" customHeight="1">
      <c r="B10" s="4" t="s">
        <v>474</v>
      </c>
      <c r="C10" s="3" t="s">
        <v>467</v>
      </c>
      <c r="D10" s="4" t="s">
        <v>447</v>
      </c>
      <c r="E10" s="39">
        <v>511.18603217162956</v>
      </c>
      <c r="F10" s="120"/>
    </row>
    <row r="11" spans="1:6" ht="27.95" customHeight="1">
      <c r="B11" s="4" t="s">
        <v>475</v>
      </c>
      <c r="C11" s="3" t="s">
        <v>465</v>
      </c>
      <c r="D11" s="4" t="s">
        <v>447</v>
      </c>
      <c r="E11" s="39">
        <v>0</v>
      </c>
      <c r="F11" s="120"/>
    </row>
    <row r="12" spans="1:6" ht="27.95" customHeight="1">
      <c r="B12" s="4" t="s">
        <v>476</v>
      </c>
      <c r="C12" s="3" t="s">
        <v>466</v>
      </c>
      <c r="D12" s="4" t="s">
        <v>447</v>
      </c>
      <c r="E12" s="39">
        <v>537.83524809898256</v>
      </c>
      <c r="F12" s="120"/>
    </row>
    <row r="13" spans="1:6" ht="27.95" customHeight="1">
      <c r="B13" s="4" t="s">
        <v>477</v>
      </c>
      <c r="C13" s="3" t="s">
        <v>478</v>
      </c>
      <c r="D13" s="4" t="s">
        <v>447</v>
      </c>
      <c r="E13" s="39">
        <v>4619.0318649211385</v>
      </c>
      <c r="F13" s="120"/>
    </row>
    <row r="14" spans="1:6" ht="27.95" customHeight="1">
      <c r="B14" s="4" t="s">
        <v>479</v>
      </c>
      <c r="C14" s="3" t="s">
        <v>480</v>
      </c>
      <c r="D14" s="4" t="s">
        <v>447</v>
      </c>
      <c r="E14" s="39">
        <v>99.840314016869456</v>
      </c>
      <c r="F14" s="120"/>
    </row>
    <row r="15" spans="1:6" ht="27.95" customHeight="1">
      <c r="B15" s="4" t="s">
        <v>481</v>
      </c>
      <c r="C15" s="3" t="s">
        <v>482</v>
      </c>
      <c r="D15" s="4" t="s">
        <v>447</v>
      </c>
      <c r="E15" s="39">
        <v>467.67093623408493</v>
      </c>
      <c r="F15" s="120"/>
    </row>
    <row r="16" spans="1:6" ht="27.95" customHeight="1">
      <c r="B16" s="4" t="s">
        <v>483</v>
      </c>
      <c r="C16" s="3" t="s">
        <v>484</v>
      </c>
      <c r="D16" s="4" t="s">
        <v>447</v>
      </c>
      <c r="E16" s="39">
        <v>581.96893377255719</v>
      </c>
      <c r="F16" s="120"/>
    </row>
    <row r="17" spans="1:6" ht="27.95" customHeight="1">
      <c r="B17" s="4" t="s">
        <v>485</v>
      </c>
      <c r="C17" s="3" t="s">
        <v>486</v>
      </c>
      <c r="D17" s="4" t="s">
        <v>447</v>
      </c>
      <c r="E17" s="39">
        <v>1436.2942349604302</v>
      </c>
      <c r="F17" s="120"/>
    </row>
    <row r="18" spans="1:6" ht="27.95" customHeight="1">
      <c r="B18" s="4" t="s">
        <v>487</v>
      </c>
      <c r="C18" s="3" t="s">
        <v>488</v>
      </c>
      <c r="D18" s="4" t="s">
        <v>447</v>
      </c>
      <c r="E18" s="39">
        <v>2529.8580869562379</v>
      </c>
      <c r="F18" s="120"/>
    </row>
    <row r="19" spans="1:6" ht="27.95" customHeight="1">
      <c r="B19" s="4" t="s">
        <v>489</v>
      </c>
      <c r="C19" s="3" t="s">
        <v>490</v>
      </c>
      <c r="D19" s="4" t="s">
        <v>447</v>
      </c>
      <c r="E19" s="39">
        <v>106.22239999607926</v>
      </c>
      <c r="F19" s="120"/>
    </row>
    <row r="20" spans="1:6" ht="27.95" customHeight="1">
      <c r="B20" s="4" t="s">
        <v>491</v>
      </c>
      <c r="C20" s="3" t="s">
        <v>492</v>
      </c>
      <c r="D20" s="4" t="s">
        <v>447</v>
      </c>
      <c r="E20" s="39">
        <v>390.70258260202314</v>
      </c>
      <c r="F20" s="120"/>
    </row>
    <row r="21" spans="1:6" ht="27.95" customHeight="1">
      <c r="B21" s="4" t="s">
        <v>493</v>
      </c>
      <c r="C21" s="3" t="s">
        <v>494</v>
      </c>
      <c r="D21" s="4" t="s">
        <v>447</v>
      </c>
      <c r="E21" s="39">
        <v>1860.5132960129279</v>
      </c>
      <c r="F21" s="120"/>
    </row>
    <row r="22" spans="1:6" ht="27.95" customHeight="1">
      <c r="B22" s="4" t="s">
        <v>495</v>
      </c>
      <c r="C22" s="3" t="s">
        <v>496</v>
      </c>
      <c r="D22" s="4" t="s">
        <v>447</v>
      </c>
      <c r="E22" s="39">
        <v>275.36903274631351</v>
      </c>
      <c r="F22" s="120"/>
    </row>
    <row r="23" spans="1:6" ht="27.95" customHeight="1">
      <c r="B23" s="4" t="s">
        <v>497</v>
      </c>
      <c r="C23" s="3" t="s">
        <v>498</v>
      </c>
      <c r="D23" s="4" t="s">
        <v>447</v>
      </c>
      <c r="E23" s="39">
        <v>885.44241193278708</v>
      </c>
      <c r="F23" s="120"/>
    </row>
    <row r="24" spans="1:6" ht="27.95" customHeight="1">
      <c r="B24" s="4" t="s">
        <v>499</v>
      </c>
      <c r="C24" s="3" t="s">
        <v>500</v>
      </c>
      <c r="D24" s="4" t="s">
        <v>447</v>
      </c>
      <c r="E24" s="39">
        <v>651.10489600724304</v>
      </c>
      <c r="F24" s="120"/>
    </row>
    <row r="25" spans="1:6" ht="27.95" customHeight="1">
      <c r="A25" s="122"/>
      <c r="B25" s="4" t="s">
        <v>504</v>
      </c>
      <c r="C25" s="3" t="s">
        <v>502</v>
      </c>
      <c r="D25" s="4" t="s">
        <v>447</v>
      </c>
      <c r="E25" s="39">
        <v>679.87879263395985</v>
      </c>
      <c r="F25" s="120"/>
    </row>
    <row r="26" spans="1:6" ht="27.95" customHeight="1">
      <c r="B26" s="4" t="s">
        <v>505</v>
      </c>
      <c r="C26" s="3" t="s">
        <v>503</v>
      </c>
      <c r="D26" s="4" t="s">
        <v>447</v>
      </c>
      <c r="E26" s="31">
        <v>853.51744083606388</v>
      </c>
      <c r="F26" s="120"/>
    </row>
    <row r="27" spans="1:6" ht="27.95" customHeight="1">
      <c r="B27" s="32" t="s">
        <v>509</v>
      </c>
      <c r="C27" s="3" t="s">
        <v>511</v>
      </c>
      <c r="D27" s="4" t="s">
        <v>512</v>
      </c>
      <c r="E27" s="31">
        <v>710.85519850367598</v>
      </c>
      <c r="F27" s="120"/>
    </row>
    <row r="28" spans="1:6" ht="27.95" customHeight="1">
      <c r="B28" s="32" t="s">
        <v>510</v>
      </c>
      <c r="C28" s="3" t="s">
        <v>513</v>
      </c>
      <c r="D28" s="4" t="s">
        <v>512</v>
      </c>
      <c r="E28" s="120">
        <v>1248.3683008162047</v>
      </c>
      <c r="F28" s="120"/>
    </row>
    <row r="29" spans="1:6" ht="27.95" customHeight="1">
      <c r="B29" s="32" t="s">
        <v>537</v>
      </c>
      <c r="C29" s="3" t="s">
        <v>536</v>
      </c>
      <c r="D29" s="4" t="s">
        <v>445</v>
      </c>
      <c r="E29" s="120">
        <v>320.1541712041082</v>
      </c>
      <c r="F29" s="160"/>
    </row>
    <row r="30" spans="1:6" ht="27.95" customHeight="1">
      <c r="B30" s="32" t="s">
        <v>539</v>
      </c>
      <c r="C30" s="3" t="s">
        <v>542</v>
      </c>
      <c r="D30" s="4" t="s">
        <v>445</v>
      </c>
      <c r="E30" s="152">
        <v>1008.3647440977618</v>
      </c>
      <c r="F30" s="32"/>
    </row>
    <row r="31" spans="1:6" ht="27.95" customHeight="1">
      <c r="B31" s="32" t="s">
        <v>540</v>
      </c>
      <c r="C31" s="3" t="s">
        <v>543</v>
      </c>
      <c r="D31" s="4" t="s">
        <v>445</v>
      </c>
      <c r="E31" s="152">
        <v>1229.8423963341429</v>
      </c>
      <c r="F31" s="32"/>
    </row>
    <row r="32" spans="1:6" ht="27.95" customHeight="1">
      <c r="B32" s="151" t="s">
        <v>541</v>
      </c>
      <c r="C32" s="3" t="s">
        <v>544</v>
      </c>
      <c r="D32" s="4" t="s">
        <v>445</v>
      </c>
      <c r="E32" s="153">
        <v>1509.9378240892861</v>
      </c>
      <c r="F32" s="32"/>
    </row>
    <row r="33" spans="5:6" ht="27.95" customHeight="1">
      <c r="E33" s="121"/>
      <c r="F33" s="1"/>
    </row>
    <row r="34" spans="5:6" ht="27.95" customHeight="1">
      <c r="E34" s="121"/>
      <c r="F34" s="1"/>
    </row>
    <row r="35" spans="5:6" ht="27.95" customHeight="1">
      <c r="E35" s="121"/>
      <c r="F35" s="1"/>
    </row>
    <row r="36" spans="5:6" ht="27.95" customHeight="1">
      <c r="E36" s="121"/>
      <c r="F36" s="1"/>
    </row>
    <row r="37" spans="5:6" ht="27.95" customHeight="1">
      <c r="E37" s="121"/>
      <c r="F37" s="1"/>
    </row>
    <row r="38" spans="5:6" ht="27.95" customHeight="1">
      <c r="E38" s="121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25"/>
      <c r="F41" s="1"/>
    </row>
    <row r="42" spans="5:6" ht="27.95" customHeight="1">
      <c r="E42" s="25"/>
      <c r="F42" s="1"/>
    </row>
    <row r="43" spans="5:6" ht="27.95" customHeight="1">
      <c r="E43" s="25"/>
      <c r="F43" s="1"/>
    </row>
    <row r="44" spans="5:6" ht="27.95" customHeight="1">
      <c r="E44" s="25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sheetProtection algorithmName="SHA-512" hashValue="BihEppD2UrfxysxGo9wim3BVJEkRF0joPdw7w+sHkhRc7lDsU6qw/6kysfIdzLKX2S2d1Vqi3KwZuSyoqaR8GA==" saltValue="bs0WLKW6SbW+TmA78SUwLQ==" spinCount="100000" sheet="1"/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14"/>
  <sheetViews>
    <sheetView workbookViewId="0">
      <selection activeCell="D29" sqref="D29"/>
    </sheetView>
  </sheetViews>
  <sheetFormatPr baseColWidth="10" defaultColWidth="10.88671875" defaultRowHeight="15"/>
  <cols>
    <col min="1" max="1" width="8.6640625" style="67" customWidth="1"/>
    <col min="2" max="13" width="6.77734375" style="67" customWidth="1"/>
    <col min="14" max="16384" width="10.88671875" style="67"/>
  </cols>
  <sheetData>
    <row r="1" spans="1:14" ht="6.75" customHeight="1">
      <c r="A1" s="214" t="s">
        <v>418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4" ht="18">
      <c r="A2" s="214" t="s">
        <v>519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4">
      <c r="A3" s="215" t="s">
        <v>383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91"/>
      <c r="M4" s="12"/>
    </row>
    <row r="5" spans="1:14">
      <c r="A5" s="92" t="s">
        <v>384</v>
      </c>
      <c r="B5" s="92" t="s">
        <v>385</v>
      </c>
      <c r="C5" s="92" t="s">
        <v>386</v>
      </c>
      <c r="D5" s="92" t="s">
        <v>387</v>
      </c>
      <c r="E5" s="92" t="s">
        <v>388</v>
      </c>
      <c r="F5" s="92" t="s">
        <v>389</v>
      </c>
      <c r="G5" s="92" t="s">
        <v>390</v>
      </c>
      <c r="H5" s="92" t="s">
        <v>391</v>
      </c>
      <c r="I5" s="92" t="s">
        <v>392</v>
      </c>
      <c r="J5" s="92" t="s">
        <v>393</v>
      </c>
      <c r="K5" s="92" t="s">
        <v>394</v>
      </c>
      <c r="L5" s="92" t="s">
        <v>395</v>
      </c>
      <c r="M5" s="92" t="s">
        <v>396</v>
      </c>
    </row>
    <row r="6" spans="1:14" hidden="1">
      <c r="A6" s="92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92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92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92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92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92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92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92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7" t="s">
        <v>418</v>
      </c>
    </row>
    <row r="14" spans="1:14" hidden="1">
      <c r="A14" s="92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92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92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4" ht="14.25" hidden="1" customHeight="1">
      <c r="A17" s="92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4" ht="14.25" hidden="1" customHeight="1">
      <c r="A18" s="92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4" ht="14.25" hidden="1" customHeight="1">
      <c r="A19" s="92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4" ht="14.25" hidden="1" customHeight="1">
      <c r="A20" s="92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4" ht="14.25" hidden="1" customHeight="1">
      <c r="A21" s="92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4" ht="14.25" customHeight="1">
      <c r="A22" s="92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4" ht="14.25" customHeight="1">
      <c r="A23" s="92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4" s="136" customFormat="1" ht="14.25" customHeight="1">
      <c r="A24" s="92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4" s="145" customFormat="1" ht="14.25" customHeight="1">
      <c r="A25" s="92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4" s="156" customFormat="1" ht="14.25" customHeight="1">
      <c r="A26" s="92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4" ht="14.25" customHeight="1">
      <c r="A27" s="92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>
        <v>1291.44</v>
      </c>
      <c r="N27" s="176"/>
    </row>
    <row r="28" spans="1:14">
      <c r="A28" s="92">
        <v>2021</v>
      </c>
      <c r="B28" s="19">
        <v>1291.77</v>
      </c>
      <c r="C28" s="19">
        <v>1291.96</v>
      </c>
      <c r="D28" s="19">
        <v>1336.92</v>
      </c>
      <c r="E28" s="19">
        <v>1338.34</v>
      </c>
      <c r="F28" s="19">
        <v>1339.73</v>
      </c>
      <c r="G28" s="19"/>
      <c r="H28" s="19"/>
      <c r="I28" s="19"/>
      <c r="J28" s="19"/>
      <c r="K28" s="19"/>
      <c r="L28" s="19"/>
      <c r="M28" s="19"/>
    </row>
    <row r="29" spans="1:14">
      <c r="A29" s="126"/>
      <c r="B29" s="127"/>
      <c r="C29" s="127"/>
      <c r="D29" s="127"/>
      <c r="E29" s="127"/>
      <c r="F29" s="127" t="s">
        <v>418</v>
      </c>
      <c r="G29" s="127"/>
      <c r="H29" s="127"/>
      <c r="I29" s="127"/>
      <c r="J29" s="127"/>
      <c r="K29" s="127"/>
      <c r="L29" s="127"/>
      <c r="M29" s="127"/>
    </row>
    <row r="30" spans="1:14" ht="17.25" customHeight="1">
      <c r="A30" s="214" t="s">
        <v>397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</row>
    <row r="31" spans="1:14" ht="18">
      <c r="A31" s="214" t="s">
        <v>398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1:14" hidden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93"/>
      <c r="M32" s="12"/>
    </row>
    <row r="33" spans="1:14" hidden="1">
      <c r="A33" s="92" t="s">
        <v>384</v>
      </c>
      <c r="B33" s="92" t="s">
        <v>385</v>
      </c>
      <c r="C33" s="92" t="s">
        <v>386</v>
      </c>
      <c r="D33" s="92" t="s">
        <v>387</v>
      </c>
      <c r="E33" s="92" t="s">
        <v>388</v>
      </c>
      <c r="F33" s="92" t="s">
        <v>389</v>
      </c>
      <c r="G33" s="92" t="s">
        <v>390</v>
      </c>
      <c r="H33" s="92" t="s">
        <v>391</v>
      </c>
      <c r="I33" s="92" t="s">
        <v>392</v>
      </c>
      <c r="J33" s="92" t="s">
        <v>393</v>
      </c>
      <c r="K33" s="92" t="s">
        <v>394</v>
      </c>
      <c r="L33" s="92" t="s">
        <v>395</v>
      </c>
      <c r="M33" s="92" t="s">
        <v>396</v>
      </c>
    </row>
    <row r="34" spans="1:14" hidden="1">
      <c r="A34" s="92">
        <v>1999</v>
      </c>
      <c r="B34" s="19">
        <v>119.96</v>
      </c>
      <c r="C34" s="19">
        <v>120.17</v>
      </c>
      <c r="D34" s="19">
        <v>120.43</v>
      </c>
      <c r="E34" s="19">
        <v>121.47</v>
      </c>
      <c r="F34" s="19">
        <v>121.66</v>
      </c>
      <c r="G34" s="19">
        <v>121.74</v>
      </c>
      <c r="H34" s="19">
        <v>122.21</v>
      </c>
      <c r="I34" s="19">
        <v>122.66</v>
      </c>
      <c r="J34" s="19">
        <v>122.69</v>
      </c>
      <c r="K34" s="19">
        <v>123.09</v>
      </c>
      <c r="L34" s="19">
        <v>123.09</v>
      </c>
      <c r="M34" s="19">
        <v>124.15</v>
      </c>
    </row>
    <row r="35" spans="1:14" ht="1.5" hidden="1" customHeight="1">
      <c r="A35" s="92">
        <v>2000</v>
      </c>
      <c r="B35" s="19">
        <v>124.62</v>
      </c>
      <c r="C35" s="19">
        <v>125.04</v>
      </c>
      <c r="D35" s="19">
        <v>125.81</v>
      </c>
      <c r="E35" s="19">
        <v>126.36</v>
      </c>
      <c r="F35" s="19">
        <v>126.94</v>
      </c>
      <c r="G35" s="19">
        <v>127.57</v>
      </c>
      <c r="H35" s="19">
        <v>128.05000000000001</v>
      </c>
      <c r="I35" s="19">
        <v>128.72</v>
      </c>
      <c r="J35" s="19">
        <v>129.22</v>
      </c>
      <c r="K35" s="19">
        <v>130.11000000000001</v>
      </c>
      <c r="L35" s="19">
        <v>130.16999999999999</v>
      </c>
      <c r="M35" s="19">
        <v>130.41999999999999</v>
      </c>
    </row>
    <row r="36" spans="1:14" hidden="1">
      <c r="A36" s="92">
        <v>2001</v>
      </c>
      <c r="B36" s="19">
        <v>130.85</v>
      </c>
      <c r="C36" s="19">
        <v>131.22999999999999</v>
      </c>
      <c r="D36" s="19">
        <v>131.72</v>
      </c>
      <c r="E36" s="19">
        <v>132.79</v>
      </c>
      <c r="F36" s="19">
        <v>133.63</v>
      </c>
      <c r="G36" s="19">
        <v>133.04</v>
      </c>
      <c r="H36" s="19">
        <v>134.21</v>
      </c>
      <c r="I36" s="19">
        <v>133.83000000000001</v>
      </c>
      <c r="J36" s="19">
        <v>134.24</v>
      </c>
      <c r="K36" s="19">
        <v>134.6</v>
      </c>
      <c r="L36" s="19">
        <v>134.71</v>
      </c>
      <c r="M36" s="19">
        <v>135.1</v>
      </c>
    </row>
    <row r="37" spans="1:14" hidden="1">
      <c r="A37" s="92">
        <v>2002</v>
      </c>
      <c r="B37" s="19">
        <v>136.28</v>
      </c>
      <c r="C37" s="19">
        <v>137.19</v>
      </c>
      <c r="D37" s="19">
        <v>138.4</v>
      </c>
      <c r="E37" s="19">
        <v>140.63</v>
      </c>
      <c r="F37" s="19">
        <v>142.30000000000001</v>
      </c>
      <c r="G37" s="19">
        <v>144.82</v>
      </c>
      <c r="H37" s="19">
        <v>151.86000000000001</v>
      </c>
      <c r="I37" s="19">
        <v>160.71</v>
      </c>
      <c r="J37" s="19">
        <v>165.72</v>
      </c>
      <c r="K37" s="19">
        <v>167.32</v>
      </c>
      <c r="L37" s="19">
        <v>168.04</v>
      </c>
      <c r="M37" s="19">
        <v>170.15</v>
      </c>
    </row>
    <row r="38" spans="1:14" hidden="1">
      <c r="A38" s="92">
        <v>2003</v>
      </c>
      <c r="B38" s="19">
        <v>173.33</v>
      </c>
      <c r="C38" s="19">
        <v>175.68</v>
      </c>
      <c r="D38" s="19">
        <v>177.86</v>
      </c>
      <c r="E38" s="19">
        <v>179.55</v>
      </c>
      <c r="F38" s="19">
        <v>180.25</v>
      </c>
      <c r="G38" s="19">
        <v>180.51</v>
      </c>
      <c r="H38" s="19">
        <v>181.41</v>
      </c>
      <c r="I38" s="19">
        <v>183.52</v>
      </c>
      <c r="J38" s="19">
        <v>184.99</v>
      </c>
      <c r="K38" s="19">
        <v>185.96</v>
      </c>
      <c r="L38" s="19">
        <v>186.26</v>
      </c>
      <c r="M38" s="19">
        <v>187.48</v>
      </c>
    </row>
    <row r="39" spans="1:14" hidden="1">
      <c r="A39" s="92">
        <v>2004</v>
      </c>
      <c r="B39" s="19">
        <v>191.58</v>
      </c>
      <c r="C39" s="19">
        <v>191.61</v>
      </c>
      <c r="D39" s="19">
        <v>192.76</v>
      </c>
      <c r="E39" s="19">
        <v>195.14</v>
      </c>
      <c r="F39" s="19">
        <v>197.17</v>
      </c>
      <c r="G39" s="19">
        <v>197.82</v>
      </c>
      <c r="H39" s="19">
        <v>199.82</v>
      </c>
      <c r="I39" s="19">
        <v>202.18</v>
      </c>
      <c r="J39" s="19">
        <v>202.73</v>
      </c>
      <c r="K39" s="19">
        <v>202.06</v>
      </c>
      <c r="L39" s="19">
        <v>201.53</v>
      </c>
      <c r="M39" s="19">
        <v>201.71</v>
      </c>
    </row>
    <row r="40" spans="1:14" hidden="1">
      <c r="A40" s="92">
        <v>2005</v>
      </c>
      <c r="B40" s="19">
        <v>202.47</v>
      </c>
      <c r="C40" s="19">
        <v>202.46</v>
      </c>
      <c r="D40" s="19">
        <v>203.33</v>
      </c>
      <c r="E40" s="19">
        <v>205.42</v>
      </c>
      <c r="F40" s="19">
        <v>205.46</v>
      </c>
      <c r="G40" s="19">
        <v>206.01</v>
      </c>
      <c r="H40" s="19">
        <v>208.66</v>
      </c>
      <c r="I40" s="19">
        <v>209.1</v>
      </c>
      <c r="J40" s="19">
        <v>210.73</v>
      </c>
      <c r="K40" s="19">
        <v>211.39</v>
      </c>
      <c r="L40" s="19">
        <v>211.14</v>
      </c>
      <c r="M40" s="19">
        <v>211.6</v>
      </c>
      <c r="N40" s="67" t="s">
        <v>418</v>
      </c>
    </row>
    <row r="41" spans="1:14" hidden="1">
      <c r="A41" s="92">
        <v>2006</v>
      </c>
      <c r="B41" s="19">
        <v>214.49</v>
      </c>
      <c r="C41" s="19">
        <v>215.92</v>
      </c>
      <c r="D41" s="19">
        <v>216.61</v>
      </c>
      <c r="E41" s="19">
        <v>217.74</v>
      </c>
      <c r="F41" s="19">
        <v>219.11</v>
      </c>
      <c r="G41" s="19">
        <v>219.81</v>
      </c>
      <c r="H41" s="19">
        <v>221.68</v>
      </c>
      <c r="I41" s="19">
        <v>223.43</v>
      </c>
      <c r="J41" s="19">
        <v>224.63</v>
      </c>
      <c r="K41" s="19">
        <v>224.18</v>
      </c>
      <c r="L41" s="19">
        <v>224.26</v>
      </c>
      <c r="M41" s="19">
        <v>225.1</v>
      </c>
      <c r="N41" s="67" t="s">
        <v>418</v>
      </c>
    </row>
    <row r="42" spans="1:14" hidden="1">
      <c r="A42" s="92">
        <v>2007</v>
      </c>
      <c r="B42" s="19">
        <v>229.09</v>
      </c>
      <c r="C42" s="19">
        <v>230.49</v>
      </c>
      <c r="D42" s="19">
        <v>232.56</v>
      </c>
      <c r="E42" s="19">
        <v>235.4</v>
      </c>
      <c r="F42" s="19">
        <v>237.19</v>
      </c>
      <c r="G42" s="19">
        <v>237.51</v>
      </c>
      <c r="H42" s="19">
        <v>239.47</v>
      </c>
      <c r="I42" s="19">
        <v>243.61</v>
      </c>
      <c r="J42" s="19">
        <v>244.62</v>
      </c>
      <c r="K42" s="19">
        <v>244.06</v>
      </c>
      <c r="L42" s="19">
        <v>243.5</v>
      </c>
      <c r="M42" s="19">
        <v>244.24</v>
      </c>
    </row>
    <row r="43" spans="1:14" hidden="1">
      <c r="A43" s="92">
        <v>2008</v>
      </c>
      <c r="B43" s="19">
        <v>246.14</v>
      </c>
      <c r="C43" s="19">
        <v>248.39</v>
      </c>
      <c r="D43" s="19">
        <v>251.23</v>
      </c>
      <c r="E43" s="19">
        <v>252.06</v>
      </c>
      <c r="F43" s="19">
        <v>254.26</v>
      </c>
      <c r="G43" s="19">
        <v>257.52</v>
      </c>
      <c r="H43" s="19">
        <v>258.67</v>
      </c>
      <c r="I43" s="19">
        <v>261.3</v>
      </c>
      <c r="J43" s="19">
        <v>262.87</v>
      </c>
      <c r="K43" s="19">
        <v>263.74</v>
      </c>
      <c r="L43" s="19">
        <v>264.23</v>
      </c>
      <c r="M43" s="19">
        <v>266.69</v>
      </c>
    </row>
    <row r="44" spans="1:14" s="164" customFormat="1" hidden="1">
      <c r="A44" s="92">
        <v>2009</v>
      </c>
      <c r="B44" s="19">
        <v>268.8</v>
      </c>
      <c r="C44" s="19">
        <v>268.08</v>
      </c>
      <c r="D44" s="19">
        <v>270.14</v>
      </c>
      <c r="E44" s="19">
        <v>270.02999999999997</v>
      </c>
      <c r="F44" s="19">
        <v>271.13</v>
      </c>
      <c r="G44" s="19">
        <v>274.20999999999998</v>
      </c>
      <c r="H44" s="19">
        <v>276.92</v>
      </c>
      <c r="I44" s="19">
        <v>280.23</v>
      </c>
      <c r="J44" s="19">
        <v>280.98</v>
      </c>
      <c r="K44" s="19">
        <v>280.95</v>
      </c>
      <c r="L44" s="19">
        <v>281.11</v>
      </c>
      <c r="M44" s="19">
        <v>282.43</v>
      </c>
    </row>
    <row r="45" spans="1:14" s="164" customFormat="1" hidden="1">
      <c r="A45" s="163">
        <v>2010</v>
      </c>
      <c r="B45" s="19">
        <v>285.07</v>
      </c>
      <c r="C45" s="19">
        <v>286.66000000000003</v>
      </c>
      <c r="D45" s="19">
        <v>289.38</v>
      </c>
      <c r="E45" s="19">
        <v>289.89</v>
      </c>
      <c r="F45" s="19">
        <v>290.35000000000002</v>
      </c>
      <c r="G45" s="19">
        <v>291.17</v>
      </c>
      <c r="H45" s="19">
        <v>294.33</v>
      </c>
      <c r="I45" s="19">
        <v>297.85000000000002</v>
      </c>
      <c r="J45" s="19">
        <v>298.74</v>
      </c>
      <c r="K45" s="19">
        <v>300.66000000000003</v>
      </c>
      <c r="L45" s="19">
        <v>300.43</v>
      </c>
      <c r="M45" s="19">
        <v>302.01</v>
      </c>
    </row>
    <row r="46" spans="1:14" s="164" customFormat="1" hidden="1">
      <c r="A46" s="94"/>
      <c r="B46" s="95" t="s">
        <v>520</v>
      </c>
      <c r="C46" s="94"/>
      <c r="D46" s="94"/>
      <c r="E46" s="94"/>
      <c r="F46" s="94"/>
      <c r="G46" s="94"/>
      <c r="H46" s="96"/>
      <c r="I46" s="96"/>
      <c r="J46" s="96"/>
      <c r="K46" s="96"/>
      <c r="L46" s="96"/>
      <c r="M46" s="96"/>
    </row>
    <row r="47" spans="1:14" s="164" customFormat="1" hidden="1">
      <c r="A47" s="163">
        <v>2011</v>
      </c>
      <c r="B47" s="19">
        <v>101.25</v>
      </c>
      <c r="C47" s="19">
        <v>102.2</v>
      </c>
      <c r="D47" s="19">
        <v>103.65</v>
      </c>
      <c r="E47" s="19">
        <v>104</v>
      </c>
      <c r="F47" s="19">
        <v>104.34</v>
      </c>
      <c r="G47" s="19">
        <v>104.71</v>
      </c>
      <c r="H47" s="19">
        <v>105.5</v>
      </c>
      <c r="I47" s="19">
        <v>106.09</v>
      </c>
      <c r="J47" s="19">
        <v>106.63</v>
      </c>
      <c r="K47" s="19">
        <v>107.39</v>
      </c>
      <c r="L47" s="19">
        <v>107.84</v>
      </c>
      <c r="M47" s="19">
        <v>108.6</v>
      </c>
    </row>
    <row r="48" spans="1:14">
      <c r="A48" s="163">
        <v>2012</v>
      </c>
      <c r="B48" s="19">
        <v>109.4</v>
      </c>
      <c r="C48" s="19">
        <v>110.31</v>
      </c>
      <c r="D48" s="19">
        <v>111.4</v>
      </c>
      <c r="E48" s="19">
        <v>112.31</v>
      </c>
      <c r="F48" s="19">
        <v>112.75</v>
      </c>
      <c r="G48" s="19">
        <v>113.09</v>
      </c>
      <c r="H48" s="19">
        <v>113.39</v>
      </c>
      <c r="I48" s="19">
        <v>114.45</v>
      </c>
      <c r="J48" s="19">
        <v>115.84</v>
      </c>
      <c r="K48" s="19">
        <v>117.17</v>
      </c>
      <c r="L48" s="19">
        <v>117.58</v>
      </c>
      <c r="M48" s="19">
        <v>116.72</v>
      </c>
    </row>
    <row r="49" spans="1:13">
      <c r="A49" s="92">
        <v>2013</v>
      </c>
      <c r="B49" s="19">
        <v>118.94</v>
      </c>
      <c r="C49" s="19">
        <v>120.12</v>
      </c>
      <c r="D49" s="19">
        <v>120.91</v>
      </c>
      <c r="E49" s="19">
        <v>121.45</v>
      </c>
      <c r="F49" s="19">
        <v>121.84</v>
      </c>
      <c r="G49" s="19">
        <v>122.37</v>
      </c>
      <c r="H49" s="19">
        <v>123.31</v>
      </c>
      <c r="I49" s="19">
        <v>124.59</v>
      </c>
      <c r="J49" s="19">
        <v>126.29</v>
      </c>
      <c r="K49" s="19">
        <v>127.33</v>
      </c>
      <c r="L49" s="19">
        <v>127.59</v>
      </c>
      <c r="M49" s="19">
        <v>126.67</v>
      </c>
    </row>
    <row r="50" spans="1:13">
      <c r="A50" s="92">
        <v>2014</v>
      </c>
      <c r="B50" s="19">
        <v>129.76</v>
      </c>
      <c r="C50" s="19">
        <v>131.91</v>
      </c>
      <c r="D50" s="19">
        <v>132.68</v>
      </c>
      <c r="E50" s="19">
        <v>132.6</v>
      </c>
      <c r="F50" s="19">
        <v>133.02000000000001</v>
      </c>
      <c r="G50" s="19">
        <v>133.47999999999999</v>
      </c>
      <c r="H50" s="19">
        <v>134.47999999999999</v>
      </c>
      <c r="I50" s="19">
        <v>135.49</v>
      </c>
      <c r="J50" s="19">
        <v>136.85</v>
      </c>
      <c r="K50" s="19">
        <v>137.66</v>
      </c>
      <c r="L50" s="19">
        <v>137.86000000000001</v>
      </c>
      <c r="M50" s="19">
        <v>137.13</v>
      </c>
    </row>
    <row r="51" spans="1:13" s="137" customFormat="1">
      <c r="A51" s="92">
        <v>2015</v>
      </c>
      <c r="B51" s="19">
        <v>140.16999999999999</v>
      </c>
      <c r="C51" s="19">
        <v>141.71</v>
      </c>
      <c r="D51" s="19">
        <v>142.69999999999999</v>
      </c>
      <c r="E51" s="19">
        <v>143.51</v>
      </c>
      <c r="F51" s="19">
        <v>144.21</v>
      </c>
      <c r="G51" s="19">
        <v>144.86000000000001</v>
      </c>
      <c r="H51" s="19">
        <v>146.61000000000001</v>
      </c>
      <c r="I51" s="19">
        <v>148.34</v>
      </c>
      <c r="J51" s="19">
        <v>149.36000000000001</v>
      </c>
      <c r="K51" s="19">
        <v>150.26</v>
      </c>
      <c r="L51" s="19">
        <v>150.9</v>
      </c>
      <c r="M51" s="19">
        <v>150.07</v>
      </c>
    </row>
    <row r="52" spans="1:13" s="149" customFormat="1">
      <c r="A52" s="92">
        <v>2016</v>
      </c>
      <c r="B52" s="19">
        <v>153.74</v>
      </c>
      <c r="C52" s="19">
        <v>156.19999999999999</v>
      </c>
      <c r="D52" s="19">
        <v>157.82</v>
      </c>
      <c r="E52" s="19">
        <v>158.54</v>
      </c>
      <c r="F52" s="19">
        <v>160.07</v>
      </c>
      <c r="G52" s="19">
        <v>160.71</v>
      </c>
      <c r="H52" s="19">
        <v>161.34</v>
      </c>
      <c r="I52" s="19">
        <v>162.26</v>
      </c>
      <c r="J52" s="19">
        <v>162.66</v>
      </c>
      <c r="K52" s="19">
        <v>162.96</v>
      </c>
      <c r="L52" s="19">
        <v>163.12</v>
      </c>
      <c r="M52" s="19">
        <v>162.22999999999999</v>
      </c>
    </row>
    <row r="53" spans="1:13" s="158" customFormat="1">
      <c r="A53" s="92">
        <v>2017</v>
      </c>
      <c r="B53" s="19">
        <v>166.45</v>
      </c>
      <c r="C53" s="19">
        <v>167.28</v>
      </c>
      <c r="D53" s="19">
        <v>168.41</v>
      </c>
      <c r="E53" s="19">
        <v>168.78</v>
      </c>
      <c r="F53" s="19">
        <v>169</v>
      </c>
      <c r="G53" s="19">
        <v>169.25</v>
      </c>
      <c r="H53" s="19">
        <v>169.79</v>
      </c>
      <c r="I53" s="19">
        <v>171.1</v>
      </c>
      <c r="J53" s="19">
        <v>172.02</v>
      </c>
      <c r="K53" s="19">
        <v>172.8</v>
      </c>
      <c r="L53" s="19">
        <v>173.39</v>
      </c>
      <c r="M53" s="19">
        <v>172.86</v>
      </c>
    </row>
    <row r="54" spans="1:13">
      <c r="A54" s="92">
        <v>2018</v>
      </c>
      <c r="B54" s="19">
        <v>177.55</v>
      </c>
      <c r="C54" s="19">
        <v>179.11</v>
      </c>
      <c r="D54" s="19">
        <v>179.61</v>
      </c>
      <c r="E54" s="19">
        <v>179.73</v>
      </c>
      <c r="F54" s="19">
        <v>181.19</v>
      </c>
      <c r="G54" s="19">
        <v>182.98</v>
      </c>
      <c r="H54" s="19">
        <v>184.07</v>
      </c>
      <c r="I54" s="19">
        <v>185.31</v>
      </c>
      <c r="J54" s="19">
        <v>186.23</v>
      </c>
      <c r="K54" s="19">
        <v>186.66</v>
      </c>
      <c r="L54" s="19">
        <v>187.34</v>
      </c>
      <c r="M54" s="19">
        <v>186.62</v>
      </c>
    </row>
    <row r="55" spans="1:13" s="162" customFormat="1">
      <c r="A55" s="92">
        <v>2019</v>
      </c>
      <c r="B55" s="19">
        <v>190.67</v>
      </c>
      <c r="C55" s="19">
        <v>192.53</v>
      </c>
      <c r="D55" s="19">
        <v>193.59</v>
      </c>
      <c r="E55" s="19">
        <v>194.42</v>
      </c>
      <c r="F55" s="19">
        <v>195.19</v>
      </c>
      <c r="G55" s="19">
        <v>196.44</v>
      </c>
      <c r="H55" s="19">
        <v>197.94</v>
      </c>
      <c r="I55" s="19">
        <v>199.69</v>
      </c>
      <c r="J55" s="19">
        <v>200.72</v>
      </c>
      <c r="K55" s="19">
        <v>202.33</v>
      </c>
      <c r="L55" s="19">
        <v>203.08</v>
      </c>
      <c r="M55" s="19">
        <v>203.02</v>
      </c>
    </row>
    <row r="56" spans="1:13" ht="13.5" customHeight="1">
      <c r="A56" s="92">
        <v>2020</v>
      </c>
      <c r="B56" s="19">
        <v>207.27</v>
      </c>
      <c r="C56" s="19">
        <v>208.54</v>
      </c>
      <c r="D56" s="19">
        <v>211.32</v>
      </c>
      <c r="E56" s="19">
        <v>215.54</v>
      </c>
      <c r="F56" s="19">
        <v>216.76</v>
      </c>
      <c r="G56" s="19">
        <v>216.8</v>
      </c>
      <c r="H56" s="19">
        <v>217.99</v>
      </c>
      <c r="I56" s="19">
        <v>219.24</v>
      </c>
      <c r="J56" s="19">
        <v>220.64</v>
      </c>
      <c r="K56" s="19">
        <v>221.92</v>
      </c>
      <c r="L56" s="19">
        <v>222.55</v>
      </c>
      <c r="M56" s="19">
        <v>222.13</v>
      </c>
    </row>
    <row r="57" spans="1:13">
      <c r="A57" s="92">
        <v>2021</v>
      </c>
      <c r="B57" s="19">
        <v>225.69</v>
      </c>
      <c r="C57" s="19">
        <v>227.55</v>
      </c>
      <c r="D57" s="19">
        <v>228.95</v>
      </c>
      <c r="E57" s="19">
        <v>230.1</v>
      </c>
      <c r="F57" s="19"/>
      <c r="G57" s="19"/>
      <c r="H57" s="19"/>
      <c r="I57" s="19"/>
      <c r="J57" s="19"/>
      <c r="K57" s="19"/>
      <c r="L57" s="19"/>
      <c r="M57" s="19"/>
    </row>
    <row r="58" spans="1:13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</row>
    <row r="59" spans="1:13" ht="14.25" customHeight="1">
      <c r="A59" s="214" t="s">
        <v>399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</row>
    <row r="60" spans="1:13" ht="18" hidden="1">
      <c r="A60" s="214" t="s">
        <v>400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</row>
    <row r="61" spans="1:13" hidden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93"/>
      <c r="M61" s="12"/>
    </row>
    <row r="62" spans="1:13" hidden="1">
      <c r="A62" s="92" t="s">
        <v>384</v>
      </c>
      <c r="B62" s="92" t="s">
        <v>385</v>
      </c>
      <c r="C62" s="92" t="s">
        <v>386</v>
      </c>
      <c r="D62" s="92" t="s">
        <v>387</v>
      </c>
      <c r="E62" s="92" t="s">
        <v>388</v>
      </c>
      <c r="F62" s="92" t="s">
        <v>389</v>
      </c>
      <c r="G62" s="92" t="s">
        <v>390</v>
      </c>
      <c r="H62" s="92" t="s">
        <v>391</v>
      </c>
      <c r="I62" s="92" t="s">
        <v>392</v>
      </c>
      <c r="J62" s="92" t="s">
        <v>393</v>
      </c>
      <c r="K62" s="92" t="s">
        <v>394</v>
      </c>
      <c r="L62" s="92" t="s">
        <v>395</v>
      </c>
      <c r="M62" s="92" t="s">
        <v>396</v>
      </c>
    </row>
    <row r="63" spans="1:13" hidden="1">
      <c r="A63" s="92">
        <v>1996</v>
      </c>
      <c r="B63" s="18">
        <v>2854.7799889689445</v>
      </c>
      <c r="C63" s="18">
        <v>2886.06</v>
      </c>
      <c r="D63" s="18">
        <v>3001.4099767551015</v>
      </c>
      <c r="E63" s="18">
        <v>3035.6500105205882</v>
      </c>
      <c r="F63" s="18">
        <v>3051.0999929032714</v>
      </c>
      <c r="G63" s="18">
        <v>3108.9700156999547</v>
      </c>
      <c r="H63" s="18">
        <v>3209.8699929157215</v>
      </c>
      <c r="I63" s="18">
        <v>3244.7599998505948</v>
      </c>
      <c r="J63" s="18">
        <v>3278.42</v>
      </c>
      <c r="K63" s="18">
        <v>3300.2900009586806</v>
      </c>
      <c r="L63" s="18">
        <v>3439.77990181614</v>
      </c>
      <c r="M63" s="18">
        <v>3451.3300140565025</v>
      </c>
    </row>
    <row r="64" spans="1:13" ht="11.25" hidden="1" customHeight="1">
      <c r="A64" s="92">
        <v>1997</v>
      </c>
      <c r="B64" s="18">
        <v>3462.2500115166204</v>
      </c>
      <c r="C64" s="18">
        <v>3489.4899942354641</v>
      </c>
      <c r="D64" s="18">
        <v>3525.2800095121056</v>
      </c>
      <c r="E64" s="18">
        <v>3532.5200109065504</v>
      </c>
      <c r="F64" s="18">
        <v>3538.0399894420602</v>
      </c>
      <c r="G64" s="18">
        <v>3642.4699976468742</v>
      </c>
      <c r="H64" s="18">
        <v>3647.2099897035182</v>
      </c>
      <c r="I64" s="18">
        <v>3680.4900041957844</v>
      </c>
      <c r="J64" s="18">
        <v>3774.4500035483638</v>
      </c>
      <c r="K64" s="18">
        <v>3806.96</v>
      </c>
      <c r="L64" s="18">
        <v>3837.5699868150255</v>
      </c>
      <c r="M64" s="18">
        <v>3822.6099899525261</v>
      </c>
    </row>
    <row r="65" spans="1:16" ht="10.5" hidden="1" customHeight="1">
      <c r="A65" s="92">
        <v>1998</v>
      </c>
      <c r="B65" s="18">
        <v>3856.1599913843224</v>
      </c>
      <c r="C65" s="18">
        <v>3914.7</v>
      </c>
      <c r="D65" s="18">
        <v>4038.51</v>
      </c>
      <c r="E65" s="18">
        <v>4064.17</v>
      </c>
      <c r="F65" s="18">
        <v>4132.3999999999996</v>
      </c>
      <c r="G65" s="18">
        <v>4122.75</v>
      </c>
      <c r="H65" s="18">
        <v>4157.1499999999996</v>
      </c>
      <c r="I65" s="18">
        <v>4167.75</v>
      </c>
      <c r="J65" s="18">
        <v>4254.45</v>
      </c>
      <c r="K65" s="18">
        <v>4255.84</v>
      </c>
      <c r="L65" s="18">
        <v>4292.59</v>
      </c>
      <c r="M65" s="18">
        <v>4297.1099999999997</v>
      </c>
    </row>
    <row r="66" spans="1:16" hidden="1">
      <c r="A66" s="92">
        <v>1999</v>
      </c>
      <c r="B66" s="18">
        <v>4318.0600000000004</v>
      </c>
      <c r="C66" s="18">
        <v>4341.7</v>
      </c>
      <c r="D66" s="18">
        <v>4420.53</v>
      </c>
      <c r="E66" s="18">
        <v>4430.83</v>
      </c>
      <c r="F66" s="18">
        <v>4434</v>
      </c>
      <c r="G66" s="18">
        <v>4430.29</v>
      </c>
      <c r="H66" s="18">
        <v>4428.87</v>
      </c>
      <c r="I66" s="18">
        <v>4467.3999999999996</v>
      </c>
      <c r="J66" s="18">
        <v>4497.3100000000004</v>
      </c>
      <c r="K66" s="18">
        <v>4520.6000000000004</v>
      </c>
      <c r="L66" s="18">
        <v>4510.88</v>
      </c>
      <c r="M66" s="18">
        <v>4523.34</v>
      </c>
    </row>
    <row r="67" spans="1:16" hidden="1">
      <c r="A67" s="97"/>
      <c r="B67" s="95" t="s">
        <v>419</v>
      </c>
      <c r="C67" s="94"/>
      <c r="D67" s="94"/>
      <c r="E67" s="94"/>
      <c r="F67" s="94"/>
      <c r="G67" s="98"/>
      <c r="H67" s="98"/>
      <c r="I67" s="98"/>
      <c r="J67" s="98"/>
      <c r="K67" s="98"/>
      <c r="L67" s="98"/>
      <c r="M67" s="98"/>
    </row>
    <row r="68" spans="1:16" hidden="1">
      <c r="A68" s="99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P68" s="67" t="s">
        <v>418</v>
      </c>
    </row>
    <row r="69" spans="1:16" hidden="1">
      <c r="A69" s="92">
        <v>2000</v>
      </c>
      <c r="B69" s="18">
        <f>100.26</f>
        <v>100.26</v>
      </c>
      <c r="C69" s="18">
        <f>4552.74/45.2334</f>
        <v>100.64996219607634</v>
      </c>
      <c r="D69" s="18">
        <f>101.36</f>
        <v>101.36</v>
      </c>
      <c r="E69" s="18">
        <f>101.66</f>
        <v>101.66</v>
      </c>
      <c r="F69" s="18">
        <f>101.79</f>
        <v>101.79</v>
      </c>
      <c r="G69" s="18">
        <f>101.63</f>
        <v>101.63</v>
      </c>
      <c r="H69" s="18">
        <f>101.8</f>
        <v>101.8</v>
      </c>
      <c r="I69" s="18">
        <f>101.75</f>
        <v>101.75</v>
      </c>
      <c r="J69" s="18">
        <f>101.9</f>
        <v>101.9</v>
      </c>
      <c r="K69" s="18">
        <f>101.9</f>
        <v>101.9</v>
      </c>
      <c r="L69" s="18">
        <f>101.97</f>
        <v>101.97</v>
      </c>
      <c r="M69" s="18">
        <f>102.32</f>
        <v>102.32</v>
      </c>
    </row>
    <row r="70" spans="1:16" hidden="1">
      <c r="A70" s="92">
        <v>2001</v>
      </c>
      <c r="B70" s="18">
        <f>103.31</f>
        <v>103.31</v>
      </c>
      <c r="C70" s="18">
        <f>103.46</f>
        <v>103.46</v>
      </c>
      <c r="D70" s="18">
        <f>104.46</f>
        <v>104.46</v>
      </c>
      <c r="E70" s="18">
        <f>105.26</f>
        <v>105.26</v>
      </c>
      <c r="F70" s="18">
        <f>105.59</f>
        <v>105.59</v>
      </c>
      <c r="G70" s="18">
        <f>107.01</f>
        <v>107.01</v>
      </c>
      <c r="H70" s="18">
        <f>107.94</f>
        <v>107.94</v>
      </c>
      <c r="I70" s="18">
        <f>107.92</f>
        <v>107.92</v>
      </c>
      <c r="J70" s="18">
        <f>108.03</f>
        <v>108.03</v>
      </c>
      <c r="K70" s="18">
        <f>4901.11/45.2334</f>
        <v>108.3515720684273</v>
      </c>
      <c r="L70" s="18">
        <f>108.44</f>
        <v>108.44</v>
      </c>
      <c r="M70" s="18">
        <f>109.55</f>
        <v>109.55</v>
      </c>
    </row>
    <row r="71" spans="1:16" hidden="1">
      <c r="A71" s="92">
        <v>2002</v>
      </c>
      <c r="B71" s="18">
        <f>110.63</f>
        <v>110.63</v>
      </c>
      <c r="C71" s="18">
        <f>111.16</f>
        <v>111.16</v>
      </c>
      <c r="D71" s="18">
        <f>111.94</f>
        <v>111.94</v>
      </c>
      <c r="E71" s="18">
        <f>113.13</f>
        <v>113.13</v>
      </c>
      <c r="F71" s="18">
        <f>114.7</f>
        <v>114.7</v>
      </c>
      <c r="G71" s="18">
        <f>115.45</f>
        <v>115.45</v>
      </c>
      <c r="H71" s="18">
        <f>121.81</f>
        <v>121.81</v>
      </c>
      <c r="I71" s="18">
        <f>131.35</f>
        <v>131.35</v>
      </c>
      <c r="J71" s="18">
        <f>138.35</f>
        <v>138.35</v>
      </c>
      <c r="K71" s="18">
        <f>136.12</f>
        <v>136.12</v>
      </c>
      <c r="L71" s="18">
        <f>135.8</f>
        <v>135.80000000000001</v>
      </c>
      <c r="M71" s="18">
        <f>136.17</f>
        <v>136.16999999999999</v>
      </c>
    </row>
    <row r="72" spans="1:16" hidden="1">
      <c r="A72" s="92">
        <v>2003</v>
      </c>
      <c r="B72" s="18">
        <f>137.32</f>
        <v>137.32</v>
      </c>
      <c r="C72" s="18">
        <f>138.11</f>
        <v>138.11000000000001</v>
      </c>
      <c r="D72" s="18">
        <f>139.09</f>
        <v>139.09</v>
      </c>
      <c r="E72" s="18">
        <f>139.43</f>
        <v>139.43</v>
      </c>
      <c r="F72" s="18">
        <f>140.46</f>
        <v>140.46</v>
      </c>
      <c r="G72" s="18">
        <f>138.86</f>
        <v>138.86000000000001</v>
      </c>
      <c r="H72" s="18">
        <f>144.34</f>
        <v>144.34</v>
      </c>
      <c r="I72" s="18">
        <f>146.07</f>
        <v>146.07</v>
      </c>
      <c r="J72" s="18">
        <f>146.79</f>
        <v>146.79</v>
      </c>
      <c r="K72" s="18">
        <f>147.51</f>
        <v>147.51</v>
      </c>
      <c r="L72" s="18">
        <f>148.06</f>
        <v>148.06</v>
      </c>
      <c r="M72" s="18">
        <f>148.87008</f>
        <v>148.87008</v>
      </c>
    </row>
    <row r="73" spans="1:16" hidden="1">
      <c r="A73" s="92">
        <v>2004</v>
      </c>
      <c r="B73" s="18">
        <f>147.35</f>
        <v>147.35</v>
      </c>
      <c r="C73" s="18">
        <f>151.29</f>
        <v>151.29</v>
      </c>
      <c r="D73" s="18">
        <f>153.1</f>
        <v>153.1</v>
      </c>
      <c r="E73" s="18">
        <f>155.61</f>
        <v>155.61000000000001</v>
      </c>
      <c r="F73" s="18">
        <f>157.04</f>
        <v>157.04</v>
      </c>
      <c r="G73" s="18">
        <f>157.59</f>
        <v>157.59</v>
      </c>
      <c r="H73" s="18">
        <f>158.62</f>
        <v>158.62</v>
      </c>
      <c r="I73" s="18">
        <f>163.62</f>
        <v>163.62</v>
      </c>
      <c r="J73" s="18">
        <f>162.98</f>
        <v>162.97999999999999</v>
      </c>
      <c r="K73" s="18">
        <f>163.01</f>
        <v>163.01</v>
      </c>
      <c r="L73" s="18">
        <f>163.41</f>
        <v>163.41</v>
      </c>
      <c r="M73" s="18">
        <f>164.24</f>
        <v>164.24</v>
      </c>
    </row>
    <row r="74" spans="1:16" hidden="1">
      <c r="A74" s="92">
        <v>2005</v>
      </c>
      <c r="B74" s="18">
        <f>164.33</f>
        <v>164.33</v>
      </c>
      <c r="C74" s="18">
        <f>167.9</f>
        <v>167.9</v>
      </c>
      <c r="D74" s="18">
        <f>169.14</f>
        <v>169.14</v>
      </c>
      <c r="E74" s="18">
        <v>169.49</v>
      </c>
      <c r="F74" s="18">
        <v>169.73</v>
      </c>
      <c r="G74" s="18">
        <v>168.93</v>
      </c>
      <c r="H74" s="18">
        <v>170.83</v>
      </c>
      <c r="I74" s="18">
        <v>173.53</v>
      </c>
      <c r="J74" s="18">
        <v>173.94</v>
      </c>
      <c r="K74" s="18">
        <v>174.3</v>
      </c>
      <c r="L74" s="18">
        <v>174.44</v>
      </c>
      <c r="M74" s="18">
        <v>175.08</v>
      </c>
    </row>
    <row r="75" spans="1:16" hidden="1">
      <c r="A75" s="92">
        <v>2006</v>
      </c>
      <c r="B75" s="18">
        <v>176.36</v>
      </c>
      <c r="C75" s="18">
        <v>177.22</v>
      </c>
      <c r="D75" s="18">
        <v>177.67</v>
      </c>
      <c r="E75" s="18">
        <v>178.3</v>
      </c>
      <c r="F75" s="18">
        <v>182.87</v>
      </c>
      <c r="G75" s="18">
        <v>186.89</v>
      </c>
      <c r="H75" s="18">
        <v>191.24</v>
      </c>
      <c r="I75" s="18">
        <v>192.83</v>
      </c>
      <c r="J75" s="18">
        <v>193.9</v>
      </c>
      <c r="K75" s="18">
        <v>193.61</v>
      </c>
      <c r="L75" s="18">
        <v>193.76</v>
      </c>
      <c r="M75" s="18">
        <v>195.05</v>
      </c>
    </row>
    <row r="76" spans="1:16" hidden="1">
      <c r="A76" s="92">
        <v>2007</v>
      </c>
      <c r="B76" s="18">
        <v>200.18</v>
      </c>
      <c r="C76" s="18">
        <v>200.48</v>
      </c>
      <c r="D76" s="18">
        <v>200.9</v>
      </c>
      <c r="E76" s="18">
        <v>202</v>
      </c>
      <c r="F76" s="18">
        <v>203.18</v>
      </c>
      <c r="G76" s="18">
        <v>203.73</v>
      </c>
      <c r="H76" s="18">
        <v>200.64</v>
      </c>
      <c r="I76" s="18">
        <v>202.36</v>
      </c>
      <c r="J76" s="18">
        <v>202.74</v>
      </c>
      <c r="K76" s="18">
        <v>202.7</v>
      </c>
      <c r="L76" s="18">
        <v>202.82</v>
      </c>
      <c r="M76" s="18">
        <v>203.72</v>
      </c>
    </row>
    <row r="77" spans="1:16" hidden="1">
      <c r="A77" s="92">
        <v>2008</v>
      </c>
      <c r="B77" s="18">
        <v>212.12</v>
      </c>
      <c r="C77" s="18">
        <v>213.98</v>
      </c>
      <c r="D77" s="18">
        <v>215.38</v>
      </c>
      <c r="E77" s="18">
        <v>217.11</v>
      </c>
      <c r="F77" s="18">
        <v>219.55</v>
      </c>
      <c r="G77" s="18">
        <v>222.27</v>
      </c>
      <c r="H77" s="18">
        <v>224.72</v>
      </c>
      <c r="I77" s="18">
        <v>228.21</v>
      </c>
      <c r="J77" s="18">
        <v>232.69</v>
      </c>
      <c r="K77" s="18">
        <v>240.72</v>
      </c>
      <c r="L77" s="18">
        <v>254.43</v>
      </c>
      <c r="M77" s="18">
        <v>254.89</v>
      </c>
    </row>
    <row r="78" spans="1:16" hidden="1">
      <c r="A78" s="92">
        <v>2009</v>
      </c>
      <c r="B78" s="18">
        <v>250.74</v>
      </c>
      <c r="C78" s="18">
        <v>247.37</v>
      </c>
      <c r="D78" s="18">
        <v>248.17</v>
      </c>
      <c r="E78" s="18">
        <v>246</v>
      </c>
      <c r="F78" s="18">
        <v>244.89</v>
      </c>
      <c r="G78" s="18">
        <v>244.47</v>
      </c>
      <c r="H78" s="18">
        <v>245.58</v>
      </c>
      <c r="I78" s="18">
        <v>246.04</v>
      </c>
      <c r="J78" s="18">
        <v>245.92</v>
      </c>
      <c r="K78" s="18">
        <v>244.65</v>
      </c>
      <c r="L78" s="18">
        <v>258.74</v>
      </c>
      <c r="M78" s="18">
        <v>257.83</v>
      </c>
    </row>
    <row r="79" spans="1:16" hidden="1">
      <c r="A79" s="92">
        <v>2010</v>
      </c>
      <c r="B79" s="18">
        <v>257.76</v>
      </c>
      <c r="C79" s="18">
        <v>259.17</v>
      </c>
      <c r="D79" s="18">
        <v>260.38</v>
      </c>
      <c r="E79" s="18">
        <v>260.18</v>
      </c>
      <c r="F79" s="18">
        <v>261.66000000000003</v>
      </c>
      <c r="G79" s="18">
        <v>262.52</v>
      </c>
      <c r="H79" s="18">
        <v>264.83999999999997</v>
      </c>
      <c r="I79" s="18">
        <v>265.67</v>
      </c>
      <c r="J79" s="18">
        <v>266.27</v>
      </c>
      <c r="K79" s="18">
        <v>266.22000000000003</v>
      </c>
      <c r="L79" s="18">
        <v>281.76</v>
      </c>
      <c r="M79" s="18">
        <v>287.66000000000003</v>
      </c>
    </row>
    <row r="80" spans="1:16" hidden="1">
      <c r="A80" s="92">
        <v>2011</v>
      </c>
      <c r="B80" s="18">
        <v>289.35000000000002</v>
      </c>
      <c r="C80" s="18">
        <v>289.75</v>
      </c>
      <c r="D80" s="18">
        <v>291.35000000000002</v>
      </c>
      <c r="E80" s="18">
        <v>292.55</v>
      </c>
      <c r="F80" s="18">
        <v>293.63</v>
      </c>
      <c r="G80" s="18">
        <v>294</v>
      </c>
      <c r="H80" s="18">
        <v>295.85000000000002</v>
      </c>
      <c r="I80" s="18">
        <v>297.60000000000002</v>
      </c>
      <c r="J80" s="18">
        <v>298.35000000000002</v>
      </c>
      <c r="K80" s="18">
        <v>326.75</v>
      </c>
      <c r="L80" s="18">
        <v>327.02999999999997</v>
      </c>
      <c r="M80" s="18">
        <v>327.88</v>
      </c>
    </row>
    <row r="81" spans="1:13" hidden="1">
      <c r="A81" s="92">
        <v>2012</v>
      </c>
      <c r="B81" s="18">
        <v>329.22</v>
      </c>
      <c r="C81" s="18">
        <v>330</v>
      </c>
      <c r="D81" s="18">
        <v>331.5</v>
      </c>
      <c r="E81" s="18">
        <v>333.17</v>
      </c>
      <c r="F81" s="18">
        <v>335.17</v>
      </c>
      <c r="G81" s="18">
        <v>338.74</v>
      </c>
      <c r="H81" s="18">
        <v>340.82</v>
      </c>
      <c r="I81" s="18">
        <v>340.04</v>
      </c>
      <c r="J81" s="18">
        <v>340.81</v>
      </c>
      <c r="K81" s="18">
        <v>378.54</v>
      </c>
      <c r="L81" s="18">
        <v>378.49</v>
      </c>
      <c r="M81" s="18">
        <v>377.66</v>
      </c>
    </row>
    <row r="82" spans="1:13" s="140" customFormat="1" hidden="1">
      <c r="A82" s="92">
        <v>2013</v>
      </c>
      <c r="B82" s="18">
        <v>378.62</v>
      </c>
      <c r="C82" s="18">
        <v>379.93</v>
      </c>
      <c r="D82" s="18">
        <v>381.42</v>
      </c>
      <c r="E82" s="18">
        <v>381.66</v>
      </c>
      <c r="F82" s="18">
        <v>382.46</v>
      </c>
      <c r="G82" s="18">
        <v>385.19</v>
      </c>
      <c r="H82" s="18">
        <v>387.96</v>
      </c>
      <c r="I82" s="18">
        <v>390.55</v>
      </c>
      <c r="J82" s="18">
        <v>393.26</v>
      </c>
      <c r="K82" s="18">
        <v>419.94</v>
      </c>
      <c r="L82" s="18">
        <v>420.82</v>
      </c>
      <c r="M82" s="18">
        <v>420.84</v>
      </c>
    </row>
    <row r="83" spans="1:13" s="150" customFormat="1">
      <c r="A83" s="92">
        <v>2014</v>
      </c>
      <c r="B83" s="18">
        <v>425.89</v>
      </c>
      <c r="C83" s="18">
        <v>429.98</v>
      </c>
      <c r="D83" s="18">
        <v>431.49</v>
      </c>
      <c r="E83" s="18">
        <v>430.02</v>
      </c>
      <c r="F83" s="18">
        <v>432.88</v>
      </c>
      <c r="G83" s="18">
        <v>433.25</v>
      </c>
      <c r="H83" s="18">
        <v>433.89</v>
      </c>
      <c r="I83" s="18">
        <v>435.27</v>
      </c>
      <c r="J83" s="18">
        <v>438.72</v>
      </c>
      <c r="K83" s="18">
        <v>473.24</v>
      </c>
      <c r="L83" s="18">
        <v>473.42</v>
      </c>
      <c r="M83" s="18">
        <v>471.89</v>
      </c>
    </row>
    <row r="84" spans="1:13">
      <c r="A84" s="92">
        <v>2015</v>
      </c>
      <c r="B84" s="18">
        <v>476.15</v>
      </c>
      <c r="C84" s="18">
        <v>480.33</v>
      </c>
      <c r="D84" s="18">
        <v>480.71</v>
      </c>
      <c r="E84" s="18">
        <v>483.95</v>
      </c>
      <c r="F84" s="18">
        <v>486.6</v>
      </c>
      <c r="G84" s="18">
        <v>487.66</v>
      </c>
      <c r="H84" s="18">
        <v>489.85</v>
      </c>
      <c r="I84" s="18">
        <v>492.72</v>
      </c>
      <c r="J84" s="18">
        <v>493.13</v>
      </c>
      <c r="K84" s="18">
        <v>535.52</v>
      </c>
      <c r="L84" s="18">
        <v>535.14</v>
      </c>
      <c r="M84" s="18">
        <v>530.94000000000005</v>
      </c>
    </row>
    <row r="85" spans="1:13" s="159" customFormat="1">
      <c r="A85" s="92">
        <v>2016</v>
      </c>
      <c r="B85" s="18">
        <v>534.95000000000005</v>
      </c>
      <c r="C85" s="18">
        <v>542.67999999999995</v>
      </c>
      <c r="D85" s="18">
        <v>540.5</v>
      </c>
      <c r="E85" s="18">
        <v>543.16999999999996</v>
      </c>
      <c r="F85" s="18">
        <v>543.82000000000005</v>
      </c>
      <c r="G85" s="18">
        <v>543</v>
      </c>
      <c r="H85" s="18">
        <v>542.61</v>
      </c>
      <c r="I85" s="18">
        <v>539.83000000000004</v>
      </c>
      <c r="J85" s="18">
        <v>540.39</v>
      </c>
      <c r="K85" s="18">
        <v>550.39</v>
      </c>
      <c r="L85" s="18">
        <v>575.57000000000005</v>
      </c>
      <c r="M85" s="18">
        <v>573.57000000000005</v>
      </c>
    </row>
    <row r="86" spans="1:13" ht="13.5" customHeight="1">
      <c r="A86" s="92">
        <v>2017</v>
      </c>
      <c r="B86" s="18">
        <v>574.17999999999995</v>
      </c>
      <c r="C86" s="18">
        <v>580.97</v>
      </c>
      <c r="D86" s="18">
        <v>582.01</v>
      </c>
      <c r="E86" s="18">
        <v>578.16999999999996</v>
      </c>
      <c r="F86" s="18">
        <v>583.27</v>
      </c>
      <c r="G86" s="18">
        <v>585.54</v>
      </c>
      <c r="H86" s="18">
        <v>587.35</v>
      </c>
      <c r="I86" s="18">
        <v>588.44000000000005</v>
      </c>
      <c r="J86" s="18">
        <v>591.54</v>
      </c>
      <c r="K86" s="18">
        <v>618.16999999999996</v>
      </c>
      <c r="L86" s="18">
        <v>622.75</v>
      </c>
      <c r="M86" s="18">
        <v>617.98</v>
      </c>
    </row>
    <row r="87" spans="1:13" s="162" customFormat="1" ht="13.5" customHeight="1">
      <c r="A87" s="92">
        <v>2018</v>
      </c>
      <c r="B87" s="18">
        <v>617.72</v>
      </c>
      <c r="C87" s="18">
        <v>627.6</v>
      </c>
      <c r="D87" s="18">
        <v>623.79</v>
      </c>
      <c r="E87" s="18">
        <v>625.52</v>
      </c>
      <c r="F87" s="18">
        <v>629.48</v>
      </c>
      <c r="G87" s="18">
        <v>633.65</v>
      </c>
      <c r="H87" s="18">
        <v>634.77</v>
      </c>
      <c r="I87" s="18">
        <v>662.67</v>
      </c>
      <c r="J87" s="18">
        <v>666.21</v>
      </c>
      <c r="K87" s="18">
        <v>668.17</v>
      </c>
      <c r="L87" s="18">
        <v>668.53</v>
      </c>
      <c r="M87" s="18">
        <v>662.41</v>
      </c>
    </row>
    <row r="88" spans="1:13" ht="15.75" customHeight="1">
      <c r="A88" s="92">
        <v>2019</v>
      </c>
      <c r="B88" s="18">
        <v>665.68</v>
      </c>
      <c r="C88" s="18">
        <v>672.88</v>
      </c>
      <c r="D88" s="18">
        <v>674.63</v>
      </c>
      <c r="E88" s="18">
        <v>672.9</v>
      </c>
      <c r="F88" s="18">
        <v>680.03</v>
      </c>
      <c r="G88" s="18">
        <v>681.49</v>
      </c>
      <c r="H88" s="18">
        <v>705.99</v>
      </c>
      <c r="I88" s="18">
        <v>708.59</v>
      </c>
      <c r="J88" s="18">
        <v>711.28</v>
      </c>
      <c r="K88" s="18">
        <v>713.95</v>
      </c>
      <c r="L88" s="18">
        <v>715.26</v>
      </c>
      <c r="M88" s="18">
        <v>710.63</v>
      </c>
    </row>
    <row r="89" spans="1:13" s="192" customFormat="1" ht="14.25" customHeight="1">
      <c r="A89" s="92">
        <v>2020</v>
      </c>
      <c r="B89" s="18">
        <v>712.87</v>
      </c>
      <c r="C89" s="18">
        <v>720.18</v>
      </c>
      <c r="D89" s="18">
        <v>730.7</v>
      </c>
      <c r="E89" s="18">
        <v>731.12</v>
      </c>
      <c r="F89" s="18">
        <v>738.5</v>
      </c>
      <c r="G89" s="18">
        <v>737.44</v>
      </c>
      <c r="H89" s="18">
        <v>773.41</v>
      </c>
      <c r="I89" s="18">
        <v>773.15</v>
      </c>
      <c r="J89" s="18">
        <v>774.09</v>
      </c>
      <c r="K89" s="18">
        <v>775.34</v>
      </c>
      <c r="L89" s="18">
        <v>775.6</v>
      </c>
      <c r="M89" s="18">
        <v>771.48</v>
      </c>
    </row>
    <row r="90" spans="1:13" ht="14.25" customHeight="1">
      <c r="A90" s="92">
        <v>2021</v>
      </c>
      <c r="B90" s="18">
        <v>776.42</v>
      </c>
      <c r="C90" s="18">
        <v>788.05</v>
      </c>
      <c r="D90" s="18">
        <v>792.93</v>
      </c>
      <c r="E90" s="18"/>
      <c r="F90" s="18"/>
      <c r="G90" s="18"/>
      <c r="H90" s="18"/>
      <c r="I90" s="18"/>
      <c r="J90" s="18"/>
      <c r="K90" s="18"/>
      <c r="L90" s="18"/>
      <c r="M90" s="18"/>
    </row>
    <row r="91" spans="1:13">
      <c r="A91" s="94"/>
      <c r="B91" s="95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1:13" ht="12" customHeigh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1:13" ht="4.5" customHeight="1">
      <c r="A93" s="101"/>
      <c r="B93" s="102"/>
      <c r="C93" s="102"/>
      <c r="D93" s="102"/>
      <c r="E93" s="102"/>
      <c r="F93" s="102"/>
      <c r="G93" s="102" t="s">
        <v>418</v>
      </c>
      <c r="H93" s="102"/>
      <c r="I93" s="102"/>
      <c r="J93" s="102"/>
      <c r="K93" s="102"/>
      <c r="L93" s="102"/>
      <c r="M93" s="103"/>
    </row>
    <row r="94" spans="1:13" ht="18" customHeight="1">
      <c r="A94" s="223" t="s">
        <v>523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5"/>
    </row>
    <row r="95" spans="1:13" s="124" customFormat="1" ht="9.75" customHeight="1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5"/>
    </row>
    <row r="96" spans="1:13" s="165" customFormat="1" ht="18.75" customHeight="1">
      <c r="A96" s="216" t="s">
        <v>532</v>
      </c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8"/>
    </row>
    <row r="97" spans="1:13" s="165" customFormat="1" ht="17.25" customHeight="1">
      <c r="A97" s="104"/>
      <c r="B97" s="105"/>
      <c r="C97" s="105"/>
      <c r="D97" s="106"/>
      <c r="E97" s="106"/>
      <c r="F97" s="105"/>
      <c r="G97" s="105"/>
      <c r="H97" s="105"/>
      <c r="I97" s="105"/>
      <c r="J97" s="105"/>
      <c r="K97" s="105"/>
      <c r="L97" s="105"/>
      <c r="M97" s="107"/>
    </row>
    <row r="98" spans="1:13" ht="5.25" customHeight="1">
      <c r="A98" s="226" t="s">
        <v>531</v>
      </c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8"/>
    </row>
    <row r="99" spans="1:13" ht="5.25" customHeight="1">
      <c r="A99" s="226" t="s">
        <v>522</v>
      </c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30"/>
    </row>
    <row r="100" spans="1:13" ht="13.5" customHeight="1">
      <c r="A100" s="108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0"/>
    </row>
    <row r="101" spans="1:13" ht="10.5" customHeight="1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1:13" ht="8.25" customHeight="1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1:13" ht="11.25" customHeight="1">
      <c r="A103" s="221" t="s">
        <v>401</v>
      </c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</row>
    <row r="104" spans="1:13" ht="6" customHeight="1">
      <c r="A104" s="222" t="s">
        <v>402</v>
      </c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</row>
    <row r="105" spans="1:13" ht="16.5" customHeight="1">
      <c r="A105" s="12"/>
      <c r="B105" s="12"/>
      <c r="C105" s="112"/>
      <c r="D105" s="112"/>
      <c r="E105" s="112"/>
      <c r="F105" s="12"/>
      <c r="G105" s="12"/>
      <c r="H105" s="12"/>
      <c r="I105" s="12"/>
      <c r="J105" s="12"/>
      <c r="K105" s="12"/>
      <c r="L105" s="12"/>
      <c r="M105" s="12"/>
    </row>
    <row r="106" spans="1:13" ht="7.5" customHeight="1">
      <c r="A106" s="222" t="s">
        <v>411</v>
      </c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</row>
    <row r="107" spans="1:13" s="125" customFormat="1" ht="28.5" customHeight="1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</row>
    <row r="108" spans="1:13">
      <c r="A108" s="222" t="s">
        <v>533</v>
      </c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</row>
    <row r="109" spans="1:13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</row>
    <row r="110" spans="1:13">
      <c r="A110" s="219" t="s">
        <v>534</v>
      </c>
      <c r="B110" s="219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</row>
    <row r="111" spans="1:13">
      <c r="B111" s="111"/>
      <c r="C111" s="42"/>
      <c r="D111" s="113"/>
      <c r="E111" s="113"/>
      <c r="F111" s="114"/>
      <c r="G111" s="113"/>
      <c r="H111" s="113"/>
      <c r="I111" s="113"/>
      <c r="J111" s="113"/>
      <c r="K111" s="113"/>
      <c r="L111" s="113"/>
      <c r="M111" s="113"/>
    </row>
    <row r="112" spans="1:13">
      <c r="B112" s="115"/>
      <c r="C112" s="42"/>
      <c r="D112" s="113"/>
      <c r="E112" s="113"/>
      <c r="F112" s="114"/>
      <c r="G112" s="113"/>
      <c r="H112" s="113"/>
      <c r="I112" s="113"/>
      <c r="J112" s="113"/>
      <c r="K112" s="113"/>
      <c r="L112" s="113"/>
      <c r="M112" s="113"/>
    </row>
    <row r="114" spans="2:13">
      <c r="B114" s="116"/>
      <c r="C114" s="42"/>
      <c r="D114" s="113"/>
      <c r="E114" s="113"/>
      <c r="F114" s="114"/>
      <c r="G114" s="113"/>
      <c r="H114" s="113"/>
      <c r="I114" s="113"/>
      <c r="J114" s="113"/>
      <c r="K114" s="113"/>
      <c r="L114" s="113"/>
      <c r="M114" s="113"/>
    </row>
  </sheetData>
  <sheetProtection algorithmName="SHA-512" hashValue="JiDm/Zscg8TFG0VBGxPYOCBEhTTYHKs1cDSGcPa2KiBMA+13Q3JEnYbUczdMd7dlytW6FMb5nrFnhHorpAhjDw==" saltValue="nKquvoXRcsmqYkcMZ3F8hQ==" spinCount="100000" sheet="1" objects="1" scenarios="1"/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19">
    <mergeCell ref="A110:M110"/>
    <mergeCell ref="A109:M109"/>
    <mergeCell ref="A31:M31"/>
    <mergeCell ref="A59:M59"/>
    <mergeCell ref="A60:M60"/>
    <mergeCell ref="A103:M103"/>
    <mergeCell ref="A104:M104"/>
    <mergeCell ref="A94:M94"/>
    <mergeCell ref="A95:M95"/>
    <mergeCell ref="A107:M107"/>
    <mergeCell ref="A108:M108"/>
    <mergeCell ref="A106:M106"/>
    <mergeCell ref="A98:M98"/>
    <mergeCell ref="A99:M99"/>
    <mergeCell ref="A1:M1"/>
    <mergeCell ref="A2:M2"/>
    <mergeCell ref="A3:M3"/>
    <mergeCell ref="A30:M30"/>
    <mergeCell ref="A96:M96"/>
  </mergeCells>
  <phoneticPr fontId="0" type="noConversion"/>
  <hyperlinks>
    <hyperlink ref="A98" r:id="rId2"/>
    <hyperlink ref="A99" r:id="rId3"/>
    <hyperlink ref="A96" r:id="rId4"/>
  </hyperlinks>
  <printOptions horizontalCentered="1" verticalCentered="1"/>
  <pageMargins left="0.39370078740157483" right="0.39370078740157483" top="0.39370078740157483" bottom="0.39370078740157483" header="0" footer="0"/>
  <pageSetup paperSize="9" scale="89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66"/>
  <sheetViews>
    <sheetView topLeftCell="A2" zoomScale="115" zoomScaleNormal="115" workbookViewId="0">
      <selection activeCell="C7" sqref="C7"/>
    </sheetView>
  </sheetViews>
  <sheetFormatPr baseColWidth="10" defaultRowHeight="15"/>
  <cols>
    <col min="1" max="1" width="6.109375" style="67" customWidth="1"/>
    <col min="2" max="13" width="5.44140625" style="67" customWidth="1"/>
    <col min="14" max="14" width="6.109375" style="37" customWidth="1"/>
    <col min="15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8.25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>
      <c r="A3" s="232" t="s">
        <v>404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>
      <c r="A4" s="231" t="s">
        <v>403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2"/>
      <c r="B6" s="235">
        <v>2020</v>
      </c>
      <c r="C6" s="233"/>
      <c r="D6" s="233"/>
      <c r="E6" s="233"/>
      <c r="F6" s="233"/>
      <c r="G6" s="233"/>
      <c r="H6" s="233"/>
      <c r="I6" s="234"/>
      <c r="J6" s="233">
        <v>2021</v>
      </c>
      <c r="K6" s="233"/>
      <c r="L6" s="233"/>
      <c r="M6" s="234"/>
    </row>
    <row r="7" spans="1:13" ht="15.75" thickBot="1">
      <c r="A7" s="47" t="s">
        <v>405</v>
      </c>
      <c r="B7" s="47" t="s">
        <v>389</v>
      </c>
      <c r="C7" s="47" t="s">
        <v>390</v>
      </c>
      <c r="D7" s="47" t="s">
        <v>391</v>
      </c>
      <c r="E7" s="47" t="s">
        <v>392</v>
      </c>
      <c r="F7" s="47" t="s">
        <v>393</v>
      </c>
      <c r="G7" s="47" t="s">
        <v>394</v>
      </c>
      <c r="H7" s="143" t="s">
        <v>395</v>
      </c>
      <c r="I7" s="143" t="s">
        <v>396</v>
      </c>
      <c r="J7" s="47" t="s">
        <v>385</v>
      </c>
      <c r="K7" s="47" t="s">
        <v>386</v>
      </c>
      <c r="L7" s="47" t="s">
        <v>387</v>
      </c>
      <c r="M7" s="47" t="s">
        <v>388</v>
      </c>
    </row>
    <row r="8" spans="1:13">
      <c r="A8" s="48">
        <v>1</v>
      </c>
      <c r="B8" s="139"/>
      <c r="C8" s="134">
        <v>43.311999999999998</v>
      </c>
      <c r="D8" s="133">
        <v>42.174999999999997</v>
      </c>
      <c r="E8" s="178"/>
      <c r="F8" s="182">
        <v>42502</v>
      </c>
      <c r="G8" s="133">
        <v>42.533000000000001</v>
      </c>
      <c r="H8" s="155"/>
      <c r="I8" s="184" t="s">
        <v>567</v>
      </c>
      <c r="J8" s="139"/>
      <c r="K8" s="196" t="s">
        <v>607</v>
      </c>
      <c r="L8" s="196" t="s">
        <v>623</v>
      </c>
      <c r="M8" s="139"/>
    </row>
    <row r="9" spans="1:13">
      <c r="A9" s="53">
        <v>2</v>
      </c>
      <c r="B9" s="128"/>
      <c r="C9" s="133">
        <v>43.076999999999998</v>
      </c>
      <c r="D9" s="133">
        <v>42.436999999999998</v>
      </c>
      <c r="E9" s="177"/>
      <c r="F9" s="180">
        <v>42673</v>
      </c>
      <c r="G9" s="133">
        <v>42.557000000000002</v>
      </c>
      <c r="H9" s="155" t="s">
        <v>418</v>
      </c>
      <c r="I9" s="133" t="s">
        <v>568</v>
      </c>
      <c r="J9" s="186"/>
      <c r="K9" s="196" t="s">
        <v>608</v>
      </c>
      <c r="L9" s="196" t="s">
        <v>624</v>
      </c>
      <c r="M9" s="128"/>
    </row>
    <row r="10" spans="1:13">
      <c r="A10" s="53">
        <v>3</v>
      </c>
      <c r="B10" s="128"/>
      <c r="C10" s="68">
        <v>42.921999999999997</v>
      </c>
      <c r="D10" s="133">
        <v>42.792999999999999</v>
      </c>
      <c r="E10" s="170">
        <v>42.655000000000001</v>
      </c>
      <c r="F10" s="180">
        <v>42593</v>
      </c>
      <c r="G10" s="128"/>
      <c r="H10" s="132" t="s">
        <v>547</v>
      </c>
      <c r="I10" s="133" t="s">
        <v>569</v>
      </c>
      <c r="J10" s="186"/>
      <c r="K10" s="196" t="s">
        <v>609</v>
      </c>
      <c r="L10" s="196" t="s">
        <v>625</v>
      </c>
      <c r="M10" s="128"/>
    </row>
    <row r="11" spans="1:13">
      <c r="A11" s="53">
        <v>4</v>
      </c>
      <c r="B11" s="133">
        <v>42.744</v>
      </c>
      <c r="C11" s="68">
        <v>42.954999999999998</v>
      </c>
      <c r="D11" s="128"/>
      <c r="E11" s="170">
        <v>42.771000000000001</v>
      </c>
      <c r="F11" s="180">
        <v>42444</v>
      </c>
      <c r="G11" s="128"/>
      <c r="H11" s="132" t="s">
        <v>548</v>
      </c>
      <c r="I11" s="132" t="s">
        <v>570</v>
      </c>
      <c r="J11" s="133" t="s">
        <v>588</v>
      </c>
      <c r="K11" s="196" t="s">
        <v>610</v>
      </c>
      <c r="L11" s="196" t="s">
        <v>626</v>
      </c>
      <c r="M11" s="128"/>
    </row>
    <row r="12" spans="1:13">
      <c r="A12" s="53">
        <v>5</v>
      </c>
      <c r="B12" s="133">
        <v>42.536000000000001</v>
      </c>
      <c r="C12" s="68">
        <v>42.557000000000002</v>
      </c>
      <c r="D12" s="128"/>
      <c r="E12" s="170">
        <v>42.552999999999997</v>
      </c>
      <c r="F12" s="128" t="s">
        <v>418</v>
      </c>
      <c r="G12" s="133">
        <v>42.494999999999997</v>
      </c>
      <c r="H12" s="133" t="s">
        <v>549</v>
      </c>
      <c r="I12" s="185"/>
      <c r="J12" s="133" t="s">
        <v>589</v>
      </c>
      <c r="K12" s="196" t="s">
        <v>573</v>
      </c>
      <c r="L12" s="196" t="s">
        <v>627</v>
      </c>
      <c r="M12" s="133" t="s">
        <v>647</v>
      </c>
    </row>
    <row r="13" spans="1:13">
      <c r="A13" s="53">
        <v>6</v>
      </c>
      <c r="B13" s="133">
        <v>43.116999999999997</v>
      </c>
      <c r="C13" s="129"/>
      <c r="D13" s="133">
        <v>43.162999999999997</v>
      </c>
      <c r="E13" s="133">
        <v>42.718000000000004</v>
      </c>
      <c r="F13" s="128"/>
      <c r="G13" s="133">
        <v>42.49</v>
      </c>
      <c r="H13" s="132" t="s">
        <v>550</v>
      </c>
      <c r="I13" s="185"/>
      <c r="J13" s="173"/>
      <c r="K13" s="154"/>
      <c r="L13" s="128"/>
      <c r="M13" s="133" t="s">
        <v>648</v>
      </c>
    </row>
    <row r="14" spans="1:13">
      <c r="A14" s="53">
        <v>7</v>
      </c>
      <c r="B14" s="133">
        <v>44.161000000000001</v>
      </c>
      <c r="C14" s="128"/>
      <c r="D14" s="133">
        <v>43.503</v>
      </c>
      <c r="E14" s="133">
        <v>42.642000000000003</v>
      </c>
      <c r="F14" s="181">
        <v>42450</v>
      </c>
      <c r="G14" s="133">
        <v>42.512</v>
      </c>
      <c r="H14" s="185"/>
      <c r="I14" s="132" t="s">
        <v>571</v>
      </c>
      <c r="J14" s="171" t="s">
        <v>590</v>
      </c>
      <c r="K14" s="154"/>
      <c r="L14" s="128"/>
      <c r="M14" s="133" t="s">
        <v>647</v>
      </c>
    </row>
    <row r="15" spans="1:13">
      <c r="A15" s="53">
        <v>8</v>
      </c>
      <c r="B15" s="142">
        <v>44.061999999999998</v>
      </c>
      <c r="C15" s="133">
        <v>42.484000000000002</v>
      </c>
      <c r="D15" s="133">
        <v>43.652999999999999</v>
      </c>
      <c r="E15" s="128"/>
      <c r="F15" s="181">
        <v>42558</v>
      </c>
      <c r="G15" s="133">
        <v>42.564999999999998</v>
      </c>
      <c r="H15" s="185"/>
      <c r="I15" s="132" t="s">
        <v>572</v>
      </c>
      <c r="J15" s="170" t="s">
        <v>591</v>
      </c>
      <c r="K15" s="197" t="s">
        <v>611</v>
      </c>
      <c r="L15" s="196" t="s">
        <v>628</v>
      </c>
      <c r="M15" s="133" t="s">
        <v>648</v>
      </c>
    </row>
    <row r="16" spans="1:13">
      <c r="A16" s="53">
        <v>9</v>
      </c>
      <c r="B16" s="128"/>
      <c r="C16" s="132">
        <v>42.521999999999998</v>
      </c>
      <c r="D16" s="133">
        <v>43.646999999999998</v>
      </c>
      <c r="E16" s="128"/>
      <c r="F16" s="180">
        <v>42520</v>
      </c>
      <c r="G16" s="133">
        <v>45.566000000000003</v>
      </c>
      <c r="H16" s="133" t="s">
        <v>551</v>
      </c>
      <c r="I16" s="133" t="s">
        <v>573</v>
      </c>
      <c r="J16" s="186"/>
      <c r="K16" s="196" t="s">
        <v>612</v>
      </c>
      <c r="L16" s="196" t="s">
        <v>629</v>
      </c>
      <c r="M16" s="142" t="s">
        <v>649</v>
      </c>
    </row>
    <row r="17" spans="1:13">
      <c r="A17" s="53">
        <v>10</v>
      </c>
      <c r="B17" s="128"/>
      <c r="C17" s="68">
        <v>42.822000000000003</v>
      </c>
      <c r="D17" s="133">
        <v>43.652999999999999</v>
      </c>
      <c r="E17" s="170">
        <v>42.460999999999999</v>
      </c>
      <c r="F17" s="180">
        <v>42524</v>
      </c>
      <c r="G17" s="128"/>
      <c r="H17" s="133" t="s">
        <v>552</v>
      </c>
      <c r="I17" s="133" t="s">
        <v>574</v>
      </c>
      <c r="J17" s="186"/>
      <c r="K17" s="196" t="s">
        <v>613</v>
      </c>
      <c r="L17" s="196" t="s">
        <v>630</v>
      </c>
      <c r="M17" s="128"/>
    </row>
    <row r="18" spans="1:13">
      <c r="A18" s="53">
        <v>11</v>
      </c>
      <c r="B18" s="133">
        <v>43.625</v>
      </c>
      <c r="C18" s="68">
        <v>42.999000000000002</v>
      </c>
      <c r="D18" s="128"/>
      <c r="E18" s="170">
        <v>42.453000000000003</v>
      </c>
      <c r="F18" s="180">
        <v>42492</v>
      </c>
      <c r="G18" s="128"/>
      <c r="H18" s="133" t="s">
        <v>553</v>
      </c>
      <c r="I18" s="132" t="s">
        <v>575</v>
      </c>
      <c r="J18" s="170" t="s">
        <v>592</v>
      </c>
      <c r="K18" s="196" t="s">
        <v>571</v>
      </c>
      <c r="L18" s="196" t="s">
        <v>631</v>
      </c>
      <c r="M18" s="128"/>
    </row>
    <row r="19" spans="1:13">
      <c r="A19" s="53">
        <v>12</v>
      </c>
      <c r="B19" s="133">
        <v>43.584000000000003</v>
      </c>
      <c r="C19" s="68">
        <v>42.744999999999997</v>
      </c>
      <c r="D19" s="128"/>
      <c r="E19" s="170">
        <v>42.533999999999999</v>
      </c>
      <c r="F19" s="128"/>
      <c r="G19" s="128"/>
      <c r="H19" s="132" t="s">
        <v>554</v>
      </c>
      <c r="I19" s="185"/>
      <c r="J19" s="170" t="s">
        <v>593</v>
      </c>
      <c r="K19" s="196" t="s">
        <v>614</v>
      </c>
      <c r="L19" s="196" t="s">
        <v>632</v>
      </c>
      <c r="M19" s="133" t="s">
        <v>645</v>
      </c>
    </row>
    <row r="20" spans="1:13">
      <c r="A20" s="53">
        <v>13</v>
      </c>
      <c r="B20" s="133">
        <v>43.914999999999999</v>
      </c>
      <c r="C20" s="129"/>
      <c r="D20" s="133">
        <v>43.698999999999998</v>
      </c>
      <c r="E20" s="170">
        <v>42.506</v>
      </c>
      <c r="F20" s="128"/>
      <c r="G20" s="133">
        <v>42.624000000000002</v>
      </c>
      <c r="H20" s="132" t="s">
        <v>555</v>
      </c>
      <c r="I20" s="185"/>
      <c r="J20" s="170" t="s">
        <v>594</v>
      </c>
      <c r="K20" s="154"/>
      <c r="L20" s="128"/>
      <c r="M20" s="133" t="s">
        <v>650</v>
      </c>
    </row>
    <row r="21" spans="1:13">
      <c r="A21" s="53">
        <v>14</v>
      </c>
      <c r="B21" s="133">
        <v>44.097999999999999</v>
      </c>
      <c r="C21" s="128"/>
      <c r="D21" s="133">
        <v>43.814999999999998</v>
      </c>
      <c r="E21" s="170">
        <v>42.5</v>
      </c>
      <c r="F21" s="181">
        <v>42488</v>
      </c>
      <c r="G21" s="133">
        <v>42.66</v>
      </c>
      <c r="H21" s="185"/>
      <c r="I21" s="132" t="s">
        <v>576</v>
      </c>
      <c r="J21" s="170" t="s">
        <v>595</v>
      </c>
      <c r="K21" s="154"/>
      <c r="L21" s="128"/>
      <c r="M21" s="142" t="s">
        <v>651</v>
      </c>
    </row>
    <row r="22" spans="1:13">
      <c r="A22" s="53">
        <v>15</v>
      </c>
      <c r="B22" s="142">
        <v>44.052</v>
      </c>
      <c r="C22" s="133">
        <v>42.906999999999996</v>
      </c>
      <c r="D22" s="133">
        <v>43.923999999999999</v>
      </c>
      <c r="E22" s="128"/>
      <c r="F22" s="181">
        <v>42442</v>
      </c>
      <c r="G22" s="133">
        <v>42.805</v>
      </c>
      <c r="H22" s="185"/>
      <c r="I22" s="132" t="s">
        <v>577</v>
      </c>
      <c r="J22" s="171" t="s">
        <v>596</v>
      </c>
      <c r="K22" s="154"/>
      <c r="L22" s="196" t="s">
        <v>633</v>
      </c>
      <c r="M22" s="133" t="s">
        <v>652</v>
      </c>
    </row>
    <row r="23" spans="1:13">
      <c r="A23" s="53">
        <v>16</v>
      </c>
      <c r="B23" s="128"/>
      <c r="C23" s="132">
        <v>42.609000000000002</v>
      </c>
      <c r="D23" s="133">
        <v>43.912999999999997</v>
      </c>
      <c r="E23" s="179"/>
      <c r="F23" s="180">
        <v>42434</v>
      </c>
      <c r="G23" s="133">
        <v>42.892000000000003</v>
      </c>
      <c r="H23" s="133" t="s">
        <v>556</v>
      </c>
      <c r="I23" s="133" t="s">
        <v>578</v>
      </c>
      <c r="J23" s="187"/>
      <c r="K23" s="154"/>
      <c r="L23" s="196" t="s">
        <v>634</v>
      </c>
      <c r="M23" s="133" t="s">
        <v>653</v>
      </c>
    </row>
    <row r="24" spans="1:13">
      <c r="A24" s="53">
        <v>17</v>
      </c>
      <c r="B24" s="128"/>
      <c r="C24" s="132">
        <v>42.468000000000004</v>
      </c>
      <c r="D24" s="133">
        <v>43.722999999999999</v>
      </c>
      <c r="E24" s="170">
        <v>42.722000000000001</v>
      </c>
      <c r="F24" s="180">
        <v>42450</v>
      </c>
      <c r="G24" s="128"/>
      <c r="H24" s="133" t="s">
        <v>557</v>
      </c>
      <c r="I24" s="133" t="s">
        <v>579</v>
      </c>
      <c r="J24" s="187"/>
      <c r="K24" s="196" t="s">
        <v>615</v>
      </c>
      <c r="L24" s="196" t="s">
        <v>635</v>
      </c>
      <c r="M24" s="128"/>
    </row>
    <row r="25" spans="1:13">
      <c r="A25" s="53">
        <v>18</v>
      </c>
      <c r="B25" s="128"/>
      <c r="C25" s="68">
        <v>42.704999999999998</v>
      </c>
      <c r="D25" s="128"/>
      <c r="E25" s="170">
        <v>42.612000000000002</v>
      </c>
      <c r="F25" s="180">
        <v>42437</v>
      </c>
      <c r="G25" s="128"/>
      <c r="H25" s="132" t="s">
        <v>558</v>
      </c>
      <c r="I25" s="172" t="s">
        <v>580</v>
      </c>
      <c r="J25" s="171" t="s">
        <v>597</v>
      </c>
      <c r="K25" s="198" t="s">
        <v>616</v>
      </c>
      <c r="L25" s="196" t="s">
        <v>636</v>
      </c>
      <c r="M25" s="128"/>
    </row>
    <row r="26" spans="1:13">
      <c r="A26" s="53">
        <v>19</v>
      </c>
      <c r="B26" s="133">
        <v>43.584000000000003</v>
      </c>
      <c r="C26" s="129"/>
      <c r="D26" s="128"/>
      <c r="E26" s="170">
        <v>42.874000000000002</v>
      </c>
      <c r="F26" s="128"/>
      <c r="G26" s="133">
        <v>42.783999999999999</v>
      </c>
      <c r="H26" s="132" t="s">
        <v>559</v>
      </c>
      <c r="I26" s="188"/>
      <c r="J26" s="171" t="s">
        <v>598</v>
      </c>
      <c r="K26" s="198" t="s">
        <v>617</v>
      </c>
      <c r="L26" s="196" t="s">
        <v>637</v>
      </c>
      <c r="M26" s="128"/>
    </row>
    <row r="27" spans="1:13">
      <c r="A27" s="53">
        <v>20</v>
      </c>
      <c r="B27" s="133">
        <v>43.14</v>
      </c>
      <c r="C27" s="129"/>
      <c r="D27" s="133">
        <v>43.36</v>
      </c>
      <c r="E27" s="170">
        <v>43.192</v>
      </c>
      <c r="F27" s="128"/>
      <c r="G27" s="133">
        <v>42.715000000000003</v>
      </c>
      <c r="H27" s="132" t="s">
        <v>560</v>
      </c>
      <c r="I27" s="155"/>
      <c r="J27" s="171" t="s">
        <v>599</v>
      </c>
      <c r="K27" s="154"/>
      <c r="L27" s="128"/>
      <c r="M27" s="133" t="s">
        <v>654</v>
      </c>
    </row>
    <row r="28" spans="1:13">
      <c r="A28" s="53">
        <v>21</v>
      </c>
      <c r="B28" s="133">
        <v>43.173999999999999</v>
      </c>
      <c r="C28" s="128"/>
      <c r="D28" s="133">
        <v>43.082000000000001</v>
      </c>
      <c r="E28" s="170">
        <v>42.936999999999998</v>
      </c>
      <c r="F28" s="181">
        <v>42504</v>
      </c>
      <c r="G28" s="132">
        <v>42.679000000000002</v>
      </c>
      <c r="H28" s="155"/>
      <c r="I28" s="132" t="s">
        <v>581</v>
      </c>
      <c r="J28" s="171" t="s">
        <v>600</v>
      </c>
      <c r="K28" s="154"/>
      <c r="L28" s="128"/>
      <c r="M28" s="133" t="s">
        <v>655</v>
      </c>
    </row>
    <row r="29" spans="1:13">
      <c r="A29" s="53">
        <v>22</v>
      </c>
      <c r="B29" s="133">
        <v>43.390999999999998</v>
      </c>
      <c r="C29" s="133">
        <v>42.31</v>
      </c>
      <c r="D29" s="133">
        <v>42.622</v>
      </c>
      <c r="E29" s="128"/>
      <c r="F29" s="181">
        <v>42422</v>
      </c>
      <c r="G29" s="132">
        <v>42.664999999999999</v>
      </c>
      <c r="H29" s="154"/>
      <c r="I29" s="132" t="s">
        <v>582</v>
      </c>
      <c r="J29" s="170" t="s">
        <v>601</v>
      </c>
      <c r="K29" s="197" t="s">
        <v>618</v>
      </c>
      <c r="L29" s="196" t="s">
        <v>638</v>
      </c>
      <c r="M29" s="133" t="s">
        <v>656</v>
      </c>
    </row>
    <row r="30" spans="1:13">
      <c r="A30" s="53">
        <v>23</v>
      </c>
      <c r="B30" s="128"/>
      <c r="C30" s="132">
        <v>42.164000000000001</v>
      </c>
      <c r="D30" s="133">
        <v>42.531999999999996</v>
      </c>
      <c r="E30" s="128"/>
      <c r="F30" s="180">
        <v>42373</v>
      </c>
      <c r="G30" s="133">
        <v>42.667000000000002</v>
      </c>
      <c r="H30" s="133" t="s">
        <v>561</v>
      </c>
      <c r="I30" s="133" t="s">
        <v>583</v>
      </c>
      <c r="J30" s="189"/>
      <c r="K30" s="196" t="s">
        <v>619</v>
      </c>
      <c r="L30" s="196" t="s">
        <v>639</v>
      </c>
      <c r="M30" s="133" t="s">
        <v>657</v>
      </c>
    </row>
    <row r="31" spans="1:13">
      <c r="A31" s="53">
        <v>24</v>
      </c>
      <c r="B31" s="128"/>
      <c r="C31" s="132">
        <v>42.143000000000001</v>
      </c>
      <c r="D31" s="133">
        <v>42.256999999999998</v>
      </c>
      <c r="E31" s="170">
        <v>42.779000000000003</v>
      </c>
      <c r="F31" s="180">
        <v>42439</v>
      </c>
      <c r="G31" s="128"/>
      <c r="H31" s="133" t="s">
        <v>562</v>
      </c>
      <c r="I31" s="133" t="s">
        <v>584</v>
      </c>
      <c r="J31" s="187"/>
      <c r="K31" s="196" t="s">
        <v>620</v>
      </c>
      <c r="L31" s="196" t="s">
        <v>640</v>
      </c>
      <c r="M31" s="128"/>
    </row>
    <row r="32" spans="1:13">
      <c r="A32" s="53">
        <v>25</v>
      </c>
      <c r="B32" s="133">
        <v>43.231000000000002</v>
      </c>
      <c r="C32" s="132">
        <v>42.07</v>
      </c>
      <c r="D32" s="128"/>
      <c r="E32" s="128" t="s">
        <v>418</v>
      </c>
      <c r="F32" s="181">
        <v>42522</v>
      </c>
      <c r="G32" s="129"/>
      <c r="H32" s="132" t="s">
        <v>563</v>
      </c>
      <c r="I32" s="155"/>
      <c r="J32" s="171" t="s">
        <v>602</v>
      </c>
      <c r="K32" s="196" t="s">
        <v>621</v>
      </c>
      <c r="L32" s="196" t="s">
        <v>641</v>
      </c>
      <c r="M32" s="128"/>
    </row>
    <row r="33" spans="1:13">
      <c r="A33" s="53">
        <v>26</v>
      </c>
      <c r="B33" s="133">
        <v>42.936999999999998</v>
      </c>
      <c r="C33" s="132">
        <v>42.058</v>
      </c>
      <c r="D33" s="128"/>
      <c r="E33" s="170">
        <v>42.701999999999998</v>
      </c>
      <c r="F33" s="129"/>
      <c r="G33" s="132">
        <v>42.673999999999999</v>
      </c>
      <c r="H33" s="132" t="s">
        <v>564</v>
      </c>
      <c r="I33" s="155"/>
      <c r="J33" s="171" t="s">
        <v>603</v>
      </c>
      <c r="K33" s="196" t="s">
        <v>622</v>
      </c>
      <c r="L33" s="196" t="s">
        <v>642</v>
      </c>
      <c r="M33" s="133" t="s">
        <v>658</v>
      </c>
    </row>
    <row r="34" spans="1:13">
      <c r="A34" s="53">
        <v>27</v>
      </c>
      <c r="B34" s="133">
        <v>43.203000000000003</v>
      </c>
      <c r="C34" s="129"/>
      <c r="D34" s="133">
        <v>42.392000000000003</v>
      </c>
      <c r="E34" s="170">
        <v>42.65</v>
      </c>
      <c r="F34" s="128"/>
      <c r="G34" s="133">
        <v>42.686</v>
      </c>
      <c r="H34" s="132" t="s">
        <v>565</v>
      </c>
      <c r="I34" s="133" t="s">
        <v>585</v>
      </c>
      <c r="J34" s="171" t="s">
        <v>604</v>
      </c>
      <c r="K34" s="154"/>
      <c r="L34" s="128"/>
      <c r="M34" s="133" t="s">
        <v>659</v>
      </c>
    </row>
    <row r="35" spans="1:13">
      <c r="A35" s="53">
        <v>28</v>
      </c>
      <c r="B35" s="133">
        <v>43.311</v>
      </c>
      <c r="C35" s="129"/>
      <c r="D35" s="133">
        <v>42.378999999999998</v>
      </c>
      <c r="E35" s="170">
        <v>42.500999999999998</v>
      </c>
      <c r="F35" s="181">
        <v>42472</v>
      </c>
      <c r="G35" s="132">
        <v>42.841999999999999</v>
      </c>
      <c r="H35" s="155"/>
      <c r="I35" s="132" t="s">
        <v>586</v>
      </c>
      <c r="J35" s="171" t="s">
        <v>605</v>
      </c>
      <c r="K35" s="154"/>
      <c r="L35" s="128"/>
      <c r="M35" s="133" t="s">
        <v>660</v>
      </c>
    </row>
    <row r="36" spans="1:13">
      <c r="A36" s="53">
        <v>29</v>
      </c>
      <c r="B36" s="133">
        <v>43.308</v>
      </c>
      <c r="C36" s="133">
        <v>42.061999999999998</v>
      </c>
      <c r="D36" s="133">
        <v>42.505000000000003</v>
      </c>
      <c r="E36" s="128" t="s">
        <v>418</v>
      </c>
      <c r="F36" s="181">
        <v>42483</v>
      </c>
      <c r="G36" s="132">
        <v>43.033000000000001</v>
      </c>
      <c r="H36" s="155"/>
      <c r="I36" s="132" t="s">
        <v>587</v>
      </c>
      <c r="J36" s="171" t="s">
        <v>606</v>
      </c>
      <c r="K36" s="128"/>
      <c r="L36" s="196" t="s">
        <v>643</v>
      </c>
      <c r="M36" s="133" t="s">
        <v>661</v>
      </c>
    </row>
    <row r="37" spans="1:13">
      <c r="A37" s="53">
        <v>30</v>
      </c>
      <c r="B37" s="128"/>
      <c r="C37" s="132">
        <v>42.212000000000003</v>
      </c>
      <c r="D37" s="133">
        <v>42.540999999999997</v>
      </c>
      <c r="E37" s="128"/>
      <c r="F37" s="181">
        <v>42575</v>
      </c>
      <c r="G37" s="132">
        <v>43.003</v>
      </c>
      <c r="H37" s="132" t="s">
        <v>566</v>
      </c>
      <c r="I37" s="133" t="s">
        <v>587</v>
      </c>
      <c r="J37" s="187"/>
      <c r="K37" s="128"/>
      <c r="L37" s="196" t="s">
        <v>644</v>
      </c>
      <c r="M37" s="133" t="s">
        <v>662</v>
      </c>
    </row>
    <row r="38" spans="1:13" ht="15.75" thickBot="1">
      <c r="A38" s="56">
        <v>31</v>
      </c>
      <c r="B38" s="138"/>
      <c r="C38" s="70"/>
      <c r="D38" s="175">
        <v>42.375999999999998</v>
      </c>
      <c r="E38" s="174">
        <v>42.587000000000003</v>
      </c>
      <c r="F38" s="141"/>
      <c r="G38" s="138"/>
      <c r="H38" s="69"/>
      <c r="I38" s="138"/>
      <c r="J38" s="190"/>
      <c r="K38" s="141"/>
      <c r="L38" s="199" t="s">
        <v>645</v>
      </c>
      <c r="M38" s="138"/>
    </row>
    <row r="39" spans="1:13" ht="8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 t="s">
        <v>418</v>
      </c>
      <c r="M39" s="71"/>
    </row>
    <row r="40" spans="1:13">
      <c r="A40" s="232" t="s">
        <v>407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</row>
    <row r="41" spans="1:13">
      <c r="A41" s="231" t="s">
        <v>406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</row>
    <row r="42" spans="1:13" ht="10.5" customHeight="1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5" customHeight="1" thickBot="1">
      <c r="A43" s="47" t="s">
        <v>384</v>
      </c>
      <c r="B43" s="7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3" ht="1.5" hidden="1" customHeight="1" thickBot="1">
      <c r="A44" s="73">
        <v>1998</v>
      </c>
      <c r="B44" s="74">
        <v>10.065</v>
      </c>
      <c r="C44" s="75">
        <v>10.18</v>
      </c>
      <c r="D44" s="75">
        <v>10.244999999999999</v>
      </c>
      <c r="E44" s="75">
        <v>10.305999999999999</v>
      </c>
      <c r="F44" s="75">
        <v>10.366</v>
      </c>
      <c r="G44" s="75">
        <v>10.462999999999999</v>
      </c>
      <c r="H44" s="75">
        <v>10.537000000000001</v>
      </c>
      <c r="I44" s="75">
        <v>10.734999999999999</v>
      </c>
      <c r="J44" s="75">
        <v>10.63</v>
      </c>
      <c r="K44" s="75">
        <v>10.683999999999999</v>
      </c>
      <c r="L44" s="75">
        <v>10.747</v>
      </c>
      <c r="M44" s="76">
        <v>10.818</v>
      </c>
    </row>
    <row r="45" spans="1:13" ht="1.5" hidden="1" customHeight="1" thickBot="1">
      <c r="A45" s="73">
        <v>1999</v>
      </c>
      <c r="B45" s="74">
        <v>10.97</v>
      </c>
      <c r="C45" s="75">
        <v>10.98</v>
      </c>
      <c r="D45" s="75">
        <v>11.095000000000001</v>
      </c>
      <c r="E45" s="75">
        <v>11.14</v>
      </c>
      <c r="F45" s="75">
        <v>11.195</v>
      </c>
      <c r="G45" s="75">
        <v>11.375</v>
      </c>
      <c r="H45" s="75">
        <v>11.505000000000001</v>
      </c>
      <c r="I45" s="75">
        <v>11.667</v>
      </c>
      <c r="J45" s="75">
        <v>11.664999999999999</v>
      </c>
      <c r="K45" s="75">
        <v>11.59</v>
      </c>
      <c r="L45" s="75">
        <v>11.55</v>
      </c>
      <c r="M45" s="76">
        <v>11.615</v>
      </c>
    </row>
    <row r="46" spans="1:13" ht="15.75" hidden="1" thickBot="1">
      <c r="A46" s="73">
        <v>2000</v>
      </c>
      <c r="B46" s="74">
        <v>11.68</v>
      </c>
      <c r="C46" s="75">
        <v>11.76</v>
      </c>
      <c r="D46" s="75">
        <v>11.84</v>
      </c>
      <c r="E46" s="75">
        <v>11.891999999999999</v>
      </c>
      <c r="F46" s="75">
        <v>12.005000000000001</v>
      </c>
      <c r="G46" s="75">
        <v>12.1</v>
      </c>
      <c r="H46" s="75">
        <v>12.234999999999999</v>
      </c>
      <c r="I46" s="75">
        <v>12.352</v>
      </c>
      <c r="J46" s="75">
        <v>12.25</v>
      </c>
      <c r="K46" s="75">
        <v>12.375</v>
      </c>
      <c r="L46" s="75">
        <v>12.403</v>
      </c>
      <c r="M46" s="76">
        <v>12.51</v>
      </c>
    </row>
    <row r="47" spans="1:13" ht="15.75" hidden="1" thickBot="1">
      <c r="A47" s="73">
        <v>2001</v>
      </c>
      <c r="B47" s="74">
        <v>12.545</v>
      </c>
      <c r="C47" s="75">
        <v>12.62</v>
      </c>
      <c r="D47" s="75">
        <v>12.83</v>
      </c>
      <c r="E47" s="75">
        <v>12.94</v>
      </c>
      <c r="F47" s="75">
        <v>13.145</v>
      </c>
      <c r="G47" s="75">
        <v>13.742000000000001</v>
      </c>
      <c r="H47" s="75">
        <v>13.175000000000001</v>
      </c>
      <c r="I47" s="75">
        <v>13.525</v>
      </c>
      <c r="J47" s="75">
        <v>13.71</v>
      </c>
      <c r="K47" s="75">
        <v>14.08</v>
      </c>
      <c r="L47" s="75">
        <v>14.082000000000001</v>
      </c>
      <c r="M47" s="76">
        <v>14.75</v>
      </c>
    </row>
    <row r="48" spans="1:13" ht="15.75" hidden="1" thickBot="1">
      <c r="A48" s="73">
        <v>2002</v>
      </c>
      <c r="B48" s="74">
        <v>14.763</v>
      </c>
      <c r="C48" s="75">
        <v>14.35</v>
      </c>
      <c r="D48" s="75">
        <v>15.65</v>
      </c>
      <c r="E48" s="75">
        <v>16.594999999999999</v>
      </c>
      <c r="F48" s="75">
        <v>16.600999999999999</v>
      </c>
      <c r="G48" s="75">
        <v>18.510000000000002</v>
      </c>
      <c r="H48" s="75">
        <v>25.125</v>
      </c>
      <c r="I48" s="75">
        <v>28.821000000000002</v>
      </c>
      <c r="J48" s="75">
        <v>27.02</v>
      </c>
      <c r="K48" s="77">
        <v>27.07</v>
      </c>
      <c r="L48" s="77">
        <v>27.37</v>
      </c>
      <c r="M48" s="76">
        <v>27.22</v>
      </c>
    </row>
    <row r="49" spans="1:13" ht="15.75" hidden="1" thickBot="1">
      <c r="A49" s="73">
        <v>2003</v>
      </c>
      <c r="B49" s="78">
        <v>28.4</v>
      </c>
      <c r="C49" s="79">
        <v>28.52</v>
      </c>
      <c r="D49" s="79">
        <v>28.93</v>
      </c>
      <c r="E49" s="79">
        <v>29.43</v>
      </c>
      <c r="F49" s="79">
        <v>27.885000000000002</v>
      </c>
      <c r="G49" s="79">
        <v>27.04</v>
      </c>
      <c r="H49" s="79">
        <v>27.44</v>
      </c>
      <c r="I49" s="79">
        <v>27.85</v>
      </c>
      <c r="J49" s="79">
        <v>28.05</v>
      </c>
      <c r="K49" s="80">
        <v>28.53</v>
      </c>
      <c r="L49" s="80">
        <v>28.94</v>
      </c>
      <c r="M49" s="81">
        <v>29.34</v>
      </c>
    </row>
    <row r="50" spans="1:13" ht="15.75" hidden="1" thickBot="1">
      <c r="A50" s="73">
        <v>2004</v>
      </c>
      <c r="B50" s="82">
        <v>29.434999999999999</v>
      </c>
      <c r="C50" s="75">
        <v>29.49</v>
      </c>
      <c r="D50" s="75">
        <v>29.68</v>
      </c>
      <c r="E50" s="75">
        <v>29.76</v>
      </c>
      <c r="F50" s="75">
        <v>29.71</v>
      </c>
      <c r="G50" s="75">
        <v>29.7</v>
      </c>
      <c r="H50" s="75">
        <v>29.46</v>
      </c>
      <c r="I50" s="75">
        <v>28.82</v>
      </c>
      <c r="J50" s="75">
        <v>27.41</v>
      </c>
      <c r="K50" s="75">
        <v>26.96</v>
      </c>
      <c r="L50" s="83">
        <v>26.76</v>
      </c>
      <c r="M50" s="84">
        <v>26.43</v>
      </c>
    </row>
    <row r="51" spans="1:13" ht="15.75" hidden="1" thickBot="1">
      <c r="A51" s="73">
        <v>2005</v>
      </c>
      <c r="B51" s="85">
        <v>24.7</v>
      </c>
      <c r="C51" s="79">
        <v>25.46</v>
      </c>
      <c r="D51" s="79">
        <v>25.55</v>
      </c>
      <c r="E51" s="79">
        <v>25.1</v>
      </c>
      <c r="F51" s="79">
        <v>24.05</v>
      </c>
      <c r="G51" s="79">
        <v>24.6</v>
      </c>
      <c r="H51" s="79">
        <v>24.55</v>
      </c>
      <c r="I51" s="79">
        <v>24.25</v>
      </c>
      <c r="J51" s="79">
        <v>23.95</v>
      </c>
      <c r="K51" s="79">
        <v>23.31</v>
      </c>
      <c r="L51" s="86">
        <v>23.46</v>
      </c>
      <c r="M51" s="87">
        <v>24.17</v>
      </c>
    </row>
    <row r="52" spans="1:13" ht="15.75" hidden="1" thickBot="1">
      <c r="A52" s="88">
        <v>2006</v>
      </c>
      <c r="B52" s="89">
        <v>24.2</v>
      </c>
      <c r="C52" s="75">
        <v>24.31</v>
      </c>
      <c r="D52" s="75">
        <v>24.2</v>
      </c>
      <c r="E52" s="75">
        <v>23.96</v>
      </c>
      <c r="F52" s="75">
        <v>23.76</v>
      </c>
      <c r="G52" s="75">
        <v>23.87</v>
      </c>
      <c r="H52" s="75">
        <v>24.02</v>
      </c>
      <c r="I52" s="75">
        <v>23.96</v>
      </c>
      <c r="J52" s="75">
        <v>23.91</v>
      </c>
      <c r="K52" s="75">
        <v>23.85</v>
      </c>
      <c r="L52" s="83">
        <v>24.35</v>
      </c>
      <c r="M52" s="84">
        <v>24.47</v>
      </c>
    </row>
    <row r="53" spans="1:13" ht="15.75" hidden="1" thickBot="1">
      <c r="A53" s="56">
        <v>2007</v>
      </c>
      <c r="B53" s="89">
        <v>24.25</v>
      </c>
      <c r="C53" s="75">
        <v>24.29</v>
      </c>
      <c r="D53" s="75">
        <v>24.11</v>
      </c>
      <c r="E53" s="75">
        <v>24.01</v>
      </c>
      <c r="F53" s="75">
        <v>24.02</v>
      </c>
      <c r="G53" s="75">
        <v>23.97</v>
      </c>
      <c r="H53" s="75">
        <v>23.72</v>
      </c>
      <c r="I53" s="75">
        <v>23.6</v>
      </c>
      <c r="J53" s="75">
        <v>23.15</v>
      </c>
      <c r="K53" s="75">
        <v>22.05</v>
      </c>
      <c r="L53" s="83">
        <v>21.91</v>
      </c>
      <c r="M53" s="84">
        <v>21.55</v>
      </c>
    </row>
    <row r="54" spans="1:13" ht="15.75" hidden="1" thickBot="1">
      <c r="A54" s="56">
        <v>2009</v>
      </c>
      <c r="B54" s="89">
        <v>22.7</v>
      </c>
      <c r="C54" s="75">
        <v>23.756</v>
      </c>
      <c r="D54" s="75">
        <v>24.071000000000002</v>
      </c>
      <c r="E54" s="75">
        <v>23.908999999999999</v>
      </c>
      <c r="F54" s="75">
        <v>23.417999999999999</v>
      </c>
      <c r="G54" s="75">
        <v>23.425000000000001</v>
      </c>
      <c r="H54" s="75">
        <v>23.273</v>
      </c>
      <c r="I54" s="75">
        <v>22.552</v>
      </c>
      <c r="J54" s="75">
        <v>21.457999999999998</v>
      </c>
      <c r="K54" s="75">
        <v>20.815999999999999</v>
      </c>
      <c r="L54" s="83">
        <v>20.103000000000002</v>
      </c>
      <c r="M54" s="84">
        <v>19.637</v>
      </c>
    </row>
    <row r="55" spans="1:13" ht="15.75" hidden="1" thickBot="1">
      <c r="A55" s="90">
        <v>2010</v>
      </c>
      <c r="B55" s="85">
        <v>19.600000000000001</v>
      </c>
      <c r="C55" s="79">
        <v>19.809999999999999</v>
      </c>
      <c r="D55" s="79">
        <v>19.457000000000001</v>
      </c>
      <c r="E55" s="79">
        <v>19.213999999999999</v>
      </c>
      <c r="F55" s="79">
        <v>19.163</v>
      </c>
      <c r="G55" s="79">
        <v>21.126999999999999</v>
      </c>
      <c r="H55" s="79">
        <v>20.86</v>
      </c>
      <c r="I55" s="79">
        <v>20.806999999999999</v>
      </c>
      <c r="J55" s="79">
        <v>20.306000000000001</v>
      </c>
      <c r="K55" s="79">
        <v>20.009</v>
      </c>
      <c r="L55" s="86">
        <v>19.96</v>
      </c>
      <c r="M55" s="87">
        <v>20.103000000000002</v>
      </c>
    </row>
    <row r="56" spans="1:13" ht="15.75" hidden="1" thickBot="1">
      <c r="A56" s="73">
        <v>2011</v>
      </c>
      <c r="B56" s="74">
        <v>19.670999999999999</v>
      </c>
      <c r="C56" s="75">
        <v>19.5</v>
      </c>
      <c r="D56" s="75">
        <v>19.198</v>
      </c>
      <c r="E56" s="75">
        <v>18.957000000000001</v>
      </c>
      <c r="F56" s="75">
        <v>18.606999999999999</v>
      </c>
      <c r="G56" s="75">
        <v>18.411999999999999</v>
      </c>
      <c r="H56" s="75">
        <v>18.43</v>
      </c>
      <c r="I56" s="75">
        <v>18.658999999999999</v>
      </c>
      <c r="J56" s="75">
        <v>20.268000000000001</v>
      </c>
      <c r="K56" s="75">
        <v>19.344999999999999</v>
      </c>
      <c r="L56" s="75">
        <v>19.864000000000001</v>
      </c>
      <c r="M56" s="76">
        <v>19.902999999999999</v>
      </c>
    </row>
    <row r="57" spans="1:13" ht="15.75" hidden="1" thickBot="1">
      <c r="A57" s="73">
        <v>2012</v>
      </c>
      <c r="B57" s="74">
        <v>19.613</v>
      </c>
      <c r="C57" s="75">
        <v>19.288</v>
      </c>
      <c r="D57" s="75">
        <v>19.54</v>
      </c>
      <c r="E57" s="75">
        <v>19.792999999999999</v>
      </c>
      <c r="F57" s="75">
        <v>21.135000000000002</v>
      </c>
      <c r="G57" s="75">
        <v>21.917000000000002</v>
      </c>
      <c r="H57" s="75">
        <v>21.565999999999999</v>
      </c>
      <c r="I57" s="75">
        <v>21.417999999999999</v>
      </c>
      <c r="J57" s="75">
        <v>20.988</v>
      </c>
      <c r="K57" s="75">
        <v>19.905999999999999</v>
      </c>
      <c r="L57" s="75">
        <v>19.652999999999999</v>
      </c>
      <c r="M57" s="76">
        <v>19.401</v>
      </c>
    </row>
    <row r="58" spans="1:13" ht="15.75" hidden="1" thickBot="1">
      <c r="A58" s="73">
        <v>2013</v>
      </c>
      <c r="B58" s="74">
        <v>19.143000000000001</v>
      </c>
      <c r="C58" s="75">
        <v>19.116</v>
      </c>
      <c r="D58" s="75">
        <v>18.95</v>
      </c>
      <c r="E58" s="75">
        <v>18.945</v>
      </c>
      <c r="F58" s="75">
        <v>20.295999999999999</v>
      </c>
      <c r="G58" s="75">
        <v>20.568000000000001</v>
      </c>
      <c r="H58" s="75">
        <v>21.532</v>
      </c>
      <c r="I58" s="75">
        <v>22.606000000000002</v>
      </c>
      <c r="J58" s="75">
        <v>22.06</v>
      </c>
      <c r="K58" s="75">
        <v>21.523</v>
      </c>
      <c r="L58" s="75">
        <v>21.187999999999999</v>
      </c>
      <c r="M58" s="76">
        <v>21.423999999999999</v>
      </c>
    </row>
    <row r="59" spans="1:13" ht="15.75" hidden="1" thickBot="1">
      <c r="A59" s="73">
        <v>2014</v>
      </c>
      <c r="B59" s="74">
        <v>22.210999999999999</v>
      </c>
      <c r="C59" s="75">
        <v>22.489000000000001</v>
      </c>
      <c r="D59" s="75">
        <v>22.667999999999999</v>
      </c>
      <c r="E59" s="75">
        <v>23.07</v>
      </c>
      <c r="F59" s="75">
        <v>22.96</v>
      </c>
      <c r="G59" s="75">
        <v>22.928999999999998</v>
      </c>
      <c r="H59" s="75">
        <v>23.338000000000001</v>
      </c>
      <c r="I59" s="75">
        <v>23.763999999999999</v>
      </c>
      <c r="J59" s="75">
        <v>24.702000000000002</v>
      </c>
      <c r="K59" s="75">
        <v>24.198</v>
      </c>
      <c r="L59" s="75">
        <v>23.725999999999999</v>
      </c>
      <c r="M59" s="76">
        <v>24.369</v>
      </c>
    </row>
    <row r="60" spans="1:13" ht="15.75" hidden="1" thickBot="1">
      <c r="A60" s="73">
        <v>2015</v>
      </c>
      <c r="B60" s="74">
        <v>24.472999999999999</v>
      </c>
      <c r="C60" s="75">
        <v>24.655000000000001</v>
      </c>
      <c r="D60" s="75">
        <v>25.858000000000001</v>
      </c>
      <c r="E60" s="75">
        <v>26.420999999999999</v>
      </c>
      <c r="F60" s="75">
        <v>26.843</v>
      </c>
      <c r="G60" s="75">
        <v>27.01</v>
      </c>
      <c r="H60" s="75">
        <v>28.530999999999999</v>
      </c>
      <c r="I60" s="75">
        <v>28.597999999999999</v>
      </c>
      <c r="J60" s="75">
        <v>29.126000000000001</v>
      </c>
      <c r="K60" s="75">
        <v>29.416</v>
      </c>
      <c r="L60" s="75">
        <v>29.638000000000002</v>
      </c>
      <c r="M60" s="76">
        <v>29.948</v>
      </c>
    </row>
    <row r="61" spans="1:13" ht="15.75" hidden="1" thickBot="1">
      <c r="A61" s="73">
        <v>2016</v>
      </c>
      <c r="B61" s="78">
        <v>31.074000000000002</v>
      </c>
      <c r="C61" s="79">
        <v>32.344999999999999</v>
      </c>
      <c r="D61" s="79">
        <v>31.742000000000001</v>
      </c>
      <c r="E61" s="79">
        <v>31.542000000000002</v>
      </c>
      <c r="F61" s="79">
        <v>30.788</v>
      </c>
      <c r="G61" s="79">
        <v>30.617000000000001</v>
      </c>
      <c r="H61" s="79">
        <v>29.71</v>
      </c>
      <c r="I61" s="79">
        <v>28.847999999999999</v>
      </c>
      <c r="J61" s="79">
        <v>28.437000000000001</v>
      </c>
      <c r="K61" s="79">
        <v>28.335999999999999</v>
      </c>
      <c r="L61" s="79">
        <v>29.013999999999999</v>
      </c>
      <c r="M61" s="81">
        <v>29.34</v>
      </c>
    </row>
    <row r="62" spans="1:13" ht="15.75" thickBot="1">
      <c r="A62" s="73">
        <v>2017</v>
      </c>
      <c r="B62" s="193">
        <v>28.245000000000001</v>
      </c>
      <c r="C62" s="194">
        <v>28.552</v>
      </c>
      <c r="D62" s="194">
        <v>28.544</v>
      </c>
      <c r="E62" s="194">
        <v>28.123000000000001</v>
      </c>
      <c r="F62" s="194">
        <v>28.256</v>
      </c>
      <c r="G62" s="194">
        <v>28.495000000000001</v>
      </c>
      <c r="H62" s="194">
        <v>28.251000000000001</v>
      </c>
      <c r="I62" s="194">
        <v>28.849</v>
      </c>
      <c r="J62" s="194">
        <v>28.98</v>
      </c>
      <c r="K62" s="194">
        <v>29.175999999999998</v>
      </c>
      <c r="L62" s="194">
        <v>28.998000000000001</v>
      </c>
      <c r="M62" s="195">
        <v>28.806999999999999</v>
      </c>
    </row>
    <row r="63" spans="1:13" s="148" customFormat="1" ht="15.75" thickBot="1">
      <c r="A63" s="73">
        <v>2018</v>
      </c>
      <c r="B63" s="74">
        <v>28.414000000000001</v>
      </c>
      <c r="C63" s="75">
        <v>28.356000000000002</v>
      </c>
      <c r="D63" s="75">
        <v>28.388999999999999</v>
      </c>
      <c r="E63" s="75">
        <v>28.61</v>
      </c>
      <c r="F63" s="75">
        <v>31.192</v>
      </c>
      <c r="G63" s="75">
        <v>31.466000000000001</v>
      </c>
      <c r="H63" s="75">
        <v>30.553000000000001</v>
      </c>
      <c r="I63" s="75">
        <v>32.338999999999999</v>
      </c>
      <c r="J63" s="75">
        <v>33.213999999999999</v>
      </c>
      <c r="K63" s="75">
        <v>32.826999999999998</v>
      </c>
      <c r="L63" s="75">
        <v>32.197000000000003</v>
      </c>
      <c r="M63" s="76">
        <v>32.405999999999999</v>
      </c>
    </row>
    <row r="64" spans="1:13" s="166" customFormat="1" ht="15.75" thickBot="1">
      <c r="A64" s="73">
        <v>2019</v>
      </c>
      <c r="B64" s="74">
        <v>32.491</v>
      </c>
      <c r="C64" s="75">
        <v>32.667000000000002</v>
      </c>
      <c r="D64" s="75">
        <v>33.484000000000002</v>
      </c>
      <c r="E64" s="75">
        <v>34.981000000000002</v>
      </c>
      <c r="F64" s="75">
        <v>35.252000000000002</v>
      </c>
      <c r="G64" s="75">
        <v>35.182000000000002</v>
      </c>
      <c r="H64" s="75">
        <v>34.35</v>
      </c>
      <c r="I64" s="75">
        <v>36.642000000000003</v>
      </c>
      <c r="J64" s="75">
        <v>36.939</v>
      </c>
      <c r="K64" s="75">
        <v>37.415999999999997</v>
      </c>
      <c r="L64" s="75">
        <v>37.840000000000003</v>
      </c>
      <c r="M64" s="76">
        <v>37.308</v>
      </c>
    </row>
    <row r="65" spans="1:13" s="157" customFormat="1" ht="15.75" thickBot="1">
      <c r="A65" s="73">
        <v>2020</v>
      </c>
      <c r="B65" s="74">
        <v>37.530999999999999</v>
      </c>
      <c r="C65" s="75">
        <v>39.152000000000001</v>
      </c>
      <c r="D65" s="75">
        <v>43.008000000000003</v>
      </c>
      <c r="E65" s="75">
        <v>42.256999999999998</v>
      </c>
      <c r="F65" s="75">
        <v>43.308</v>
      </c>
      <c r="G65" s="75">
        <v>42.212000000000003</v>
      </c>
      <c r="H65" s="75">
        <v>42.375999999999998</v>
      </c>
      <c r="I65" s="75">
        <v>42.587000000000003</v>
      </c>
      <c r="J65" s="75">
        <v>42.575000000000003</v>
      </c>
      <c r="K65" s="75">
        <v>43.003</v>
      </c>
      <c r="L65" s="75">
        <v>45.21</v>
      </c>
      <c r="M65" s="76">
        <v>42.34</v>
      </c>
    </row>
    <row r="66" spans="1:13" s="183" customFormat="1" ht="15.75" thickBot="1">
      <c r="A66" s="73">
        <v>2021</v>
      </c>
      <c r="B66" s="167">
        <v>42.277999999999999</v>
      </c>
      <c r="C66" s="168" t="s">
        <v>622</v>
      </c>
      <c r="D66" s="168" t="s">
        <v>645</v>
      </c>
      <c r="E66" s="168">
        <v>43.802</v>
      </c>
      <c r="F66" s="168"/>
      <c r="G66" s="168"/>
      <c r="H66" s="168"/>
      <c r="I66" s="168"/>
      <c r="J66" s="168"/>
      <c r="K66" s="168"/>
      <c r="L66" s="168"/>
      <c r="M66" s="169"/>
    </row>
  </sheetData>
  <sheetProtection algorithmName="SHA-512" hashValue="/WyR6sUk9q4NF40CNsPDpwHgrJEIv2EGyyGK6fOF5X5ogZSKHszukdABQTVUqsrSKJhazkjzcwYG5sCiJKEq3w==" saltValue="ceZi0x7gpOaZhbuJbcbunw==" spinCount="100000" sheet="1" objects="1" scenarios="1"/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6">
    <mergeCell ref="A41:M41"/>
    <mergeCell ref="A4:M4"/>
    <mergeCell ref="A3:M3"/>
    <mergeCell ref="A40:M40"/>
    <mergeCell ref="J6:M6"/>
    <mergeCell ref="B6:I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63"/>
  <sheetViews>
    <sheetView topLeftCell="A2" zoomScaleNormal="100" workbookViewId="0">
      <selection activeCell="G10" sqref="G10"/>
    </sheetView>
  </sheetViews>
  <sheetFormatPr baseColWidth="10" defaultRowHeight="15"/>
  <cols>
    <col min="1" max="1" width="6.33203125" style="67" customWidth="1"/>
    <col min="2" max="8" width="5.44140625" style="67" customWidth="1"/>
    <col min="9" max="9" width="5.6640625" style="67" customWidth="1"/>
    <col min="10" max="10" width="5.33203125" style="67" customWidth="1"/>
    <col min="11" max="11" width="6.33203125" style="67" customWidth="1"/>
    <col min="12" max="12" width="6.109375" style="67" customWidth="1"/>
    <col min="13" max="13" width="6.44140625" style="67" customWidth="1"/>
    <col min="14" max="14" width="5.44140625" style="37" customWidth="1"/>
    <col min="15" max="15" width="7.6640625" style="37" customWidth="1"/>
    <col min="16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6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 ht="15" customHeight="1">
      <c r="A3" s="236" t="s">
        <v>421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>
      <c r="A4" s="237" t="s">
        <v>417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3" ht="5.2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37"/>
      <c r="L5" s="37"/>
      <c r="M5" s="37"/>
    </row>
    <row r="6" spans="1:13" ht="15.75" thickBot="1">
      <c r="A6" s="46"/>
      <c r="B6" s="239">
        <v>2020</v>
      </c>
      <c r="C6" s="233"/>
      <c r="D6" s="233"/>
      <c r="E6" s="233"/>
      <c r="F6" s="233"/>
      <c r="G6" s="233"/>
      <c r="H6" s="234"/>
      <c r="I6" s="233">
        <v>2021</v>
      </c>
      <c r="J6" s="233"/>
      <c r="K6" s="233"/>
      <c r="L6" s="233"/>
      <c r="M6" s="234"/>
    </row>
    <row r="7" spans="1:13" ht="15.75" thickBot="1">
      <c r="A7" s="47" t="s">
        <v>405</v>
      </c>
      <c r="B7" s="47" t="s">
        <v>390</v>
      </c>
      <c r="C7" s="47" t="s">
        <v>391</v>
      </c>
      <c r="D7" s="47" t="s">
        <v>392</v>
      </c>
      <c r="E7" s="47" t="s">
        <v>393</v>
      </c>
      <c r="F7" s="47" t="s">
        <v>394</v>
      </c>
      <c r="G7" s="47" t="s">
        <v>395</v>
      </c>
      <c r="H7" s="47" t="s">
        <v>396</v>
      </c>
      <c r="I7" s="47" t="s">
        <v>385</v>
      </c>
      <c r="J7" s="47" t="s">
        <v>386</v>
      </c>
      <c r="K7" s="47" t="s">
        <v>387</v>
      </c>
      <c r="L7" s="47" t="s">
        <v>388</v>
      </c>
      <c r="M7" s="47" t="s">
        <v>389</v>
      </c>
    </row>
    <row r="8" spans="1:13">
      <c r="A8" s="48">
        <v>1</v>
      </c>
      <c r="B8" s="49">
        <v>4.6242999999999999</v>
      </c>
      <c r="C8" s="49">
        <v>4.6589999999999998</v>
      </c>
      <c r="D8" s="49">
        <v>4.6632999999999996</v>
      </c>
      <c r="E8" s="49">
        <v>4.6856999999999998</v>
      </c>
      <c r="F8" s="49">
        <v>4.7122000000000002</v>
      </c>
      <c r="G8" s="49">
        <v>4.742</v>
      </c>
      <c r="H8" s="49">
        <v>4.7697000000000003</v>
      </c>
      <c r="I8" s="49">
        <v>4.7850000000000001</v>
      </c>
      <c r="J8" s="50">
        <v>4.7789000000000001</v>
      </c>
      <c r="K8" s="51">
        <v>4.8430999999999997</v>
      </c>
      <c r="L8" s="52">
        <v>4.8887</v>
      </c>
      <c r="M8" s="49">
        <v>4.9202000000000004</v>
      </c>
    </row>
    <row r="9" spans="1:13">
      <c r="A9" s="53">
        <v>2</v>
      </c>
      <c r="B9" s="51">
        <v>4.6272000000000002</v>
      </c>
      <c r="C9" s="51">
        <v>4.6599000000000004</v>
      </c>
      <c r="D9" s="51">
        <v>4.6632999999999996</v>
      </c>
      <c r="E9" s="51">
        <v>4.6866000000000003</v>
      </c>
      <c r="F9" s="51">
        <v>4.7130000000000001</v>
      </c>
      <c r="G9" s="51">
        <v>4.7430000000000003</v>
      </c>
      <c r="H9" s="51">
        <v>4.7706999999999997</v>
      </c>
      <c r="I9" s="51">
        <v>4.7854999999999999</v>
      </c>
      <c r="J9" s="51">
        <v>4.7786</v>
      </c>
      <c r="K9" s="51">
        <v>4.8459000000000003</v>
      </c>
      <c r="L9" s="54">
        <v>4.8899999999999997</v>
      </c>
      <c r="M9" s="51">
        <v>4.9211999999999998</v>
      </c>
    </row>
    <row r="10" spans="1:13">
      <c r="A10" s="53">
        <v>3</v>
      </c>
      <c r="B10" s="51">
        <v>4.6302000000000003</v>
      </c>
      <c r="C10" s="51">
        <v>4.6608000000000001</v>
      </c>
      <c r="D10" s="51">
        <v>4.6634000000000002</v>
      </c>
      <c r="E10" s="51">
        <v>4.6874000000000002</v>
      </c>
      <c r="F10" s="51">
        <v>4.7138999999999998</v>
      </c>
      <c r="G10" s="51">
        <v>4.7439</v>
      </c>
      <c r="H10" s="51">
        <v>4.7716000000000003</v>
      </c>
      <c r="I10" s="51">
        <v>4.7858999999999998</v>
      </c>
      <c r="J10" s="51">
        <v>4.7782999999999998</v>
      </c>
      <c r="K10" s="51">
        <v>4.8486000000000002</v>
      </c>
      <c r="L10" s="54">
        <v>4.8913000000000002</v>
      </c>
      <c r="M10" s="51">
        <v>4.9222000000000001</v>
      </c>
    </row>
    <row r="11" spans="1:13">
      <c r="A11" s="53">
        <v>4</v>
      </c>
      <c r="B11" s="51">
        <v>4.6330999999999998</v>
      </c>
      <c r="C11" s="51">
        <v>4.6616</v>
      </c>
      <c r="D11" s="51">
        <v>4.6634000000000002</v>
      </c>
      <c r="E11" s="51">
        <v>4.6882000000000001</v>
      </c>
      <c r="F11" s="51">
        <v>4.7148000000000003</v>
      </c>
      <c r="G11" s="51">
        <v>4.7449000000000003</v>
      </c>
      <c r="H11" s="51">
        <v>4.7725</v>
      </c>
      <c r="I11" s="51">
        <v>4.7862999999999998</v>
      </c>
      <c r="J11" s="51">
        <v>4.7779999999999996</v>
      </c>
      <c r="K11" s="51">
        <v>4.8513999999999999</v>
      </c>
      <c r="L11" s="54">
        <v>4.8925999999999998</v>
      </c>
      <c r="M11" s="51">
        <v>4.9231999999999996</v>
      </c>
    </row>
    <row r="12" spans="1:13">
      <c r="A12" s="53">
        <v>5</v>
      </c>
      <c r="B12" s="51">
        <v>4.6360999999999999</v>
      </c>
      <c r="C12" s="51">
        <v>4.6624999999999996</v>
      </c>
      <c r="D12" s="51">
        <v>4.6634000000000002</v>
      </c>
      <c r="E12" s="51">
        <v>4.6890000000000001</v>
      </c>
      <c r="F12" s="51">
        <v>4.7157</v>
      </c>
      <c r="G12" s="51">
        <v>4.7458999999999998</v>
      </c>
      <c r="H12" s="51">
        <v>4.7733999999999996</v>
      </c>
      <c r="I12" s="51">
        <v>4.7868000000000004</v>
      </c>
      <c r="J12" s="51">
        <v>4.7777000000000003</v>
      </c>
      <c r="K12" s="51">
        <v>4.8540999999999999</v>
      </c>
      <c r="L12" s="54">
        <v>4.8939000000000004</v>
      </c>
      <c r="M12" s="51">
        <v>4.9241999999999999</v>
      </c>
    </row>
    <row r="13" spans="1:13">
      <c r="A13" s="53">
        <v>6</v>
      </c>
      <c r="B13" s="51">
        <v>4.6369999999999996</v>
      </c>
      <c r="C13" s="51">
        <v>4.6624999999999996</v>
      </c>
      <c r="D13" s="51">
        <v>4.6642000000000001</v>
      </c>
      <c r="E13" s="51">
        <v>4.6898999999999997</v>
      </c>
      <c r="F13" s="51">
        <v>4.7167000000000003</v>
      </c>
      <c r="G13" s="51">
        <v>4.7468000000000004</v>
      </c>
      <c r="H13" s="51">
        <v>4.7737999999999996</v>
      </c>
      <c r="I13" s="51">
        <v>4.7865000000000002</v>
      </c>
      <c r="J13" s="51">
        <v>4.7804000000000002</v>
      </c>
      <c r="K13" s="51">
        <v>4.8554000000000004</v>
      </c>
      <c r="L13" s="54">
        <v>4.8948999999999998</v>
      </c>
      <c r="M13" s="51">
        <v>4.9249999999999998</v>
      </c>
    </row>
    <row r="14" spans="1:13">
      <c r="A14" s="53">
        <v>7</v>
      </c>
      <c r="B14" s="51">
        <v>4.6379000000000001</v>
      </c>
      <c r="C14" s="51">
        <v>4.6626000000000003</v>
      </c>
      <c r="D14" s="51">
        <v>4.6650999999999998</v>
      </c>
      <c r="E14" s="51">
        <v>4.6908000000000003</v>
      </c>
      <c r="F14" s="51">
        <v>4.7176</v>
      </c>
      <c r="G14" s="51">
        <v>4.7477</v>
      </c>
      <c r="H14" s="51">
        <v>4.7743000000000002</v>
      </c>
      <c r="I14" s="51">
        <v>4.7862</v>
      </c>
      <c r="J14" s="51">
        <v>4.7831000000000001</v>
      </c>
      <c r="K14" s="51">
        <v>4.8567</v>
      </c>
      <c r="L14" s="54">
        <v>4.8959000000000001</v>
      </c>
      <c r="M14" s="51">
        <v>4.9257999999999997</v>
      </c>
    </row>
    <row r="15" spans="1:13">
      <c r="A15" s="53">
        <v>8</v>
      </c>
      <c r="B15" s="51">
        <v>4.6387</v>
      </c>
      <c r="C15" s="51">
        <v>4.6626000000000003</v>
      </c>
      <c r="D15" s="51">
        <v>4.6658999999999997</v>
      </c>
      <c r="E15" s="51">
        <v>4.6917</v>
      </c>
      <c r="F15" s="51">
        <v>4.7186000000000003</v>
      </c>
      <c r="G15" s="51">
        <v>4.7485999999999997</v>
      </c>
      <c r="H15" s="51">
        <v>4.7747000000000002</v>
      </c>
      <c r="I15" s="51">
        <v>4.7858999999999998</v>
      </c>
      <c r="J15" s="51">
        <v>4.7858000000000001</v>
      </c>
      <c r="K15" s="51">
        <v>4.8578999999999999</v>
      </c>
      <c r="L15" s="54">
        <v>4.8968999999999996</v>
      </c>
      <c r="M15" s="51">
        <v>4.9265999999999996</v>
      </c>
    </row>
    <row r="16" spans="1:13">
      <c r="A16" s="53">
        <v>9</v>
      </c>
      <c r="B16" s="51">
        <v>4.6395999999999997</v>
      </c>
      <c r="C16" s="51">
        <v>4.6626000000000003</v>
      </c>
      <c r="D16" s="51">
        <v>4.6666999999999996</v>
      </c>
      <c r="E16" s="51">
        <v>4.6925999999999997</v>
      </c>
      <c r="F16" s="51">
        <v>4.7195999999999998</v>
      </c>
      <c r="G16" s="51">
        <v>4.7496</v>
      </c>
      <c r="H16" s="51">
        <v>4.7751000000000001</v>
      </c>
      <c r="I16" s="51">
        <v>4.7855999999999996</v>
      </c>
      <c r="J16" s="51">
        <v>4.7885</v>
      </c>
      <c r="K16" s="51">
        <v>4.8592000000000004</v>
      </c>
      <c r="L16" s="54">
        <v>4.8978999999999999</v>
      </c>
      <c r="M16" s="51">
        <v>4.9273999999999996</v>
      </c>
    </row>
    <row r="17" spans="1:13">
      <c r="A17" s="53">
        <v>10</v>
      </c>
      <c r="B17" s="51">
        <v>4.6405000000000003</v>
      </c>
      <c r="C17" s="51">
        <v>4.6627000000000001</v>
      </c>
      <c r="D17" s="51">
        <v>4.6675000000000004</v>
      </c>
      <c r="E17" s="51">
        <v>4.6933999999999996</v>
      </c>
      <c r="F17" s="51">
        <v>4.7206000000000001</v>
      </c>
      <c r="G17" s="51">
        <v>4.7504999999999997</v>
      </c>
      <c r="H17" s="51">
        <v>4.7755999999999998</v>
      </c>
      <c r="I17" s="51">
        <v>4.7853000000000003</v>
      </c>
      <c r="J17" s="51">
        <v>4.7912999999999997</v>
      </c>
      <c r="K17" s="51">
        <v>4.8605</v>
      </c>
      <c r="L17" s="54">
        <v>4.8989000000000003</v>
      </c>
      <c r="M17" s="51">
        <v>4.9282000000000004</v>
      </c>
    </row>
    <row r="18" spans="1:13">
      <c r="A18" s="53">
        <v>11</v>
      </c>
      <c r="B18" s="51">
        <v>4.6414</v>
      </c>
      <c r="C18" s="51">
        <v>4.6627000000000001</v>
      </c>
      <c r="D18" s="51">
        <v>4.6684000000000001</v>
      </c>
      <c r="E18" s="51">
        <v>4.6943000000000001</v>
      </c>
      <c r="F18" s="51">
        <v>4.7214999999999998</v>
      </c>
      <c r="G18" s="51">
        <v>4.7514000000000003</v>
      </c>
      <c r="H18" s="51">
        <v>4.7759999999999998</v>
      </c>
      <c r="I18" s="51">
        <v>4.7850000000000001</v>
      </c>
      <c r="J18" s="51">
        <v>4.7939999999999996</v>
      </c>
      <c r="K18" s="51">
        <v>4.8617999999999997</v>
      </c>
      <c r="L18" s="54">
        <v>4.9000000000000004</v>
      </c>
      <c r="M18" s="51">
        <v>4.9290000000000003</v>
      </c>
    </row>
    <row r="19" spans="1:13">
      <c r="A19" s="53">
        <v>12</v>
      </c>
      <c r="B19" s="51">
        <v>4.6422999999999996</v>
      </c>
      <c r="C19" s="51">
        <v>4.6627000000000001</v>
      </c>
      <c r="D19" s="51">
        <v>4.6692</v>
      </c>
      <c r="E19" s="51">
        <v>4.6951999999999998</v>
      </c>
      <c r="F19" s="51">
        <v>4.7225000000000001</v>
      </c>
      <c r="G19" s="51">
        <v>4.7523</v>
      </c>
      <c r="H19" s="51">
        <v>4.7763999999999998</v>
      </c>
      <c r="I19" s="51">
        <v>4.7847</v>
      </c>
      <c r="J19" s="51">
        <v>4.7967000000000004</v>
      </c>
      <c r="K19" s="51">
        <v>4.8631000000000002</v>
      </c>
      <c r="L19" s="54">
        <v>4.9009999999999998</v>
      </c>
      <c r="M19" s="51">
        <v>4.9297000000000004</v>
      </c>
    </row>
    <row r="20" spans="1:13">
      <c r="A20" s="53">
        <v>13</v>
      </c>
      <c r="B20" s="51">
        <v>4.6430999999999996</v>
      </c>
      <c r="C20" s="51">
        <v>4.6627000000000001</v>
      </c>
      <c r="D20" s="51">
        <v>4.67</v>
      </c>
      <c r="E20" s="51">
        <v>4.6961000000000004</v>
      </c>
      <c r="F20" s="51">
        <v>4.7234999999999996</v>
      </c>
      <c r="G20" s="51">
        <v>4.7531999999999996</v>
      </c>
      <c r="H20" s="51">
        <v>4.7767999999999997</v>
      </c>
      <c r="I20" s="51">
        <v>4.7845000000000004</v>
      </c>
      <c r="J20" s="51">
        <v>4.7994000000000003</v>
      </c>
      <c r="K20" s="51">
        <v>4.8643000000000001</v>
      </c>
      <c r="L20" s="54">
        <v>4.9020000000000001</v>
      </c>
      <c r="M20" s="51">
        <v>4.9305000000000003</v>
      </c>
    </row>
    <row r="21" spans="1:13">
      <c r="A21" s="53">
        <v>14</v>
      </c>
      <c r="B21" s="51">
        <v>4.6440000000000001</v>
      </c>
      <c r="C21" s="51">
        <v>4.6627999999999998</v>
      </c>
      <c r="D21" s="51">
        <v>4.6707999999999998</v>
      </c>
      <c r="E21" s="51">
        <v>4.6970000000000001</v>
      </c>
      <c r="F21" s="51">
        <v>4.7244000000000002</v>
      </c>
      <c r="G21" s="51">
        <v>4.7541000000000002</v>
      </c>
      <c r="H21" s="51">
        <v>4.7773000000000003</v>
      </c>
      <c r="I21" s="51">
        <v>4.7842000000000002</v>
      </c>
      <c r="J21" s="51">
        <v>4.8021000000000003</v>
      </c>
      <c r="K21" s="51">
        <v>4.8655999999999997</v>
      </c>
      <c r="L21" s="54">
        <v>4.9029999999999996</v>
      </c>
      <c r="M21" s="51">
        <v>4.9313000000000002</v>
      </c>
    </row>
    <row r="22" spans="1:13">
      <c r="A22" s="53">
        <v>15</v>
      </c>
      <c r="B22" s="51">
        <v>4.6448999999999998</v>
      </c>
      <c r="C22" s="51">
        <v>4.6627999999999998</v>
      </c>
      <c r="D22" s="51">
        <v>4.6717000000000004</v>
      </c>
      <c r="E22" s="51">
        <v>4.6978999999999997</v>
      </c>
      <c r="F22" s="51">
        <v>4.7253999999999996</v>
      </c>
      <c r="G22" s="51">
        <v>4.7550999999999997</v>
      </c>
      <c r="H22" s="51">
        <v>4.7777000000000003</v>
      </c>
      <c r="I22" s="51">
        <v>4.7839</v>
      </c>
      <c r="J22" s="51">
        <v>4.8048999999999999</v>
      </c>
      <c r="K22" s="51">
        <v>4.8669000000000002</v>
      </c>
      <c r="L22" s="54">
        <v>4.9039999999999999</v>
      </c>
      <c r="M22" s="51">
        <v>4.9321000000000002</v>
      </c>
    </row>
    <row r="23" spans="1:13">
      <c r="A23" s="53">
        <v>16</v>
      </c>
      <c r="B23" s="51">
        <v>4.6458000000000004</v>
      </c>
      <c r="C23" s="51">
        <v>4.6627999999999998</v>
      </c>
      <c r="D23" s="51">
        <v>4.6725000000000003</v>
      </c>
      <c r="E23" s="51">
        <v>4.6988000000000003</v>
      </c>
      <c r="F23" s="51">
        <v>4.7263999999999999</v>
      </c>
      <c r="G23" s="51">
        <v>4.7560000000000002</v>
      </c>
      <c r="H23" s="51">
        <v>4.7781000000000002</v>
      </c>
      <c r="I23" s="51">
        <v>4.7835999999999999</v>
      </c>
      <c r="J23" s="51">
        <v>4.8075999999999999</v>
      </c>
      <c r="K23" s="51">
        <v>4.8681999999999999</v>
      </c>
      <c r="L23" s="54">
        <v>4.9050000000000002</v>
      </c>
      <c r="M23" s="51">
        <v>4.9329000000000001</v>
      </c>
    </row>
    <row r="24" spans="1:13">
      <c r="A24" s="53">
        <v>17</v>
      </c>
      <c r="B24" s="51">
        <v>4.6467000000000001</v>
      </c>
      <c r="C24" s="51">
        <v>4.6628999999999996</v>
      </c>
      <c r="D24" s="51">
        <v>4.6733000000000002</v>
      </c>
      <c r="E24" s="51">
        <v>4.6997</v>
      </c>
      <c r="F24" s="51">
        <v>4.7274000000000003</v>
      </c>
      <c r="G24" s="51">
        <v>4.7568999999999999</v>
      </c>
      <c r="H24" s="51">
        <v>4.7786</v>
      </c>
      <c r="I24" s="51">
        <v>4.7832999999999997</v>
      </c>
      <c r="J24" s="51">
        <v>4.8102999999999998</v>
      </c>
      <c r="K24" s="51">
        <v>4.8695000000000004</v>
      </c>
      <c r="L24" s="54">
        <v>4.9059999999999997</v>
      </c>
      <c r="M24" s="51">
        <v>4.9337</v>
      </c>
    </row>
    <row r="25" spans="1:13">
      <c r="A25" s="53">
        <v>18</v>
      </c>
      <c r="B25" s="51">
        <v>4.6475</v>
      </c>
      <c r="C25" s="51">
        <v>4.6628999999999996</v>
      </c>
      <c r="D25" s="51">
        <v>4.6741000000000001</v>
      </c>
      <c r="E25" s="51">
        <v>4.7005999999999997</v>
      </c>
      <c r="F25" s="51">
        <v>4.7282999999999999</v>
      </c>
      <c r="G25" s="51">
        <v>4.7577999999999996</v>
      </c>
      <c r="H25" s="51">
        <v>4.7789999999999999</v>
      </c>
      <c r="I25" s="51">
        <v>4.7830000000000004</v>
      </c>
      <c r="J25" s="51">
        <v>4.8129999999999997</v>
      </c>
      <c r="K25" s="51">
        <v>4.8708</v>
      </c>
      <c r="L25" s="54">
        <v>4.907</v>
      </c>
      <c r="M25" s="51">
        <v>4.9344999999999999</v>
      </c>
    </row>
    <row r="26" spans="1:13">
      <c r="A26" s="53">
        <v>19</v>
      </c>
      <c r="B26" s="51">
        <v>4.6483999999999996</v>
      </c>
      <c r="C26" s="51">
        <v>4.6628999999999996</v>
      </c>
      <c r="D26" s="51">
        <v>4.6749999999999998</v>
      </c>
      <c r="E26" s="51">
        <v>4.7015000000000002</v>
      </c>
      <c r="F26" s="51">
        <v>4.7293000000000003</v>
      </c>
      <c r="G26" s="51">
        <v>4.7587000000000002</v>
      </c>
      <c r="H26" s="51">
        <v>4.7793999999999999</v>
      </c>
      <c r="I26" s="51">
        <v>4.7827000000000002</v>
      </c>
      <c r="J26" s="51">
        <v>4.8158000000000003</v>
      </c>
      <c r="K26" s="51">
        <v>4.8719999999999999</v>
      </c>
      <c r="L26" s="54">
        <v>4.9080000000000004</v>
      </c>
      <c r="M26" s="51">
        <v>4.9352999999999998</v>
      </c>
    </row>
    <row r="27" spans="1:13">
      <c r="A27" s="53">
        <v>20</v>
      </c>
      <c r="B27" s="51">
        <v>4.6493000000000002</v>
      </c>
      <c r="C27" s="51">
        <v>4.6630000000000003</v>
      </c>
      <c r="D27" s="51">
        <v>4.6757999999999997</v>
      </c>
      <c r="E27" s="51">
        <v>4.7023000000000001</v>
      </c>
      <c r="F27" s="51">
        <v>4.7302999999999997</v>
      </c>
      <c r="G27" s="51">
        <v>4.7595999999999998</v>
      </c>
      <c r="H27" s="51">
        <v>4.7798999999999996</v>
      </c>
      <c r="I27" s="51">
        <v>4.7824</v>
      </c>
      <c r="J27" s="51">
        <v>4.8185000000000002</v>
      </c>
      <c r="K27" s="51">
        <v>4.8733000000000004</v>
      </c>
      <c r="L27" s="54">
        <v>4.9089999999999998</v>
      </c>
      <c r="M27" s="51">
        <v>4.9360999999999997</v>
      </c>
    </row>
    <row r="28" spans="1:13">
      <c r="A28" s="53">
        <v>21</v>
      </c>
      <c r="B28" s="51">
        <v>4.6501999999999999</v>
      </c>
      <c r="C28" s="51">
        <v>4.6630000000000003</v>
      </c>
      <c r="D28" s="51">
        <v>4.6765999999999996</v>
      </c>
      <c r="E28" s="51">
        <v>4.7031999999999998</v>
      </c>
      <c r="F28" s="51">
        <v>4.7313000000000001</v>
      </c>
      <c r="G28" s="51">
        <v>4.7606000000000002</v>
      </c>
      <c r="H28" s="51">
        <v>4.7803000000000004</v>
      </c>
      <c r="I28" s="51">
        <v>4.7820999999999998</v>
      </c>
      <c r="J28" s="51">
        <v>4.8212000000000002</v>
      </c>
      <c r="K28" s="51">
        <v>4.8746</v>
      </c>
      <c r="L28" s="54">
        <v>4.9100999999999999</v>
      </c>
      <c r="M28" s="51">
        <v>4.9368999999999996</v>
      </c>
    </row>
    <row r="29" spans="1:13">
      <c r="A29" s="53">
        <v>22</v>
      </c>
      <c r="B29" s="51">
        <v>4.6510999999999996</v>
      </c>
      <c r="C29" s="51">
        <v>4.6630000000000003</v>
      </c>
      <c r="D29" s="51">
        <v>4.6773999999999996</v>
      </c>
      <c r="E29" s="51">
        <v>4.7041000000000004</v>
      </c>
      <c r="F29" s="51">
        <v>4.7321999999999997</v>
      </c>
      <c r="G29" s="51">
        <v>4.7614999999999998</v>
      </c>
      <c r="H29" s="51">
        <v>4.7807000000000004</v>
      </c>
      <c r="I29" s="51">
        <v>4.7817999999999996</v>
      </c>
      <c r="J29" s="51">
        <v>4.8239999999999998</v>
      </c>
      <c r="K29" s="51">
        <v>4.8758999999999997</v>
      </c>
      <c r="L29" s="54">
        <v>4.9111000000000002</v>
      </c>
      <c r="M29" s="51">
        <v>4.9377000000000004</v>
      </c>
    </row>
    <row r="30" spans="1:13">
      <c r="A30" s="53">
        <v>23</v>
      </c>
      <c r="B30" s="51">
        <v>4.6519000000000004</v>
      </c>
      <c r="C30" s="51">
        <v>4.6630000000000003</v>
      </c>
      <c r="D30" s="51">
        <v>4.6783000000000001</v>
      </c>
      <c r="E30" s="51">
        <v>4.7050000000000001</v>
      </c>
      <c r="F30" s="51">
        <v>4.7332000000000001</v>
      </c>
      <c r="G30" s="51">
        <v>4.7624000000000004</v>
      </c>
      <c r="H30" s="51">
        <v>4.7812000000000001</v>
      </c>
      <c r="I30" s="51">
        <v>4.7815000000000003</v>
      </c>
      <c r="J30" s="51">
        <v>4.8266999999999998</v>
      </c>
      <c r="K30" s="51">
        <v>4.8772000000000002</v>
      </c>
      <c r="L30" s="54">
        <v>4.9120999999999997</v>
      </c>
      <c r="M30" s="51">
        <v>4.9385000000000003</v>
      </c>
    </row>
    <row r="31" spans="1:13">
      <c r="A31" s="53">
        <v>24</v>
      </c>
      <c r="B31" s="51">
        <v>4.6528</v>
      </c>
      <c r="C31" s="51">
        <v>4.6631</v>
      </c>
      <c r="D31" s="51">
        <v>4.6791</v>
      </c>
      <c r="E31" s="51">
        <v>4.7058999999999997</v>
      </c>
      <c r="F31" s="51">
        <v>4.7342000000000004</v>
      </c>
      <c r="G31" s="51">
        <v>4.7633000000000001</v>
      </c>
      <c r="H31" s="51">
        <v>4.7816000000000001</v>
      </c>
      <c r="I31" s="51">
        <v>4.7812000000000001</v>
      </c>
      <c r="J31" s="51">
        <v>4.8293999999999997</v>
      </c>
      <c r="K31" s="51">
        <v>4.8784999999999998</v>
      </c>
      <c r="L31" s="54">
        <v>4.9131</v>
      </c>
      <c r="M31" s="51">
        <v>4.9393000000000002</v>
      </c>
    </row>
    <row r="32" spans="1:13">
      <c r="A32" s="53">
        <v>25</v>
      </c>
      <c r="B32" s="51">
        <v>4.6536999999999997</v>
      </c>
      <c r="C32" s="51">
        <v>4.6631</v>
      </c>
      <c r="D32" s="51">
        <v>4.6798999999999999</v>
      </c>
      <c r="E32" s="51">
        <v>4.7068000000000003</v>
      </c>
      <c r="F32" s="51">
        <v>4.7351000000000001</v>
      </c>
      <c r="G32" s="51">
        <v>4.7641999999999998</v>
      </c>
      <c r="H32" s="51">
        <v>4.782</v>
      </c>
      <c r="I32" s="51">
        <v>4.7808999999999999</v>
      </c>
      <c r="J32" s="51">
        <v>4.8322000000000003</v>
      </c>
      <c r="K32" s="51">
        <v>4.8796999999999997</v>
      </c>
      <c r="L32" s="54">
        <v>4.9141000000000004</v>
      </c>
      <c r="M32" s="51">
        <v>4.9401000000000002</v>
      </c>
    </row>
    <row r="33" spans="1:14">
      <c r="A33" s="53">
        <v>26</v>
      </c>
      <c r="B33" s="51">
        <v>4.6546000000000003</v>
      </c>
      <c r="C33" s="51">
        <v>4.6631</v>
      </c>
      <c r="D33" s="51">
        <v>4.6807999999999996</v>
      </c>
      <c r="E33" s="51">
        <v>4.7077</v>
      </c>
      <c r="F33" s="51">
        <v>4.7361000000000004</v>
      </c>
      <c r="G33" s="51">
        <v>4.7652000000000001</v>
      </c>
      <c r="H33" s="51">
        <v>4.7824</v>
      </c>
      <c r="I33" s="51">
        <v>4.7805999999999997</v>
      </c>
      <c r="J33" s="51">
        <v>4.8349000000000002</v>
      </c>
      <c r="K33" s="51">
        <v>4.8810000000000002</v>
      </c>
      <c r="L33" s="54">
        <v>4.9150999999999998</v>
      </c>
      <c r="M33" s="51">
        <v>4.9409000000000001</v>
      </c>
    </row>
    <row r="34" spans="1:14">
      <c r="A34" s="53">
        <v>27</v>
      </c>
      <c r="B34" s="51">
        <v>4.6555</v>
      </c>
      <c r="C34" s="51">
        <v>4.6631999999999998</v>
      </c>
      <c r="D34" s="51">
        <v>4.6816000000000004</v>
      </c>
      <c r="E34" s="51">
        <v>4.7085999999999997</v>
      </c>
      <c r="F34" s="51">
        <v>4.7370999999999999</v>
      </c>
      <c r="G34" s="51">
        <v>4.7660999999999998</v>
      </c>
      <c r="H34" s="51">
        <v>4.7828999999999997</v>
      </c>
      <c r="I34" s="51">
        <v>4.7803000000000004</v>
      </c>
      <c r="J34" s="51">
        <v>4.8376999999999999</v>
      </c>
      <c r="K34" s="51">
        <v>4.8822999999999999</v>
      </c>
      <c r="L34" s="54">
        <v>4.9161000000000001</v>
      </c>
      <c r="M34" s="51">
        <v>4.9417</v>
      </c>
    </row>
    <row r="35" spans="1:14">
      <c r="A35" s="53">
        <v>28</v>
      </c>
      <c r="B35" s="51">
        <v>4.6562999999999999</v>
      </c>
      <c r="C35" s="51">
        <v>4.6631999999999998</v>
      </c>
      <c r="D35" s="51">
        <v>4.6824000000000003</v>
      </c>
      <c r="E35" s="51">
        <v>4.7095000000000002</v>
      </c>
      <c r="F35" s="51">
        <v>4.7381000000000002</v>
      </c>
      <c r="G35" s="51">
        <v>4.7670000000000003</v>
      </c>
      <c r="H35" s="51">
        <v>4.7832999999999997</v>
      </c>
      <c r="I35" s="51">
        <v>4.7801</v>
      </c>
      <c r="J35" s="51">
        <v>4.8403999999999998</v>
      </c>
      <c r="K35" s="51">
        <v>4.8836000000000004</v>
      </c>
      <c r="L35" s="54">
        <v>4.9170999999999996</v>
      </c>
      <c r="M35" s="51">
        <v>4.9424999999999999</v>
      </c>
    </row>
    <row r="36" spans="1:14">
      <c r="A36" s="53">
        <v>29</v>
      </c>
      <c r="B36" s="51">
        <v>4.6571999999999996</v>
      </c>
      <c r="C36" s="51">
        <v>4.6631999999999998</v>
      </c>
      <c r="D36" s="51">
        <v>4.6832000000000003</v>
      </c>
      <c r="E36" s="51">
        <v>4.7103999999999999</v>
      </c>
      <c r="F36" s="51">
        <v>4.7389999999999999</v>
      </c>
      <c r="G36" s="51">
        <v>4.7679</v>
      </c>
      <c r="H36" s="51">
        <v>4.7836999999999996</v>
      </c>
      <c r="I36" s="51">
        <v>4.7797999999999998</v>
      </c>
      <c r="J36" s="191"/>
      <c r="K36" s="51">
        <v>4.8849</v>
      </c>
      <c r="L36" s="54">
        <v>4.9181999999999997</v>
      </c>
      <c r="M36" s="51">
        <v>4.9432999999999998</v>
      </c>
    </row>
    <row r="37" spans="1:14">
      <c r="A37" s="53">
        <v>30</v>
      </c>
      <c r="B37" s="51">
        <v>4.6581000000000001</v>
      </c>
      <c r="C37" s="51">
        <v>4.6632999999999996</v>
      </c>
      <c r="D37" s="51">
        <v>4.6840999999999999</v>
      </c>
      <c r="E37" s="51">
        <v>4.7112999999999996</v>
      </c>
      <c r="F37" s="51">
        <v>4.74</v>
      </c>
      <c r="G37" s="51">
        <v>4.7687999999999997</v>
      </c>
      <c r="H37" s="51">
        <v>4.7842000000000002</v>
      </c>
      <c r="I37" s="51">
        <v>4.7794999999999996</v>
      </c>
      <c r="J37" s="55"/>
      <c r="K37" s="51">
        <v>4.8861999999999997</v>
      </c>
      <c r="L37" s="54">
        <v>4.9192</v>
      </c>
      <c r="M37" s="51">
        <v>4.944</v>
      </c>
    </row>
    <row r="38" spans="1:14" ht="15.75" thickBot="1">
      <c r="A38" s="56">
        <v>31</v>
      </c>
      <c r="B38" s="59"/>
      <c r="C38" s="57">
        <v>4.6632999999999996</v>
      </c>
      <c r="D38" s="57">
        <v>4.6848999999999998</v>
      </c>
      <c r="E38" s="59"/>
      <c r="F38" s="57">
        <v>4.7409999999999997</v>
      </c>
      <c r="G38" s="59"/>
      <c r="H38" s="57">
        <v>4.7846000000000002</v>
      </c>
      <c r="I38" s="57">
        <v>4.7792000000000003</v>
      </c>
      <c r="J38" s="58"/>
      <c r="K38" s="57">
        <v>4.8875000000000002</v>
      </c>
      <c r="L38" s="59"/>
      <c r="M38" s="57">
        <v>4.9447999999999999</v>
      </c>
    </row>
    <row r="39" spans="1:14" ht="9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42"/>
      <c r="N39" s="61"/>
    </row>
    <row r="40" spans="1:14">
      <c r="A40" s="238" t="s">
        <v>417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</row>
    <row r="41" spans="1:14" ht="9" customHeight="1">
      <c r="A41" s="232" t="s">
        <v>420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</row>
    <row r="42" spans="1:14" ht="15.75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4" ht="15.75" thickBot="1">
      <c r="A43" s="47" t="s">
        <v>384</v>
      </c>
      <c r="B43" s="6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4" ht="15.75" hidden="1" thickBot="1">
      <c r="A44" s="63">
        <v>2002</v>
      </c>
      <c r="B44" s="64"/>
      <c r="C44" s="64"/>
      <c r="D44" s="64"/>
      <c r="E44" s="64"/>
      <c r="F44" s="64"/>
      <c r="G44" s="65" t="s">
        <v>412</v>
      </c>
      <c r="H44" s="65" t="s">
        <v>413</v>
      </c>
      <c r="I44" s="65" t="s">
        <v>414</v>
      </c>
      <c r="J44" s="65" t="s">
        <v>415</v>
      </c>
      <c r="K44" s="65" t="s">
        <v>416</v>
      </c>
      <c r="L44" s="66">
        <v>1.19</v>
      </c>
      <c r="M44" s="66">
        <v>1.1951000000000001</v>
      </c>
    </row>
    <row r="45" spans="1:14" ht="15.75" hidden="1" thickBot="1">
      <c r="A45" s="63">
        <v>2003</v>
      </c>
      <c r="B45" s="66">
        <v>1.2101999999999999</v>
      </c>
      <c r="C45" s="66">
        <v>1.2338</v>
      </c>
      <c r="D45" s="66">
        <v>1.2496</v>
      </c>
      <c r="E45" s="66">
        <v>1.2650999999999999</v>
      </c>
      <c r="F45" s="66">
        <v>1.2770999999999999</v>
      </c>
      <c r="G45" s="66">
        <v>1.2818000000000001</v>
      </c>
      <c r="H45" s="66">
        <v>1.2839</v>
      </c>
      <c r="I45" s="66">
        <v>1.2903</v>
      </c>
      <c r="J45" s="66">
        <v>1.3038000000000001</v>
      </c>
      <c r="K45" s="66">
        <v>1.3038000000000001</v>
      </c>
      <c r="L45" s="66">
        <v>1.3150999999999999</v>
      </c>
      <c r="M45" s="66">
        <v>1.3225</v>
      </c>
    </row>
    <row r="46" spans="1:14" ht="15.75" hidden="1" thickBot="1">
      <c r="A46" s="63">
        <v>2004</v>
      </c>
      <c r="B46" s="66">
        <v>1.3253999999999999</v>
      </c>
      <c r="C46" s="66">
        <v>1.3329</v>
      </c>
      <c r="D46" s="66">
        <v>1.3584000000000001</v>
      </c>
      <c r="E46" s="66">
        <v>1.3636999999999999</v>
      </c>
      <c r="F46" s="66">
        <v>1.3706</v>
      </c>
      <c r="G46" s="66">
        <v>1.3861000000000001</v>
      </c>
      <c r="H46" s="66">
        <v>1.4072</v>
      </c>
      <c r="I46" s="66">
        <v>1.4198</v>
      </c>
      <c r="J46" s="66">
        <v>1.4360999999999999</v>
      </c>
      <c r="K46" s="66">
        <v>1.4421999999999999</v>
      </c>
      <c r="L46" s="66">
        <v>1.4388000000000001</v>
      </c>
      <c r="M46" s="66">
        <v>1.4349000000000001</v>
      </c>
    </row>
    <row r="47" spans="1:14" ht="15.75" hidden="1" thickBot="1">
      <c r="A47" s="63">
        <v>2005</v>
      </c>
      <c r="B47" s="66">
        <v>1.4354</v>
      </c>
      <c r="C47" s="66">
        <v>1.4400999999999999</v>
      </c>
      <c r="D47" s="66">
        <v>1.4411</v>
      </c>
      <c r="E47" s="66">
        <v>1.4462999999999999</v>
      </c>
      <c r="F47" s="66">
        <v>1.4598</v>
      </c>
      <c r="G47" s="66">
        <v>1.4623999999999999</v>
      </c>
      <c r="H47" s="66">
        <v>1.4658</v>
      </c>
      <c r="I47" s="66">
        <v>1.4822</v>
      </c>
      <c r="J47" s="66">
        <v>1.4857</v>
      </c>
      <c r="K47" s="66">
        <v>1.4981</v>
      </c>
      <c r="L47" s="66">
        <v>1.5039</v>
      </c>
      <c r="M47" s="66">
        <v>1.5032000000000001</v>
      </c>
    </row>
    <row r="48" spans="1:14" ht="15.75" hidden="1" thickBot="1">
      <c r="A48" s="63">
        <v>2006</v>
      </c>
      <c r="B48" s="66">
        <v>1.5057</v>
      </c>
      <c r="C48" s="66">
        <v>1.5230999999999999</v>
      </c>
      <c r="D48" s="66">
        <v>1.5354000000000001</v>
      </c>
      <c r="E48" s="66">
        <v>1.5410999999999999</v>
      </c>
      <c r="F48" s="66">
        <v>1.5486</v>
      </c>
      <c r="G48" s="66">
        <v>1.5580000000000001</v>
      </c>
      <c r="H48" s="66">
        <v>1.5639000000000001</v>
      </c>
      <c r="I48" s="66">
        <v>1.5758000000000001</v>
      </c>
      <c r="J48" s="66">
        <v>1.5884</v>
      </c>
      <c r="K48" s="66">
        <v>1.5976999999999999</v>
      </c>
      <c r="L48" s="66">
        <v>1.5964</v>
      </c>
      <c r="M48" s="66">
        <v>1.5964</v>
      </c>
    </row>
    <row r="49" spans="1:13" ht="15.75" hidden="1" thickBot="1">
      <c r="A49" s="63">
        <v>2007</v>
      </c>
      <c r="B49" s="66">
        <v>1.6014999999999999</v>
      </c>
      <c r="C49" s="66">
        <v>1.6256999999999999</v>
      </c>
      <c r="D49" s="66">
        <v>1.6388</v>
      </c>
      <c r="E49" s="66">
        <v>1.653</v>
      </c>
      <c r="F49" s="66">
        <v>1.6724000000000001</v>
      </c>
      <c r="G49" s="66">
        <v>1.6862999999999999</v>
      </c>
      <c r="H49" s="66">
        <v>1.6901999999999999</v>
      </c>
      <c r="I49" s="66">
        <v>1.7023999999999999</v>
      </c>
      <c r="J49" s="66">
        <v>1.7291000000000001</v>
      </c>
      <c r="K49" s="66">
        <v>1.7401</v>
      </c>
      <c r="L49" s="66">
        <v>1.7379</v>
      </c>
      <c r="M49" s="66">
        <v>1.7338</v>
      </c>
    </row>
    <row r="50" spans="1:13" ht="15.75" hidden="1" thickBot="1">
      <c r="A50" s="63">
        <v>2008</v>
      </c>
      <c r="B50" s="66">
        <v>1.7376</v>
      </c>
      <c r="C50" s="66">
        <v>1.7496</v>
      </c>
      <c r="D50" s="66">
        <v>1.7654000000000001</v>
      </c>
      <c r="E50" s="66">
        <v>1.7847</v>
      </c>
      <c r="F50" s="66">
        <v>1.7929999999999999</v>
      </c>
      <c r="G50" s="66">
        <v>1.8069999999999999</v>
      </c>
      <c r="H50" s="66">
        <v>1.829</v>
      </c>
      <c r="I50" s="66">
        <v>1.8396999999999999</v>
      </c>
      <c r="J50" s="66">
        <v>1.8566</v>
      </c>
      <c r="K50" s="66">
        <v>1.8692</v>
      </c>
      <c r="L50" s="66">
        <v>1.8761000000000001</v>
      </c>
      <c r="M50" s="66">
        <v>1.8802000000000001</v>
      </c>
    </row>
    <row r="51" spans="1:13" ht="15.75" hidden="1" thickBot="1">
      <c r="A51" s="63">
        <v>2009</v>
      </c>
      <c r="B51" s="66">
        <v>1.8955</v>
      </c>
      <c r="C51" s="66">
        <v>1.9106000000000001</v>
      </c>
      <c r="D51" s="66">
        <v>1.909</v>
      </c>
      <c r="E51" s="66">
        <v>1.9202999999999999</v>
      </c>
      <c r="F51" s="66">
        <v>1.9221999999999999</v>
      </c>
      <c r="G51" s="66">
        <v>1.9286000000000001</v>
      </c>
      <c r="H51" s="66">
        <v>1.9482999999999999</v>
      </c>
      <c r="I51" s="66">
        <v>1.9681</v>
      </c>
      <c r="J51" s="66">
        <v>1.9914000000000001</v>
      </c>
      <c r="K51" s="66">
        <v>1.9992000000000001</v>
      </c>
      <c r="L51" s="66">
        <v>1.9998</v>
      </c>
      <c r="M51" s="66">
        <v>2.0007999999999999</v>
      </c>
    </row>
    <row r="52" spans="1:13" ht="15.75" hidden="1" thickBot="1">
      <c r="A52" s="63">
        <v>2010</v>
      </c>
      <c r="B52" s="66">
        <v>2.0089000000000001</v>
      </c>
      <c r="C52" s="66">
        <v>2.0257000000000001</v>
      </c>
      <c r="D52" s="66">
        <v>2.0386000000000002</v>
      </c>
      <c r="E52" s="66">
        <v>2.0566</v>
      </c>
      <c r="F52" s="66">
        <v>2.0630000000000002</v>
      </c>
      <c r="G52" s="66">
        <v>2.0663999999999998</v>
      </c>
      <c r="H52" s="66">
        <v>2.0718000000000001</v>
      </c>
      <c r="I52" s="66">
        <v>2.0916000000000001</v>
      </c>
      <c r="J52" s="66">
        <v>2.1162000000000001</v>
      </c>
      <c r="K52" s="66">
        <v>2.1257000000000001</v>
      </c>
      <c r="L52" s="66">
        <v>2.1385999999999998</v>
      </c>
      <c r="M52" s="66">
        <v>2.1389999999999998</v>
      </c>
    </row>
    <row r="53" spans="1:13" ht="15.75" hidden="1" thickBot="1">
      <c r="A53" s="63">
        <v>2011</v>
      </c>
      <c r="B53" s="66">
        <v>2.1482000000000001</v>
      </c>
      <c r="C53" s="66">
        <v>2.1720999999999999</v>
      </c>
      <c r="D53" s="66">
        <v>2.194</v>
      </c>
      <c r="E53" s="66">
        <v>2.2233999999999998</v>
      </c>
      <c r="F53" s="66">
        <v>2.2349999999999999</v>
      </c>
      <c r="G53" s="66">
        <v>2.2423000000000002</v>
      </c>
      <c r="H53" s="66">
        <v>2.2502</v>
      </c>
      <c r="I53" s="66">
        <v>2.2656999999999998</v>
      </c>
      <c r="J53" s="66">
        <v>2.2789999999999999</v>
      </c>
      <c r="K53" s="66">
        <v>2.2909000000000002</v>
      </c>
      <c r="L53" s="66">
        <v>2.3062999999999998</v>
      </c>
      <c r="M53" s="66">
        <v>2.3170999999999999</v>
      </c>
    </row>
    <row r="54" spans="1:13" ht="15.75" thickBot="1">
      <c r="A54" s="63">
        <v>2012</v>
      </c>
      <c r="B54" s="66">
        <v>2.3323</v>
      </c>
      <c r="C54" s="66">
        <v>2.3492000000000002</v>
      </c>
      <c r="D54" s="66">
        <v>2.3685999999999998</v>
      </c>
      <c r="E54" s="66">
        <v>2.3913000000000002</v>
      </c>
      <c r="F54" s="66">
        <v>2.4117000000000002</v>
      </c>
      <c r="G54" s="66">
        <v>2.4226000000000001</v>
      </c>
      <c r="H54" s="66">
        <v>2.4302999999999999</v>
      </c>
      <c r="I54" s="66">
        <v>2.4369999999999998</v>
      </c>
      <c r="J54" s="66">
        <v>2.4569999999999999</v>
      </c>
      <c r="K54" s="66">
        <v>2.4857</v>
      </c>
      <c r="L54" s="66">
        <v>2.5144000000000002</v>
      </c>
      <c r="M54" s="66">
        <v>2.5266000000000002</v>
      </c>
    </row>
    <row r="55" spans="1:13" ht="15.75" thickBot="1">
      <c r="A55" s="63">
        <v>2013</v>
      </c>
      <c r="B55" s="66">
        <v>2.5125000000000002</v>
      </c>
      <c r="C55" s="66">
        <v>2.5486</v>
      </c>
      <c r="D55" s="66">
        <v>2.5783999999999998</v>
      </c>
      <c r="E55" s="66">
        <v>2.5966999999999998</v>
      </c>
      <c r="F55" s="66">
        <v>2.6093000000000002</v>
      </c>
      <c r="G55" s="66">
        <v>2.6181999999999999</v>
      </c>
      <c r="H55" s="66">
        <v>2.629</v>
      </c>
      <c r="I55" s="66">
        <v>2.6478999999999999</v>
      </c>
      <c r="J55" s="66">
        <v>2.6741999999999999</v>
      </c>
      <c r="K55" s="66">
        <v>2.7092999999999998</v>
      </c>
      <c r="L55" s="66">
        <v>2.7336999999999998</v>
      </c>
      <c r="M55" s="66">
        <v>2.7421000000000002</v>
      </c>
    </row>
    <row r="56" spans="1:13" ht="15.75" thickBot="1">
      <c r="A56" s="63">
        <v>2014</v>
      </c>
      <c r="B56" s="66">
        <v>2.7263999999999999</v>
      </c>
      <c r="C56" s="66">
        <v>2.7778</v>
      </c>
      <c r="D56" s="66">
        <v>2.8285</v>
      </c>
      <c r="E56" s="66">
        <v>2.8496999999999999</v>
      </c>
      <c r="F56" s="66">
        <v>2.851</v>
      </c>
      <c r="G56" s="66">
        <v>2.8582999999999998</v>
      </c>
      <c r="H56" s="66">
        <v>2.8681999999999999</v>
      </c>
      <c r="I56" s="66">
        <v>2.8877999999999999</v>
      </c>
      <c r="J56" s="66">
        <v>2.9094000000000002</v>
      </c>
      <c r="K56" s="66">
        <v>2.9373999999999998</v>
      </c>
      <c r="L56" s="66">
        <v>2.9565999999999999</v>
      </c>
      <c r="M56" s="66">
        <v>2.9632000000000001</v>
      </c>
    </row>
    <row r="57" spans="1:13" ht="15.75" thickBot="1">
      <c r="A57" s="63">
        <v>2015</v>
      </c>
      <c r="B57" s="66">
        <v>2.9506999999999999</v>
      </c>
      <c r="C57" s="66">
        <v>3.0019</v>
      </c>
      <c r="D57" s="66">
        <v>3.0415000000000001</v>
      </c>
      <c r="E57" s="66">
        <v>3.0647000000000002</v>
      </c>
      <c r="F57" s="66">
        <v>3.0829</v>
      </c>
      <c r="G57" s="66">
        <v>3.0983000000000001</v>
      </c>
      <c r="H57" s="66">
        <v>3.1124999999999998</v>
      </c>
      <c r="I57" s="66">
        <v>3.1463999999999999</v>
      </c>
      <c r="J57" s="66">
        <v>3.1835</v>
      </c>
      <c r="K57" s="66">
        <v>3.2277999999999998</v>
      </c>
      <c r="L57" s="66">
        <v>3.2425999999999999</v>
      </c>
      <c r="M57" s="66">
        <v>3.2425999999999999</v>
      </c>
    </row>
    <row r="58" spans="1:13" ht="15.75" thickBot="1">
      <c r="A58" s="63">
        <v>2016</v>
      </c>
      <c r="B58" s="66">
        <v>3.2299000000000002</v>
      </c>
      <c r="C58" s="66">
        <v>3.2924000000000002</v>
      </c>
      <c r="D58" s="66">
        <v>3.3504999999999998</v>
      </c>
      <c r="E58" s="66">
        <v>3.3881999999999999</v>
      </c>
      <c r="F58" s="66">
        <v>3.4070999999999998</v>
      </c>
      <c r="G58" s="66">
        <v>3.4371</v>
      </c>
      <c r="H58" s="66">
        <v>3.4542000000000002</v>
      </c>
      <c r="I58" s="66">
        <v>3.4678</v>
      </c>
      <c r="J58" s="66">
        <f>E37</f>
        <v>4.7112999999999996</v>
      </c>
      <c r="K58" s="66">
        <v>3.4971000000000001</v>
      </c>
      <c r="L58" s="66">
        <v>3.5036999999999998</v>
      </c>
      <c r="M58" s="66">
        <v>3.5076999999999998</v>
      </c>
    </row>
    <row r="59" spans="1:13" s="135" customFormat="1" ht="15.75" thickBot="1">
      <c r="A59" s="63">
        <v>2017</v>
      </c>
      <c r="B59" s="66">
        <v>3.4921000000000002</v>
      </c>
      <c r="C59" s="66">
        <v>3.5632999999999999</v>
      </c>
      <c r="D59" s="66">
        <v>3.5947</v>
      </c>
      <c r="E59" s="66">
        <v>3.6179999999999999</v>
      </c>
      <c r="F59" s="66">
        <v>3.6288</v>
      </c>
      <c r="G59" s="66">
        <v>3.6339999999999999</v>
      </c>
      <c r="H59" s="66">
        <v>3.6394000000000002</v>
      </c>
      <c r="I59" s="66">
        <v>3.6501000000000001</v>
      </c>
      <c r="J59" s="66">
        <v>3.6753</v>
      </c>
      <c r="K59" s="66">
        <v>3.6966999999999999</v>
      </c>
      <c r="L59" s="66">
        <v>3.7141000000000002</v>
      </c>
      <c r="M59" s="66">
        <v>3.7275</v>
      </c>
    </row>
    <row r="60" spans="1:13" s="144" customFormat="1" ht="15.75" thickBot="1">
      <c r="A60" s="63">
        <v>2018</v>
      </c>
      <c r="B60" s="66">
        <v>3.7198000000000002</v>
      </c>
      <c r="C60" s="66">
        <v>3.8005</v>
      </c>
      <c r="D60" s="66">
        <v>3.8469000000000002</v>
      </c>
      <c r="E60" s="66">
        <v>3.8613</v>
      </c>
      <c r="F60" s="66">
        <v>3.8654000000000002</v>
      </c>
      <c r="G60" s="66">
        <v>3.8919000000000001</v>
      </c>
      <c r="H60" s="66">
        <v>3.9293999999999998</v>
      </c>
      <c r="I60" s="66">
        <v>3.9554999999999998</v>
      </c>
      <c r="J60" s="66">
        <v>3.9813999999999998</v>
      </c>
      <c r="K60" s="66">
        <v>4.0025000000000004</v>
      </c>
      <c r="L60" s="66">
        <v>4.0133999999999999</v>
      </c>
      <c r="M60" s="66">
        <v>4.0166000000000004</v>
      </c>
    </row>
    <row r="61" spans="1:13" s="157" customFormat="1" ht="15.75" thickBot="1">
      <c r="A61" s="63">
        <v>2019</v>
      </c>
      <c r="B61" s="66">
        <v>4.0166000000000004</v>
      </c>
      <c r="C61" s="66">
        <v>4.0854999999999997</v>
      </c>
      <c r="D61" s="66">
        <v>4.1349</v>
      </c>
      <c r="E61" s="66">
        <v>4.1604000000000001</v>
      </c>
      <c r="F61" s="66">
        <v>4.1791999999999998</v>
      </c>
      <c r="G61" s="66">
        <v>4.1959999999999997</v>
      </c>
      <c r="H61" s="66">
        <v>4.2213000000000003</v>
      </c>
      <c r="I61" s="66">
        <v>4.2526000000000002</v>
      </c>
      <c r="J61" s="66">
        <v>4.2889999999999997</v>
      </c>
      <c r="K61" s="66">
        <v>4.3140000000000001</v>
      </c>
      <c r="L61" s="66">
        <v>4.3445999999999998</v>
      </c>
      <c r="M61" s="66">
        <v>4.3653000000000004</v>
      </c>
    </row>
    <row r="62" spans="1:13" s="161" customFormat="1" ht="15.75" thickBot="1">
      <c r="A62" s="63">
        <v>2020</v>
      </c>
      <c r="B62" s="66">
        <v>4.3672000000000004</v>
      </c>
      <c r="C62" s="66">
        <v>4.4424000000000001</v>
      </c>
      <c r="D62" s="66">
        <v>4.4810999999999996</v>
      </c>
      <c r="E62" s="66">
        <v>4.5351999999999997</v>
      </c>
      <c r="F62" s="66">
        <v>4.6212999999999997</v>
      </c>
      <c r="G62" s="66">
        <v>4.6581000000000001</v>
      </c>
      <c r="H62" s="66">
        <v>4.6632999999999996</v>
      </c>
      <c r="I62" s="66">
        <v>4.6848999999999998</v>
      </c>
      <c r="J62" s="66">
        <v>4.7112999999999996</v>
      </c>
      <c r="K62" s="66">
        <v>4.7409999999999997</v>
      </c>
      <c r="L62" s="66">
        <v>4.7687999999999997</v>
      </c>
      <c r="M62" s="66">
        <f>H38</f>
        <v>4.7846000000000002</v>
      </c>
    </row>
    <row r="63" spans="1:13" s="183" customFormat="1" ht="15.75" thickBot="1">
      <c r="A63" s="63">
        <v>2021</v>
      </c>
      <c r="B63" s="66">
        <f>I38</f>
        <v>4.7792000000000003</v>
      </c>
      <c r="C63" s="66">
        <f>J35</f>
        <v>4.8403999999999998</v>
      </c>
      <c r="D63" s="66">
        <v>4.8875000000000002</v>
      </c>
      <c r="E63" s="66">
        <v>4.9192</v>
      </c>
      <c r="F63" s="66">
        <v>4.9202000000000004</v>
      </c>
      <c r="G63" s="66"/>
      <c r="H63" s="66"/>
      <c r="I63" s="66"/>
      <c r="J63" s="66"/>
      <c r="K63" s="66"/>
      <c r="L63" s="66"/>
      <c r="M63" s="66"/>
    </row>
  </sheetData>
  <sheetProtection algorithmName="SHA-512" hashValue="5XBu+5zXF3J2EXgOECNzTz7Tc2JvrjQBBRWJiGAxwmMgaWzp3lJ2M590GDTGQGyn5yGD12s+2/1enFflwtsXpg==" saltValue="XkG3GMonHrX3C8WleZVgnA==" spinCount="100000" sheet="1" objects="1" scenarios="1"/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6">
    <mergeCell ref="A41:M41"/>
    <mergeCell ref="A3:M3"/>
    <mergeCell ref="A4:M4"/>
    <mergeCell ref="A40:M40"/>
    <mergeCell ref="I6:M6"/>
    <mergeCell ref="B6:H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MARZO 2021</vt:lpstr>
      <vt:lpstr>NUEVOS MATERIALES</vt:lpstr>
      <vt:lpstr>UNID. REAJUSTABLE</vt:lpstr>
      <vt:lpstr>DOLAR</vt:lpstr>
      <vt:lpstr>UNID. INDEXADA</vt:lpstr>
      <vt:lpstr>DOLAR!Área_de_impresión</vt:lpstr>
      <vt:lpstr>'MARZO 2021'!Área_de_impresión</vt:lpstr>
      <vt:lpstr>'NUEVOS MATERIALES'!Área_de_impresión</vt:lpstr>
      <vt:lpstr>'UNID. INDEXADA'!Área_de_impresión</vt:lpstr>
      <vt:lpstr>'UNID. REAJUSTABLE'!Área_de_impresión</vt:lpstr>
      <vt:lpstr>'MARZO 2021'!Títulos_a_imprimir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Soporte</cp:lastModifiedBy>
  <cp:lastPrinted>2019-06-06T15:50:42Z</cp:lastPrinted>
  <dcterms:created xsi:type="dcterms:W3CDTF">1999-02-23T16:55:22Z</dcterms:created>
  <dcterms:modified xsi:type="dcterms:W3CDTF">2021-05-21T20:50:18Z</dcterms:modified>
</cp:coreProperties>
</file>