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1\"/>
    </mc:Choice>
  </mc:AlternateContent>
  <bookViews>
    <workbookView xWindow="0" yWindow="0" windowWidth="20490" windowHeight="7650" tabRatio="640"/>
  </bookViews>
  <sheets>
    <sheet name="MAYO 2021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'MAYO 2021'!$B$1:$G$403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REAJUSTABLE'!$A$2:$M$110</definedName>
    <definedName name="_xlnm.Print_Titles" localSheetId="0">'MAYO 2021'!$1:$3</definedName>
    <definedName name="Z_96D9ECFD_33A2_43C7_81F2_82AA62F5B730_.wvu.PrintArea" localSheetId="3" hidden="1">DOLAR!$A$3:$M$58</definedName>
    <definedName name="Z_96D9ECFD_33A2_43C7_81F2_82AA62F5B730_.wvu.PrintArea" localSheetId="0" hidden="1">'MAYO 2021'!$B$1:$G$404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REAJUSTABLE'!$A$2:$M$110</definedName>
    <definedName name="Z_96D9ECFD_33A2_43C7_81F2_82AA62F5B730_.wvu.PrintTitles" localSheetId="0" hidden="1">'MAYO 2021'!$1:$3</definedName>
    <definedName name="Z_96D9ECFD_33A2_43C7_81F2_82AA62F5B730_.wvu.Rows" localSheetId="3" hidden="1">DOLAR!$1:$1,DOLAR!$44:$52</definedName>
    <definedName name="Z_96D9ECFD_33A2_43C7_81F2_82AA62F5B730_.wvu.Rows" localSheetId="0" hidden="1">'MAYO 2021'!$400:$400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REAJUSTABLE'!$32:$41,'UNID. REAJUSTABLE'!$60:$63,'UNID. REAJUSTABLE'!$66:$72</definedName>
  </definedNames>
  <calcPr calcId="191029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</workbook>
</file>

<file path=xl/calcChain.xml><?xml version="1.0" encoding="utf-8"?>
<calcChain xmlns="http://schemas.openxmlformats.org/spreadsheetml/2006/main">
  <c r="C63" i="5" l="1"/>
  <c r="B63" i="5"/>
  <c r="M62" i="5"/>
  <c r="J58" i="5" l="1"/>
  <c r="B69" i="3" l="1"/>
  <c r="C69" i="3"/>
  <c r="D69" i="3"/>
  <c r="E69" i="3"/>
  <c r="F69" i="3"/>
  <c r="G69" i="3"/>
  <c r="H69" i="3"/>
  <c r="I69" i="3"/>
  <c r="J69" i="3"/>
  <c r="K69" i="3"/>
  <c r="L69" i="3"/>
  <c r="M69" i="3"/>
  <c r="B70" i="3"/>
  <c r="C70" i="3"/>
  <c r="D70" i="3"/>
  <c r="E70" i="3"/>
  <c r="F70" i="3"/>
  <c r="G70" i="3"/>
  <c r="H70" i="3"/>
  <c r="I70" i="3"/>
  <c r="J70" i="3"/>
  <c r="K70" i="3"/>
  <c r="L70" i="3"/>
  <c r="M70" i="3"/>
  <c r="B71" i="3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</calcChain>
</file>

<file path=xl/sharedStrings.xml><?xml version="1.0" encoding="utf-8"?>
<sst xmlns="http://schemas.openxmlformats.org/spreadsheetml/2006/main" count="1237" uniqueCount="729">
  <si>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</si>
  <si>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</si>
  <si>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</si>
  <si>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</si>
  <si>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</si>
  <si>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</si>
  <si>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</si>
  <si>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</si>
  <si>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</si>
  <si>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</si>
  <si>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</si>
  <si>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</si>
  <si>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</si>
  <si>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</si>
  <si>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</si>
  <si>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</si>
  <si>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</si>
  <si>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</si>
  <si>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</si>
  <si>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</si>
  <si>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</si>
  <si>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</si>
  <si>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</si>
  <si>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</si>
  <si>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</si>
  <si>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</si>
  <si>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</si>
  <si>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</si>
  <si>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</si>
  <si>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</si>
  <si>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</si>
  <si>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</si>
  <si>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</si>
  <si>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</si>
  <si>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</si>
  <si>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</si>
  <si>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</si>
  <si>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</si>
  <si>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</si>
  <si>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</si>
  <si>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</si>
  <si>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</si>
  <si>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</si>
  <si>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</si>
  <si>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</si>
  <si>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</si>
  <si>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</si>
  <si>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</si>
  <si>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</si>
  <si>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</si>
  <si>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</si>
  <si>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</si>
  <si>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</si>
  <si>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</si>
  <si>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</si>
  <si>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</si>
  <si>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</si>
  <si>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</si>
  <si>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</si>
  <si>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</si>
  <si>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</si>
  <si>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</si>
  <si>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</si>
  <si>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</si>
  <si>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</si>
  <si>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</si>
  <si>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</si>
  <si>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</si>
  <si>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</si>
  <si>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</si>
  <si>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</si>
  <si>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</si>
  <si>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</si>
  <si>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</si>
  <si>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</si>
  <si>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</si>
  <si>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</si>
  <si>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</si>
  <si>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</si>
  <si>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</si>
  <si>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</si>
  <si>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</si>
  <si>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</si>
  <si>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</si>
  <si>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</si>
  <si>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</si>
  <si>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</si>
  <si>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</si>
  <si>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</si>
  <si>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</si>
  <si>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</si>
  <si>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</si>
  <si>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</si>
  <si>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</si>
  <si>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</si>
  <si>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</si>
  <si>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</si>
  <si>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</si>
  <si>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</si>
  <si>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</si>
  <si>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</si>
  <si>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</si>
  <si>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</si>
  <si>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</si>
  <si>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</si>
  <si>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</si>
  <si>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</si>
  <si>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</si>
  <si>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</si>
  <si>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</si>
  <si>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</si>
  <si>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</si>
  <si>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</si>
  <si>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</si>
  <si>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</si>
  <si>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</si>
  <si>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</si>
  <si>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</si>
  <si>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</si>
  <si>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</si>
  <si>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</si>
  <si>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</si>
  <si>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</si>
  <si>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</si>
  <si>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</si>
  <si>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</si>
  <si>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</si>
  <si>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</si>
  <si>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</si>
  <si>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</si>
  <si>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</si>
  <si>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</si>
  <si>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</si>
  <si>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</si>
  <si>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</si>
  <si>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</si>
  <si>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</si>
  <si>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</si>
  <si>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</si>
  <si>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</si>
  <si>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</si>
  <si>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</si>
  <si>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</si>
  <si>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</si>
  <si>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</si>
  <si>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</si>
  <si>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</si>
  <si>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</si>
  <si>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</si>
  <si>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</si>
  <si>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</si>
  <si>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</si>
  <si>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</si>
  <si>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</si>
  <si>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</si>
  <si>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</si>
  <si>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</si>
  <si>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</si>
  <si>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</si>
  <si>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</si>
  <si>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</si>
  <si>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</si>
  <si>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</si>
  <si>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</si>
  <si>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</si>
  <si>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</si>
  <si>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</si>
  <si>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</si>
  <si>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</si>
  <si>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</si>
  <si>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</si>
  <si>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</si>
  <si>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</si>
  <si>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</si>
  <si>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</si>
  <si>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</si>
  <si>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</si>
  <si>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</si>
  <si>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</si>
  <si>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</si>
  <si>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</si>
  <si>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</si>
  <si>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</si>
  <si>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</si>
  <si>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</si>
  <si>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</si>
  <si>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</si>
  <si>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</si>
  <si>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</si>
  <si>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</si>
  <si>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</si>
  <si>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</si>
  <si>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</si>
  <si>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</si>
  <si>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</si>
  <si>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</si>
  <si>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</si>
  <si>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</si>
  <si>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</si>
  <si>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</si>
  <si>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</si>
  <si>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</si>
  <si>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</si>
  <si>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</si>
  <si>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</si>
  <si>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</si>
  <si>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</si>
  <si>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</si>
  <si>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</si>
  <si>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</si>
  <si>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</si>
  <si>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</si>
  <si>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</si>
  <si>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</si>
  <si>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</si>
  <si>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</si>
  <si>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</si>
  <si>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</si>
  <si>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</si>
  <si>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</si>
  <si>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</si>
  <si>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</si>
  <si>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</si>
  <si>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</si>
  <si>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</si>
  <si>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</si>
  <si>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</si>
  <si>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</si>
  <si>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</si>
  <si>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</si>
  <si>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</si>
  <si>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</si>
  <si>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</si>
  <si>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</si>
  <si>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</si>
  <si>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</si>
  <si>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</si>
  <si>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</si>
  <si>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</si>
  <si>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</si>
  <si>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</si>
  <si>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</si>
  <si>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</si>
  <si>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</si>
  <si>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</si>
  <si>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</si>
  <si>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</si>
  <si>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</si>
  <si>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</si>
  <si>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</si>
  <si>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</si>
  <si>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</si>
  <si>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</si>
  <si>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</si>
  <si>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</si>
  <si>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</si>
  <si>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</si>
  <si>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</si>
  <si>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</si>
  <si>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</si>
  <si>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</si>
  <si>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</si>
  <si>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</si>
  <si>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</si>
  <si>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</si>
  <si>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</si>
  <si>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</si>
  <si>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</si>
  <si>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</si>
  <si>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</si>
  <si>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</si>
  <si>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</si>
  <si>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</si>
  <si>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</si>
  <si>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</si>
  <si>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</si>
  <si>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</si>
  <si>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</si>
  <si>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</si>
  <si>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</si>
  <si>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</si>
  <si>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</si>
  <si>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</si>
  <si>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</si>
  <si>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</si>
  <si>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</si>
  <si>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</si>
  <si>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</si>
  <si>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</si>
  <si>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</si>
  <si>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</si>
  <si>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</si>
  <si>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</si>
  <si>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</si>
  <si>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</si>
  <si>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</si>
  <si>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</si>
  <si>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</si>
  <si>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</si>
  <si>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</si>
  <si>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</si>
  <si>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</si>
  <si>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</si>
  <si>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</si>
  <si>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</si>
  <si>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</si>
  <si>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</si>
  <si>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</si>
  <si>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</si>
  <si>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</si>
  <si>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</si>
  <si>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</si>
  <si>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</si>
  <si>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</si>
  <si>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</si>
  <si>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</si>
  <si>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</si>
  <si>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</si>
  <si>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</si>
  <si>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</si>
  <si>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</si>
  <si>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</si>
  <si>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</si>
  <si>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</si>
  <si>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</si>
  <si>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</si>
  <si>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</si>
  <si>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</si>
  <si>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</si>
  <si>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</si>
  <si>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</si>
  <si>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</si>
  <si>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</si>
  <si>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</si>
  <si>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</si>
  <si>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</si>
  <si>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</si>
  <si>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</si>
  <si>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</si>
  <si>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</si>
  <si>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</si>
  <si>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</si>
  <si>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</si>
  <si>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</si>
  <si>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</si>
  <si>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</si>
  <si>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</si>
  <si>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</si>
  <si>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</si>
  <si>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</si>
  <si>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</si>
  <si>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</si>
  <si>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</si>
  <si>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</si>
  <si>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</si>
  <si>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</si>
  <si>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</si>
  <si>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</si>
  <si>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</si>
  <si>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</si>
  <si>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</si>
  <si>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</si>
  <si>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</si>
  <si>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</si>
  <si>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</si>
  <si>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</si>
  <si>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</si>
  <si>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</si>
  <si>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</si>
  <si>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</si>
  <si>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</si>
  <si>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</si>
  <si>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</si>
  <si>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</si>
  <si>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</si>
  <si>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</si>
  <si>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</si>
  <si>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</si>
  <si>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</si>
  <si>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</si>
  <si>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</si>
  <si>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</si>
  <si>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</si>
  <si>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</si>
  <si>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</si>
  <si>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</si>
  <si>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</si>
  <si>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</si>
  <si>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</si>
  <si>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</si>
  <si>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</si>
  <si>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</si>
  <si>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</si>
  <si>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</si>
  <si>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</si>
  <si>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</si>
  <si>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</si>
  <si>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</si>
  <si>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</si>
  <si>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</si>
  <si>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</si>
  <si>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</si>
  <si>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</si>
  <si>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</si>
  <si>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</si>
  <si>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</si>
  <si>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</si>
  <si>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</si>
  <si>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</si>
  <si>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</si>
  <si>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</si>
  <si>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</si>
  <si>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</si>
  <si>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</si>
  <si>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</si>
  <si>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</si>
  <si>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</si>
  <si>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</si>
  <si>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</si>
  <si>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</si>
  <si>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</si>
  <si>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</si>
  <si>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</si>
  <si>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</si>
  <si>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</si>
  <si>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</si>
  <si>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</si>
  <si>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</si>
  <si>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</si>
  <si>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</si>
  <si>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</si>
  <si>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</si>
  <si>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</si>
  <si>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</si>
  <si>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</si>
  <si>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</si>
  <si>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</si>
  <si>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</si>
  <si>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</si>
  <si>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</si>
  <si>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</si>
  <si>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</si>
  <si>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</si>
  <si>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</si>
  <si>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</si>
  <si>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</si>
  <si>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</si>
  <si>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</si>
  <si>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</si>
  <si>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</si>
  <si>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</si>
  <si>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</si>
  <si>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</si>
  <si>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</si>
  <si>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</si>
  <si>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</si>
  <si>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</si>
  <si>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</si>
  <si>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</si>
  <si>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</si>
  <si>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</si>
  <si>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</si>
  <si>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</si>
  <si>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</si>
  <si>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</si>
  <si>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</si>
  <si>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</si>
  <si>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</si>
  <si>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</si>
  <si>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</si>
  <si>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</si>
  <si>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</si>
  <si>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</si>
  <si>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</si>
  <si>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</si>
  <si>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</si>
  <si>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</si>
  <si>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</si>
  <si>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</si>
  <si>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</si>
  <si>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</si>
  <si>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</si>
  <si>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</si>
  <si>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</si>
  <si>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</si>
  <si>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</si>
  <si>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</si>
  <si>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</si>
  <si>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</si>
  <si>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</si>
  <si>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</si>
  <si>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</si>
  <si>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</si>
  <si>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</si>
  <si>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</si>
  <si>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</si>
  <si>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</si>
  <si>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</si>
  <si>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</si>
  <si>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</si>
  <si>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</si>
  <si>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</si>
  <si>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</si>
  <si>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</si>
  <si>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</si>
  <si>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</si>
  <si>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</si>
  <si>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</si>
  <si>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</si>
  <si>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</si>
  <si>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</si>
  <si>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</si>
  <si>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</si>
  <si>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</si>
  <si>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</si>
  <si>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</si>
  <si>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</si>
  <si>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</si>
  <si>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</si>
  <si>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</si>
  <si>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</si>
  <si>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</si>
  <si>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</si>
  <si>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</si>
  <si>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</si>
  <si>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</si>
  <si>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</si>
  <si>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</si>
  <si>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</si>
  <si>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</si>
  <si>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</si>
  <si>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</si>
  <si>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</si>
  <si>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</si>
  <si>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</si>
  <si>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</si>
  <si>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</si>
  <si>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</si>
  <si>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</si>
  <si>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</si>
  <si>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</si>
  <si>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</si>
  <si>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</si>
  <si>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</si>
  <si>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</si>
  <si>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</si>
  <si>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</si>
  <si>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42,8260</t>
  </si>
  <si>
    <t>42,8620</t>
  </si>
  <si>
    <t>42,7410</t>
  </si>
  <si>
    <t>42,7510</t>
  </si>
  <si>
    <t>42,5290</t>
  </si>
  <si>
    <t>42,6980</t>
  </si>
  <si>
    <t>42,7800</t>
  </si>
  <si>
    <t>42,8420</t>
  </si>
  <si>
    <t>42,9610</t>
  </si>
  <si>
    <t>42,8450</t>
  </si>
  <si>
    <t>42,7460</t>
  </si>
  <si>
    <t>42,6690</t>
  </si>
  <si>
    <t>42,8140</t>
  </si>
  <si>
    <t>42,7940</t>
  </si>
  <si>
    <t>42,6760</t>
  </si>
  <si>
    <t>42,6200</t>
  </si>
  <si>
    <t>42,6330</t>
  </si>
  <si>
    <t>42,6360</t>
  </si>
  <si>
    <t>42,6250</t>
  </si>
  <si>
    <t>42,5210</t>
  </si>
  <si>
    <t>42,3900</t>
  </si>
  <si>
    <t>42,5700</t>
  </si>
  <si>
    <t>42,6310</t>
  </si>
  <si>
    <t>42,6290</t>
  </si>
  <si>
    <t>42,6510</t>
  </si>
  <si>
    <t>42,6710</t>
  </si>
  <si>
    <t>42,5660</t>
  </si>
  <si>
    <t>42,4330</t>
  </si>
  <si>
    <t>42,4460</t>
  </si>
  <si>
    <t>42,3730</t>
  </si>
  <si>
    <t>42,4340</t>
  </si>
  <si>
    <t>42,4250</t>
  </si>
  <si>
    <t>42,3500</t>
  </si>
  <si>
    <t>42,1280</t>
  </si>
  <si>
    <t>42,1940</t>
  </si>
  <si>
    <t>42,2460</t>
  </si>
  <si>
    <t>42,3150</t>
  </si>
  <si>
    <t>42,2330</t>
  </si>
  <si>
    <t>42,1490</t>
  </si>
  <si>
    <t>42,1430</t>
  </si>
  <si>
    <t>42,3400</t>
  </si>
  <si>
    <t>42,1600</t>
  </si>
  <si>
    <t>42,3320</t>
  </si>
  <si>
    <t>42,4920</t>
  </si>
  <si>
    <t>42,4540</t>
  </si>
  <si>
    <t>42,6190</t>
  </si>
  <si>
    <t>42,4770</t>
  </si>
  <si>
    <t>42,4220</t>
  </si>
  <si>
    <t>42,3880</t>
  </si>
  <si>
    <t>42,3510</t>
  </si>
  <si>
    <t>42,3170</t>
  </si>
  <si>
    <t>42,2410</t>
  </si>
  <si>
    <t>42,0980</t>
  </si>
  <si>
    <t>42,1690</t>
  </si>
  <si>
    <t>42,1560</t>
  </si>
  <si>
    <t>42,0790</t>
  </si>
  <si>
    <t>41,9400</t>
  </si>
  <si>
    <t>42,1880</t>
  </si>
  <si>
    <t>42,3110</t>
  </si>
  <si>
    <t>42,2780</t>
  </si>
  <si>
    <t>42,2700</t>
  </si>
  <si>
    <t>42,3130</t>
  </si>
  <si>
    <t>42,4230</t>
  </si>
  <si>
    <t>42,6210</t>
  </si>
  <si>
    <t>42,5130</t>
  </si>
  <si>
    <t>42,5950</t>
  </si>
  <si>
    <t>42,7080</t>
  </si>
  <si>
    <t>42,6120</t>
  </si>
  <si>
    <t>42,8040</t>
  </si>
  <si>
    <t>42,8430</t>
  </si>
  <si>
    <t>42,8490</t>
  </si>
  <si>
    <t>43,0390</t>
  </si>
  <si>
    <t>42,9800</t>
  </si>
  <si>
    <t>43,0490</t>
  </si>
  <si>
    <t>43,1570</t>
  </si>
  <si>
    <t>43,1450</t>
  </si>
  <si>
    <t>43,1500</t>
  </si>
  <si>
    <t>43,3260</t>
  </si>
  <si>
    <t>43,9360</t>
  </si>
  <si>
    <t>43,9030</t>
  </si>
  <si>
    <t>44,3100</t>
  </si>
  <si>
    <t>44,5740</t>
  </si>
  <si>
    <t>44,6400</t>
  </si>
  <si>
    <t>44,5370</t>
  </si>
  <si>
    <t>44,3560</t>
  </si>
  <si>
    <t>44,5340</t>
  </si>
  <si>
    <t>44,5020</t>
  </si>
  <si>
    <t>44,4940</t>
  </si>
  <si>
    <t>44,6030</t>
  </si>
  <si>
    <t>44,3400</t>
  </si>
  <si>
    <t>44,2920</t>
  </si>
  <si>
    <t>44,2340</t>
  </si>
  <si>
    <t>44,1390</t>
  </si>
  <si>
    <t>44,2350</t>
  </si>
  <si>
    <t>44,3870</t>
  </si>
  <si>
    <t>44,5180</t>
  </si>
  <si>
    <t>44,5210</t>
  </si>
  <si>
    <t>44,3590</t>
  </si>
  <si>
    <t>44,1870</t>
  </si>
  <si>
    <t>Valores válidos desde el 01/01/2021.</t>
  </si>
  <si>
    <t>44,0270</t>
  </si>
  <si>
    <t>43,9440</t>
  </si>
  <si>
    <t>44,0930</t>
  </si>
  <si>
    <t>44,2730</t>
  </si>
  <si>
    <t>44,1300</t>
  </si>
  <si>
    <t>44,0860</t>
  </si>
  <si>
    <t>44,2810</t>
  </si>
  <si>
    <t>44,1840</t>
  </si>
  <si>
    <t>44,1800</t>
  </si>
  <si>
    <t>44,0810</t>
  </si>
  <si>
    <t>44,0610</t>
  </si>
  <si>
    <t>44,0560</t>
  </si>
  <si>
    <t>44,0500</t>
  </si>
  <si>
    <t>43,9640</t>
  </si>
  <si>
    <t>43,8360</t>
  </si>
  <si>
    <t>43,8020</t>
  </si>
  <si>
    <t>43,8670</t>
  </si>
  <si>
    <t>44,0250</t>
  </si>
  <si>
    <t>44,0970</t>
  </si>
  <si>
    <t>43,9730</t>
  </si>
  <si>
    <t>43,8450</t>
  </si>
  <si>
    <t>43,9690</t>
  </si>
  <si>
    <t>43,9760</t>
  </si>
  <si>
    <t>44,1690</t>
  </si>
  <si>
    <t>44,1820</t>
  </si>
  <si>
    <t>44,0530</t>
  </si>
  <si>
    <t>44,1510</t>
  </si>
  <si>
    <t>44,0510</t>
  </si>
  <si>
    <t>44,1050</t>
  </si>
  <si>
    <t>43,9660</t>
  </si>
  <si>
    <t>43,9370</t>
  </si>
  <si>
    <t>43,8510</t>
  </si>
  <si>
    <t>43,7800</t>
  </si>
  <si>
    <t>43,8470</t>
  </si>
  <si>
    <t>43,7940</t>
  </si>
  <si>
    <t>N° 545   -  Mayo 2021</t>
  </si>
  <si>
    <t>N° 545  -  Mayo 2021</t>
  </si>
  <si>
    <t>43,6550</t>
  </si>
  <si>
    <t>43,7810</t>
  </si>
  <si>
    <t>43,7470</t>
  </si>
  <si>
    <t>43,8840</t>
  </si>
  <si>
    <t>44,0210</t>
  </si>
  <si>
    <t>44,0230</t>
  </si>
  <si>
    <t>43,8490</t>
  </si>
  <si>
    <t>43,9190</t>
  </si>
  <si>
    <t>43,9560</t>
  </si>
  <si>
    <t>43,8650</t>
  </si>
  <si>
    <t>43,8970</t>
  </si>
  <si>
    <t>43,9920</t>
  </si>
  <si>
    <t>43,9000</t>
  </si>
  <si>
    <t>43,8120</t>
  </si>
  <si>
    <t>43,7410</t>
  </si>
  <si>
    <t>43,7430</t>
  </si>
  <si>
    <t>43,7860</t>
  </si>
  <si>
    <t>43,7920</t>
  </si>
  <si>
    <t>43,7890</t>
  </si>
  <si>
    <t>43,6430</t>
  </si>
  <si>
    <t>43,7040</t>
  </si>
  <si>
    <t>43,6800</t>
  </si>
  <si>
    <t>43,6300</t>
  </si>
  <si>
    <t>43,6990</t>
  </si>
  <si>
    <t>43,5910</t>
  </si>
  <si>
    <t>43,5670</t>
  </si>
  <si>
    <t>43,5260</t>
  </si>
  <si>
    <t>43,5610</t>
  </si>
  <si>
    <t>43,5930</t>
  </si>
  <si>
    <t>43,6900</t>
  </si>
  <si>
    <t>43,6340</t>
  </si>
  <si>
    <t>43,6440</t>
  </si>
  <si>
    <t>43,6620</t>
  </si>
  <si>
    <t>43,7750</t>
  </si>
  <si>
    <t>43,8130</t>
  </si>
  <si>
    <t>43,6860</t>
  </si>
  <si>
    <t>43,5830</t>
  </si>
  <si>
    <t>43,4220</t>
  </si>
  <si>
    <t>43,4580</t>
  </si>
  <si>
    <t>43,4810</t>
  </si>
  <si>
    <t>43,5470</t>
  </si>
  <si>
    <t>43,4700</t>
  </si>
  <si>
    <t>43,5770</t>
  </si>
  <si>
    <t>233,90</t>
  </si>
  <si>
    <t>835,99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</si>
</sst>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5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</cellStyleXfs>
  <cellXfs count="2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16" fillId="7" borderId="21" xfId="0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164" fontId="6" fillId="6" borderId="41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164" fontId="16" fillId="5" borderId="21" xfId="0" quotePrefix="1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6" fillId="6" borderId="19" xfId="0" applyNumberFormat="1" applyFont="1" applyFill="1" applyBorder="1" applyAlignment="1" applyProtection="1">
      <alignment horizontal="center" vertical="center"/>
    </xf>
    <xf numFmtId="164" fontId="43" fillId="7" borderId="21" xfId="0" applyNumberFormat="1" applyFont="1" applyFill="1" applyBorder="1" applyAlignment="1" applyProtection="1">
      <alignment horizontal="center" vertical="center"/>
    </xf>
    <xf numFmtId="0" fontId="43" fillId="7" borderId="21" xfId="0" applyNumberFormat="1" applyFont="1" applyFill="1" applyBorder="1" applyAlignment="1" applyProtection="1">
      <alignment horizontal="center" vertical="center"/>
    </xf>
    <xf numFmtId="0" fontId="6" fillId="7" borderId="21" xfId="0" applyNumberFormat="1" applyFont="1" applyFill="1" applyBorder="1" applyAlignment="1" applyProtection="1">
      <alignment horizontal="center" vertical="center"/>
    </xf>
    <xf numFmtId="164" fontId="6" fillId="7" borderId="41" xfId="0" applyNumberFormat="1" applyFont="1" applyFill="1" applyBorder="1" applyAlignment="1" applyProtection="1">
      <alignment horizontal="center" vertical="center"/>
    </xf>
    <xf numFmtId="0" fontId="16" fillId="7" borderId="21" xfId="0" applyNumberFormat="1" applyFont="1" applyFill="1" applyBorder="1" applyAlignment="1" applyProtection="1">
      <alignment horizontal="center" vertical="center"/>
    </xf>
    <xf numFmtId="0" fontId="16" fillId="7" borderId="23" xfId="0" applyNumberFormat="1" applyFont="1" applyFill="1" applyBorder="1" applyAlignment="1" applyProtection="1">
      <alignment horizontal="center"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5" fontId="6" fillId="0" borderId="45" xfId="0" applyNumberFormat="1" applyFont="1" applyFill="1" applyBorder="1" applyAlignment="1" applyProtection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16" fillId="0" borderId="20" xfId="0" applyNumberFormat="1" applyFont="1" applyFill="1" applyBorder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</cellXfs>
  <cellStyles count="9">
    <cellStyle name="Euro" xfId="7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D2" sqref="D2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682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148.4457467280929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5069.1580796665348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12514.159944744359</v>
      </c>
      <c r="G6" s="4"/>
    </row>
    <row r="7" spans="1:7" ht="27.95" customHeight="1">
      <c r="A7" s="1">
        <v>284</v>
      </c>
      <c r="B7" s="121"/>
      <c r="C7" s="4">
        <v>4348</v>
      </c>
      <c r="D7" s="3" t="s">
        <v>277</v>
      </c>
      <c r="E7" s="4" t="s">
        <v>430</v>
      </c>
      <c r="F7" s="39">
        <v>25772.16924340725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27400.812502659934</v>
      </c>
      <c r="G8" s="4"/>
    </row>
    <row r="9" spans="1:7" ht="27.95" customHeight="1">
      <c r="A9" s="1">
        <v>185</v>
      </c>
      <c r="B9" s="121"/>
      <c r="C9" s="4">
        <v>4218</v>
      </c>
      <c r="D9" s="3" t="s">
        <v>181</v>
      </c>
      <c r="E9" s="4" t="s">
        <v>441</v>
      </c>
      <c r="F9" s="39">
        <v>164.58548720291174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171.51851400947385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1124.4798701178295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50.538549174787484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35.988854563286196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2965.9274159175434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29198.499371474285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28511.318600759918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57924.363407613586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1513.0713151609964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646.95571905567533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1720.9174159022796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875.56867290982871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1"/>
      <c r="C29" s="4">
        <v>4005</v>
      </c>
      <c r="D29" s="3" t="s">
        <v>8</v>
      </c>
      <c r="E29" s="4" t="s">
        <v>428</v>
      </c>
      <c r="F29" s="39">
        <v>833.14962341967419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583.59618903261844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1905.2222492544215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13779.932411991027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31833.27209208479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36741.68</v>
      </c>
      <c r="G34" s="146" t="s">
        <v>418</v>
      </c>
    </row>
    <row r="35" spans="1:7" ht="27.95" customHeight="1">
      <c r="A35" s="1">
        <v>8</v>
      </c>
      <c r="B35" s="121"/>
      <c r="C35" s="4">
        <v>4009</v>
      </c>
      <c r="D35" s="3" t="s">
        <v>11</v>
      </c>
      <c r="E35" s="4" t="s">
        <v>451</v>
      </c>
      <c r="F35" s="39">
        <v>7938.2544969530372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702.51319932515241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666.7666615327272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1257.7152552938019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494.02105422204141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3699.4688417164507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693.88931931961997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750.85659677879823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1006.862151154011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2533.1514446611459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21.021208636420553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38.722369308999347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58.569898848943929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29.749102257700066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27.341568503068515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14.156093289866796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57.268316787782759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436.24829572126191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233.5818937270391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15.966488907563086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261.05150745840473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4715.1468886327093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6900.1472830679149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336.71361014620885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3378.3606720549992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174.42937128871557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1275.6029909306658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590.04695523961709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2580.4009886697268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2999.9443475026906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3455.7605294899504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6610.3910426428092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1046.2285564142626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1400.1051524244663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1318.1311459340291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3925.0304410646927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12828.486486129515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10399.025215691072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2934.475473884102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722.43377415780731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435.97517688696092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363.97405525355435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136.42094060689712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217.02557146093662</v>
      </c>
      <c r="G108" s="4"/>
    </row>
    <row r="109" spans="1:7" ht="27.95" customHeight="1">
      <c r="A109" s="1">
        <v>61</v>
      </c>
      <c r="B109" s="121"/>
      <c r="C109" s="4">
        <v>4072</v>
      </c>
      <c r="D109" s="3" t="s">
        <v>61</v>
      </c>
      <c r="E109" s="4" t="s">
        <v>425</v>
      </c>
      <c r="F109" s="39">
        <v>317.6080022042641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1981.5983274766143</v>
      </c>
      <c r="G116" s="4"/>
    </row>
    <row r="117" spans="1:7" ht="27.95" customHeight="1">
      <c r="A117" s="1">
        <v>242</v>
      </c>
      <c r="B117" s="121"/>
      <c r="C117" s="4">
        <v>4299</v>
      </c>
      <c r="D117" s="3" t="s">
        <v>236</v>
      </c>
      <c r="E117" s="4" t="s">
        <v>425</v>
      </c>
      <c r="F117" s="39">
        <v>907.59882350955843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328.07409347850586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877.41458363686763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1118.7486456104184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9146.5700663403313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385.98430880515639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475.11373044291736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456.95933094925522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1387.0110998423183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710.20553781463536</v>
      </c>
      <c r="G129" s="4"/>
    </row>
    <row r="130" spans="1:7" ht="27.95" customHeight="1">
      <c r="A130" s="1">
        <v>148</v>
      </c>
      <c r="B130" s="121"/>
      <c r="C130" s="4">
        <v>4177</v>
      </c>
      <c r="D130" s="3" t="s">
        <v>144</v>
      </c>
      <c r="E130" s="4" t="s">
        <v>443</v>
      </c>
      <c r="F130" s="31">
        <v>386.52631592254642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336.24907350345796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1231.2472516016524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2391.3601084822085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1734.747215724178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1079.2657220501742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1600.9766309467996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790.47470317125135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1828.0660884213696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200.33862806799436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1186.5654833474732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905.15745184662819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818.43225213104347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20228.494781300498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1478.4353817647709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1"/>
      <c r="C147" s="4">
        <v>4092</v>
      </c>
      <c r="D147" s="3" t="s">
        <v>75</v>
      </c>
      <c r="E147" s="4" t="s">
        <v>430</v>
      </c>
      <c r="F147" s="39">
        <v>14268.752368414982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13994.04062849285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14075.931295466493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13034.355371450592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17005.722855319422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20238.42623265228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506.23475244297151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518.634463242278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58634.858323579858</v>
      </c>
      <c r="G155" s="4"/>
    </row>
    <row r="156" spans="1:7" ht="27.95" customHeight="1">
      <c r="A156" s="1">
        <v>80</v>
      </c>
      <c r="B156" s="122"/>
      <c r="C156" s="4">
        <v>4097</v>
      </c>
      <c r="D156" s="3" t="s">
        <v>79</v>
      </c>
      <c r="E156" s="4" t="s">
        <v>430</v>
      </c>
      <c r="F156" s="39">
        <v>44586.204618036107</v>
      </c>
      <c r="G156" s="4"/>
    </row>
    <row r="157" spans="1:7" ht="27.95" customHeight="1">
      <c r="A157" s="1">
        <v>75</v>
      </c>
      <c r="B157" s="121"/>
      <c r="C157" s="4">
        <v>4091</v>
      </c>
      <c r="D157" s="3" t="s">
        <v>74</v>
      </c>
      <c r="E157" s="4" t="s">
        <v>430</v>
      </c>
      <c r="F157" s="39">
        <v>51708.632246287802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9208.2226683437093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1189.834660181956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1593.6625071570486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294.950697802067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1283.0882343840449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8117.8898551047569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353.82314087292224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102.80533954587111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175.31732282259355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367.82965238151968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156.40604302685946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220.16487092565399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125.68614176559551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1961.2646012615764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275.97567978517452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9425.8676724570796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40.4</v>
      </c>
      <c r="G176" s="145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58.35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1355.7984291848734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889.38230480373818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1554.7737536844431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3604.4940551841851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1"/>
      <c r="C185" s="4">
        <v>4084</v>
      </c>
      <c r="D185" s="3" t="s">
        <v>71</v>
      </c>
      <c r="E185" s="4" t="s">
        <v>455</v>
      </c>
      <c r="F185" s="39">
        <v>6481.0744528832756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151.90286132737751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3596.6158796898349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3201.9835717586634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9">
        <v>12987.715692040121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9">
        <v>7586.3509157668568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9">
        <v>17059.513021264895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291.7125886825259</v>
      </c>
      <c r="G195" s="4"/>
    </row>
    <row r="196" spans="1:7" ht="27.95" customHeight="1">
      <c r="A196" s="1">
        <v>95</v>
      </c>
      <c r="B196" s="121"/>
      <c r="C196" s="4">
        <v>4112</v>
      </c>
      <c r="D196" s="3" t="s">
        <v>94</v>
      </c>
      <c r="E196" s="4" t="s">
        <v>434</v>
      </c>
      <c r="F196" s="39">
        <v>4441.3145000607246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4362.9035316962854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147.12660636935411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242.79946130124787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2436.3476985270286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2691.3482838541731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1"/>
      <c r="C204" s="4">
        <v>4107</v>
      </c>
      <c r="D204" s="3" t="s">
        <v>89</v>
      </c>
      <c r="E204" s="4" t="s">
        <v>437</v>
      </c>
      <c r="F204" s="39">
        <v>2831.045454578757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10116.616272082723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1"/>
      <c r="C208" s="4">
        <v>4110</v>
      </c>
      <c r="D208" s="3" t="s">
        <v>92</v>
      </c>
      <c r="E208" s="4" t="s">
        <v>426</v>
      </c>
      <c r="F208" s="39">
        <v>297.57301198761559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74609.145491943593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171.35641553112254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659.77053703436661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1619.5654766983439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583.95959285628464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9">
        <v>11084.644477534113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513.37455382549433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10820.04691624612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11593.81705360142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1018.2231347296936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464.70936306190043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22484.317445872835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19602.619866553883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1619.8945024006807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2898.5757746714962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5011.9803825463823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7558.9084859262175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2230.8779113884302</v>
      </c>
      <c r="G234" s="4"/>
    </row>
    <row r="235" spans="1:7" ht="27.95" customHeight="1">
      <c r="A235" s="1">
        <v>352</v>
      </c>
      <c r="B235" s="121"/>
      <c r="C235" s="4">
        <v>4425</v>
      </c>
      <c r="D235" s="3" t="s">
        <v>334</v>
      </c>
      <c r="E235" s="4" t="s">
        <v>447</v>
      </c>
      <c r="F235" s="39">
        <v>1090.9588323628393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2641.5827376892807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7936.5172676732445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397.79499898527365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2038.3835200095125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6173.3941260229749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1"/>
      <c r="C242" s="4">
        <v>4133</v>
      </c>
      <c r="D242" s="3" t="s">
        <v>109</v>
      </c>
      <c r="E242" s="4" t="s">
        <v>451</v>
      </c>
      <c r="F242" s="39">
        <v>5531.5420917330848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14746.965397481974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30838.567243570196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22624.207225821701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256.98375997707757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602.08315921644771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152.94728551437333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306.52130237506105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8647.1044196810599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9">
        <v>685.44469237394435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9">
        <v>487.83321167630476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9">
        <v>169.10342693754069</v>
      </c>
      <c r="G259" s="35"/>
    </row>
    <row r="260" spans="1:7" ht="27.95" customHeight="1">
      <c r="A260" s="1">
        <v>126</v>
      </c>
      <c r="B260" s="121"/>
      <c r="C260" s="4">
        <v>4151</v>
      </c>
      <c r="D260" s="3" t="s">
        <v>123</v>
      </c>
      <c r="E260" s="4" t="s">
        <v>458</v>
      </c>
      <c r="F260" s="39">
        <v>235902.29256147001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330.31837967238999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209612.4428626709</v>
      </c>
      <c r="G262" s="4"/>
    </row>
    <row r="263" spans="1:7" ht="27.95" customHeight="1">
      <c r="A263" s="1">
        <v>331</v>
      </c>
      <c r="B263" s="121"/>
      <c r="C263" s="4">
        <v>4399</v>
      </c>
      <c r="D263" s="3" t="s">
        <v>321</v>
      </c>
      <c r="E263" s="4" t="s">
        <v>458</v>
      </c>
      <c r="F263" s="39">
        <v>49473.07132216396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124987.16163678959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196942.20617207536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196879.06036935191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501.64566747948533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86646.391104212205</v>
      </c>
      <c r="G272" s="4"/>
    </row>
    <row r="273" spans="1:7" ht="27.95" customHeight="1">
      <c r="A273" s="1">
        <v>128</v>
      </c>
      <c r="B273" s="121"/>
      <c r="C273" s="4">
        <v>4153</v>
      </c>
      <c r="D273" s="3" t="s">
        <v>125</v>
      </c>
      <c r="E273" s="4" t="s">
        <v>458</v>
      </c>
      <c r="F273" s="39">
        <v>19767.602390767905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140.50638380276297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1376.6303768444843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1075.2928699204774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2221.2250153591999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19.659372497911136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330.51594816336041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1258.8832147929286</v>
      </c>
      <c r="G280" s="4" t="s">
        <v>382</v>
      </c>
    </row>
    <row r="281" spans="1:7" ht="27.95" customHeight="1">
      <c r="A281" s="1">
        <v>119</v>
      </c>
      <c r="B281" s="121"/>
      <c r="C281" s="4">
        <v>4143</v>
      </c>
      <c r="D281" s="3" t="s">
        <v>118</v>
      </c>
      <c r="E281" s="4" t="s">
        <v>427</v>
      </c>
      <c r="F281" s="39">
        <v>723.07084617153237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320.8113540773702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9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9">
        <v>265.91914926062776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5057.9582567409298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5866.6686395054685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5349.8211033236239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205.4658483679456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138.10760971121786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1203.571320246192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1302.2970049747159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1119.7247458436627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1028.5613795426582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1260.5233871404459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2234.0138240390206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1997.0774658490641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1678.6413654973646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1223.3451276265012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1510.6560992027091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1464.1326688302381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141.5989132135262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795.18212594635463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1254.76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1"/>
      <c r="C309" s="4">
        <v>4174</v>
      </c>
      <c r="D309" s="3" t="s">
        <v>141</v>
      </c>
      <c r="E309" s="4" t="s">
        <v>429</v>
      </c>
      <c r="F309" s="39">
        <v>1192.4129543157551</v>
      </c>
      <c r="G309" s="4"/>
    </row>
    <row r="310" spans="1:7" ht="27.95" customHeight="1">
      <c r="A310" s="1">
        <v>264</v>
      </c>
      <c r="B310" s="121"/>
      <c r="C310" s="4">
        <v>4324</v>
      </c>
      <c r="D310" s="3" t="s">
        <v>410</v>
      </c>
      <c r="E310" s="4" t="s">
        <v>424</v>
      </c>
      <c r="F310" s="39">
        <v>988.92164084148976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9">
        <v>954.93840414491012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9">
        <v>1041.5863186648146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9">
        <v>882.7345112636558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9">
        <v>961.6613962000107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13027.408669199865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17594.334004141696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16763.771208152917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19940.158966784031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19516.600054606792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2247.6759943281468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625.97979375867976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5290.2735785118248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1483.5456197669964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982.10796501498044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87344.797682519609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1217.9627743289357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24195.971680011738</v>
      </c>
      <c r="G329" s="4"/>
    </row>
    <row r="330" spans="1:7" ht="27.95" customHeight="1">
      <c r="A330" s="1">
        <v>200</v>
      </c>
      <c r="B330" s="121"/>
      <c r="C330" s="4">
        <v>4235</v>
      </c>
      <c r="D330" s="3" t="s">
        <v>196</v>
      </c>
      <c r="E330" s="4" t="s">
        <v>437</v>
      </c>
      <c r="F330" s="39">
        <v>2312.0075717576865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1231.6519911544158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521.95875961378829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58.572610661302299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86.667709442763652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474.00829090544175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1951.6107665515951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285.88236411487776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1286.434648043298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933.20489016482475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842.25468661522348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1026.3409474921405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208.35952255573594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2753.834234802096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492.86742056451476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839.65281528022933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1"/>
      <c r="C351" s="4">
        <v>4357</v>
      </c>
      <c r="D351" s="3" t="s">
        <v>285</v>
      </c>
      <c r="E351" s="4" t="s">
        <v>447</v>
      </c>
      <c r="F351" s="39">
        <v>1000.0348114762994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24372.720960184051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5956.1649995325315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2898.7810530309785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121.33179337046863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49.360951425350649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17823.366194307553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458.29500836712373</v>
      </c>
      <c r="G358" s="4"/>
    </row>
    <row r="359" spans="1:7" ht="27.95" customHeight="1">
      <c r="A359" s="1">
        <v>159</v>
      </c>
      <c r="B359" s="121"/>
      <c r="C359" s="4">
        <v>4190</v>
      </c>
      <c r="D359" s="3" t="s">
        <v>155</v>
      </c>
      <c r="E359" s="4" t="s">
        <v>427</v>
      </c>
      <c r="F359" s="39">
        <v>5378.1549538615691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42005.988185882583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30415.490988947753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64740.787972405335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16353.469663944696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28474.030178248118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1313.5133441443343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568.81079465386824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1663.4724996239938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7.9143546902241582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31.757782957752703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431.06306472264703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49660.539660966329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741.2118175322812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4160.5117153722886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3529.9413245410474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4269.9099789778256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1468.3024343147263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2206.7240784266351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3283.9326124954368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8981.0037929727114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5022.7958183312503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2419.555596362216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1" t="s">
        <v>506</v>
      </c>
      <c r="E400" s="202"/>
      <c r="F400" s="202"/>
      <c r="G400" s="203"/>
    </row>
    <row r="401" spans="3:7" ht="27.95" customHeight="1" thickBot="1">
      <c r="C401" s="33" t="s">
        <v>517</v>
      </c>
      <c r="D401" s="209" t="s">
        <v>646</v>
      </c>
      <c r="E401" s="202"/>
      <c r="F401" s="202"/>
      <c r="G401" s="202"/>
    </row>
    <row r="402" spans="3:7" ht="27.95" customHeight="1" thickBot="1">
      <c r="C402" s="204" t="s">
        <v>514</v>
      </c>
      <c r="D402" s="210" t="s">
        <v>516</v>
      </c>
      <c r="E402" s="211"/>
      <c r="F402" s="211"/>
      <c r="G402" s="212"/>
    </row>
    <row r="403" spans="3:7" ht="27.95" customHeight="1" thickBot="1">
      <c r="C403" s="205"/>
      <c r="D403" s="206" t="s">
        <v>515</v>
      </c>
      <c r="E403" s="207"/>
      <c r="F403" s="207"/>
      <c r="G403" s="208"/>
    </row>
    <row r="404" spans="3:7" ht="27.95" customHeight="1">
      <c r="C404" s="130" t="s">
        <v>418</v>
      </c>
      <c r="D404" s="2" t="s">
        <v>418</v>
      </c>
    </row>
    <row r="405" spans="3:7" ht="27.95" customHeight="1">
      <c r="C405" s="1" t="s">
        <v>418</v>
      </c>
      <c r="D405" s="199" t="s">
        <v>418</v>
      </c>
      <c r="E405" s="200"/>
      <c r="F405" s="200"/>
      <c r="G405" s="200"/>
    </row>
    <row r="424" spans="3:4" ht="27.95" customHeight="1">
      <c r="C424" s="121"/>
      <c r="D424" s="2" t="s">
        <v>524</v>
      </c>
    </row>
  </sheetData>
  <sheetProtection algorithmName="SHA-512" hashValue="s4GjsDfI6R7yBhU+UbZJhkGxPrW7QeUt9nYtEuOrI//kSYtl5Vv3ZV15sN8QEnaMF7xkREmJEkH4wTbtJRRpaA==" saltValue="JISBq0gNM2crATY7YK5wBQ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944"/>
  <sheetViews>
    <sheetView zoomScale="115" zoomScaleNormal="115" workbookViewId="0">
      <selection activeCell="C5" sqref="C5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8" ht="27.95" customHeight="1">
      <c r="B1" s="7" t="s">
        <v>1</v>
      </c>
      <c r="C1" s="8"/>
      <c r="D1" s="8"/>
      <c r="E1" s="8"/>
      <c r="F1" s="15"/>
    </row>
    <row r="2" spans="1:8" ht="27.95" customHeight="1">
      <c r="A2" s="117"/>
      <c r="B2" s="20"/>
      <c r="C2" s="23" t="s">
        <v>460</v>
      </c>
      <c r="D2" s="21"/>
      <c r="E2" s="21"/>
      <c r="F2" s="22"/>
    </row>
    <row r="3" spans="1:8" ht="27.95" customHeight="1" thickBot="1">
      <c r="B3" s="9" t="s">
        <v>683</v>
      </c>
      <c r="C3" s="10"/>
      <c r="D3" s="10"/>
      <c r="E3" s="10"/>
      <c r="F3" s="16"/>
    </row>
    <row r="4" spans="1:8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8" ht="27.95" customHeight="1">
      <c r="B5" s="5" t="s">
        <v>469</v>
      </c>
      <c r="C5" s="13" t="s">
        <v>461</v>
      </c>
      <c r="D5" s="5" t="s">
        <v>447</v>
      </c>
      <c r="E5" s="38">
        <v>731.23004369482112</v>
      </c>
      <c r="F5" s="118"/>
      <c r="H5" s="198"/>
    </row>
    <row r="6" spans="1:8" ht="27.95" customHeight="1">
      <c r="B6" s="4" t="s">
        <v>470</v>
      </c>
      <c r="C6" s="3" t="s">
        <v>462</v>
      </c>
      <c r="D6" s="4" t="s">
        <v>447</v>
      </c>
      <c r="E6" s="39">
        <v>1605.3419702950496</v>
      </c>
      <c r="F6" s="119"/>
      <c r="H6" s="198"/>
    </row>
    <row r="7" spans="1:8" ht="27.95" customHeight="1">
      <c r="A7" s="121"/>
      <c r="B7" s="4" t="s">
        <v>471</v>
      </c>
      <c r="C7" s="3" t="s">
        <v>463</v>
      </c>
      <c r="D7" s="4" t="s">
        <v>447</v>
      </c>
      <c r="E7" s="39">
        <v>2728.5451560877214</v>
      </c>
      <c r="F7" s="119"/>
      <c r="H7" s="198"/>
    </row>
    <row r="8" spans="1:8" ht="27.95" customHeight="1">
      <c r="B8" s="4" t="s">
        <v>472</v>
      </c>
      <c r="C8" s="3" t="s">
        <v>464</v>
      </c>
      <c r="D8" s="4" t="s">
        <v>447</v>
      </c>
      <c r="E8" s="39">
        <v>151.66421633355822</v>
      </c>
      <c r="F8" s="119"/>
      <c r="H8" s="198"/>
    </row>
    <row r="9" spans="1:8" ht="27.95" customHeight="1">
      <c r="B9" s="4" t="s">
        <v>473</v>
      </c>
      <c r="C9" s="3" t="s">
        <v>468</v>
      </c>
      <c r="D9" s="4" t="s">
        <v>447</v>
      </c>
      <c r="E9" s="39">
        <v>137.37907796784131</v>
      </c>
      <c r="F9" s="119"/>
      <c r="H9" s="198"/>
    </row>
    <row r="10" spans="1:8" ht="27.95" customHeight="1">
      <c r="B10" s="4" t="s">
        <v>474</v>
      </c>
      <c r="C10" s="3" t="s">
        <v>467</v>
      </c>
      <c r="D10" s="4" t="s">
        <v>447</v>
      </c>
      <c r="E10" s="39">
        <v>526.63662999401697</v>
      </c>
      <c r="F10" s="119"/>
      <c r="H10" s="198"/>
    </row>
    <row r="11" spans="1:8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9"/>
      <c r="H11" s="198"/>
    </row>
    <row r="12" spans="1:8" ht="27.95" customHeight="1">
      <c r="B12" s="4" t="s">
        <v>476</v>
      </c>
      <c r="C12" s="3" t="s">
        <v>466</v>
      </c>
      <c r="D12" s="4" t="s">
        <v>447</v>
      </c>
      <c r="E12" s="39">
        <v>551.90770736549234</v>
      </c>
      <c r="F12" s="119"/>
      <c r="H12" s="198"/>
    </row>
    <row r="13" spans="1:8" ht="27.95" customHeight="1">
      <c r="B13" s="4" t="s">
        <v>477</v>
      </c>
      <c r="C13" s="3" t="s">
        <v>478</v>
      </c>
      <c r="D13" s="4" t="s">
        <v>447</v>
      </c>
      <c r="E13" s="39">
        <v>4885.7347648016848</v>
      </c>
      <c r="F13" s="119"/>
      <c r="H13" s="198"/>
    </row>
    <row r="14" spans="1:8" ht="27.95" customHeight="1">
      <c r="B14" s="4" t="s">
        <v>479</v>
      </c>
      <c r="C14" s="3" t="s">
        <v>480</v>
      </c>
      <c r="D14" s="4" t="s">
        <v>447</v>
      </c>
      <c r="E14" s="39">
        <v>102.04728415821234</v>
      </c>
      <c r="F14" s="119"/>
      <c r="H14" s="198"/>
    </row>
    <row r="15" spans="1:8" ht="27.95" customHeight="1">
      <c r="B15" s="4" t="s">
        <v>481</v>
      </c>
      <c r="C15" s="3" t="s">
        <v>482</v>
      </c>
      <c r="D15" s="4" t="s">
        <v>447</v>
      </c>
      <c r="E15" s="39">
        <v>477.77145927940052</v>
      </c>
      <c r="F15" s="119"/>
      <c r="H15" s="198"/>
    </row>
    <row r="16" spans="1:8" ht="27.95" customHeight="1">
      <c r="B16" s="4" t="s">
        <v>483</v>
      </c>
      <c r="C16" s="3" t="s">
        <v>484</v>
      </c>
      <c r="D16" s="4" t="s">
        <v>447</v>
      </c>
      <c r="E16" s="39">
        <v>599.42800178573395</v>
      </c>
      <c r="F16" s="119"/>
      <c r="H16" s="198"/>
    </row>
    <row r="17" spans="1:8" ht="27.95" customHeight="1">
      <c r="B17" s="4" t="s">
        <v>485</v>
      </c>
      <c r="C17" s="3" t="s">
        <v>486</v>
      </c>
      <c r="D17" s="4" t="s">
        <v>447</v>
      </c>
      <c r="E17" s="39">
        <v>1479.3830620092431</v>
      </c>
      <c r="F17" s="119"/>
      <c r="H17" s="198"/>
    </row>
    <row r="18" spans="1:8" ht="27.95" customHeight="1">
      <c r="B18" s="4" t="s">
        <v>487</v>
      </c>
      <c r="C18" s="3" t="s">
        <v>488</v>
      </c>
      <c r="D18" s="4" t="s">
        <v>447</v>
      </c>
      <c r="E18" s="39">
        <v>2605.7538295649251</v>
      </c>
      <c r="F18" s="119"/>
      <c r="H18" s="198"/>
    </row>
    <row r="19" spans="1:8" ht="27.95" customHeight="1">
      <c r="B19" s="4" t="s">
        <v>489</v>
      </c>
      <c r="C19" s="3" t="s">
        <v>490</v>
      </c>
      <c r="D19" s="4" t="s">
        <v>447</v>
      </c>
      <c r="E19" s="39">
        <v>109.51529439595771</v>
      </c>
      <c r="F19" s="119"/>
      <c r="H19" s="198"/>
    </row>
    <row r="20" spans="1:8" ht="27.95" customHeight="1">
      <c r="B20" s="4" t="s">
        <v>491</v>
      </c>
      <c r="C20" s="3" t="s">
        <v>492</v>
      </c>
      <c r="D20" s="4" t="s">
        <v>447</v>
      </c>
      <c r="E20" s="39">
        <v>402.81436266268582</v>
      </c>
      <c r="F20" s="119"/>
      <c r="H20" s="198"/>
    </row>
    <row r="21" spans="1:8" ht="27.95" customHeight="1">
      <c r="B21" s="4" t="s">
        <v>493</v>
      </c>
      <c r="C21" s="3" t="s">
        <v>494</v>
      </c>
      <c r="D21" s="4" t="s">
        <v>447</v>
      </c>
      <c r="E21" s="39">
        <v>1918.1892081893284</v>
      </c>
      <c r="F21" s="119"/>
      <c r="H21" s="198"/>
    </row>
    <row r="22" spans="1:8" ht="27.95" customHeight="1">
      <c r="B22" s="4" t="s">
        <v>495</v>
      </c>
      <c r="C22" s="3" t="s">
        <v>496</v>
      </c>
      <c r="D22" s="4" t="s">
        <v>447</v>
      </c>
      <c r="E22" s="39">
        <v>282.80399663046393</v>
      </c>
      <c r="F22" s="119"/>
      <c r="H22" s="198"/>
    </row>
    <row r="23" spans="1:8" ht="27.95" customHeight="1">
      <c r="B23" s="4" t="s">
        <v>497</v>
      </c>
      <c r="C23" s="3" t="s">
        <v>498</v>
      </c>
      <c r="D23" s="4" t="s">
        <v>447</v>
      </c>
      <c r="E23" s="39">
        <v>909.47331899264282</v>
      </c>
      <c r="F23" s="119"/>
      <c r="H23" s="198"/>
    </row>
    <row r="24" spans="1:8" ht="27.95" customHeight="1">
      <c r="B24" s="4" t="s">
        <v>499</v>
      </c>
      <c r="C24" s="3" t="s">
        <v>500</v>
      </c>
      <c r="D24" s="4" t="s">
        <v>447</v>
      </c>
      <c r="E24" s="39">
        <v>658.26704986332265</v>
      </c>
      <c r="F24" s="119"/>
      <c r="H24" s="198"/>
    </row>
    <row r="25" spans="1:8" ht="27.95" customHeight="1">
      <c r="A25" s="121"/>
      <c r="B25" s="4" t="s">
        <v>504</v>
      </c>
      <c r="C25" s="3" t="s">
        <v>502</v>
      </c>
      <c r="D25" s="4" t="s">
        <v>447</v>
      </c>
      <c r="E25" s="39">
        <v>679.87879263395985</v>
      </c>
      <c r="F25" s="119"/>
      <c r="H25" s="198"/>
    </row>
    <row r="26" spans="1:8" ht="27.95" customHeight="1">
      <c r="B26" s="4" t="s">
        <v>505</v>
      </c>
      <c r="C26" s="3" t="s">
        <v>503</v>
      </c>
      <c r="D26" s="4" t="s">
        <v>447</v>
      </c>
      <c r="E26" s="39">
        <v>853.51744083606388</v>
      </c>
      <c r="F26" s="119"/>
      <c r="H26" s="198"/>
    </row>
    <row r="27" spans="1:8" ht="27.95" customHeight="1">
      <c r="B27" s="32" t="s">
        <v>509</v>
      </c>
      <c r="C27" s="3" t="s">
        <v>511</v>
      </c>
      <c r="D27" s="4" t="s">
        <v>512</v>
      </c>
      <c r="E27" s="39">
        <v>733.60256485579362</v>
      </c>
      <c r="F27" s="119"/>
      <c r="H27" s="198"/>
    </row>
    <row r="28" spans="1:8" ht="27.95" customHeight="1">
      <c r="B28" s="32" t="s">
        <v>510</v>
      </c>
      <c r="C28" s="3" t="s">
        <v>513</v>
      </c>
      <c r="D28" s="4" t="s">
        <v>512</v>
      </c>
      <c r="E28" s="39">
        <v>1282.0742449382421</v>
      </c>
      <c r="F28" s="119"/>
      <c r="H28" s="198"/>
    </row>
    <row r="29" spans="1:8" ht="27.95" customHeight="1">
      <c r="B29" s="32" t="s">
        <v>537</v>
      </c>
      <c r="C29" s="3" t="s">
        <v>536</v>
      </c>
      <c r="D29" s="4" t="s">
        <v>445</v>
      </c>
      <c r="E29" s="39">
        <v>320.02610953562652</v>
      </c>
      <c r="F29" s="157"/>
      <c r="H29" s="198"/>
    </row>
    <row r="30" spans="1:8" ht="27.95" customHeight="1">
      <c r="B30" s="32" t="s">
        <v>539</v>
      </c>
      <c r="C30" s="3" t="s">
        <v>542</v>
      </c>
      <c r="D30" s="4" t="s">
        <v>445</v>
      </c>
      <c r="E30" s="39">
        <v>1362.4016057504859</v>
      </c>
      <c r="F30" s="32"/>
      <c r="H30" s="198"/>
    </row>
    <row r="31" spans="1:8" ht="27.95" customHeight="1">
      <c r="B31" s="32" t="s">
        <v>540</v>
      </c>
      <c r="C31" s="3" t="s">
        <v>543</v>
      </c>
      <c r="D31" s="4" t="s">
        <v>445</v>
      </c>
      <c r="E31" s="39">
        <v>1661.6400616870603</v>
      </c>
      <c r="F31" s="32"/>
      <c r="H31" s="198"/>
    </row>
    <row r="32" spans="1:8" ht="27.95" customHeight="1">
      <c r="B32" s="150" t="s">
        <v>541</v>
      </c>
      <c r="C32" s="3" t="s">
        <v>544</v>
      </c>
      <c r="D32" s="4" t="s">
        <v>445</v>
      </c>
      <c r="E32" s="39">
        <v>2040.0769941270344</v>
      </c>
      <c r="F32" s="32"/>
      <c r="H32" s="198"/>
    </row>
    <row r="33" spans="5:6" ht="27.95" customHeight="1">
      <c r="E33" s="120"/>
      <c r="F33" s="1"/>
    </row>
    <row r="34" spans="5:6" ht="27.95" customHeight="1">
      <c r="E34" s="120"/>
      <c r="F34" s="1"/>
    </row>
    <row r="35" spans="5:6" ht="27.95" customHeight="1">
      <c r="E35" s="120"/>
      <c r="F35" s="1"/>
    </row>
    <row r="36" spans="5:6" ht="27.95" customHeight="1">
      <c r="E36" s="120"/>
      <c r="F36" s="1"/>
    </row>
    <row r="37" spans="5:6" ht="27.95" customHeight="1">
      <c r="E37" s="120"/>
      <c r="F37" s="1"/>
    </row>
    <row r="38" spans="5:6" ht="27.95" customHeight="1">
      <c r="E38" s="120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z44pBlfeA5VJLXvmg4nEzy26HXhY4vcNjirXSf1P8IoGGk7hOhaTXQOhGSFwB5gdni+eT/1AUVKO/duopYbqtw==" saltValue="onD74LwWPdod19nD9CuRhg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4"/>
  <sheetViews>
    <sheetView zoomScale="130" zoomScaleNormal="130" workbookViewId="0">
      <selection sqref="A1:M1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5" t="s">
        <v>418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18">
      <c r="A2" s="215" t="s">
        <v>519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4">
      <c r="A3" s="226" t="s">
        <v>383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1"/>
      <c r="M4" s="12"/>
    </row>
    <row r="5" spans="1:14">
      <c r="A5" s="92" t="s">
        <v>384</v>
      </c>
      <c r="B5" s="92" t="s">
        <v>385</v>
      </c>
      <c r="C5" s="92" t="s">
        <v>386</v>
      </c>
      <c r="D5" s="92" t="s">
        <v>387</v>
      </c>
      <c r="E5" s="92" t="s">
        <v>388</v>
      </c>
      <c r="F5" s="92" t="s">
        <v>389</v>
      </c>
      <c r="G5" s="92" t="s">
        <v>390</v>
      </c>
      <c r="H5" s="92" t="s">
        <v>391</v>
      </c>
      <c r="I5" s="92" t="s">
        <v>392</v>
      </c>
      <c r="J5" s="92" t="s">
        <v>393</v>
      </c>
      <c r="K5" s="92" t="s">
        <v>394</v>
      </c>
      <c r="L5" s="92" t="s">
        <v>395</v>
      </c>
      <c r="M5" s="92" t="s">
        <v>396</v>
      </c>
    </row>
    <row r="6" spans="1:14" hidden="1">
      <c r="A6" s="92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2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2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2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2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2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2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2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2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2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2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2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2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2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2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2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customHeight="1">
      <c r="A22" s="92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2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5" customFormat="1" ht="14.25" customHeight="1">
      <c r="A24" s="92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4" customFormat="1" ht="14.25" customHeight="1">
      <c r="A25" s="92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3" customFormat="1" ht="14.25" customHeight="1">
      <c r="A26" s="92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2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72"/>
    </row>
    <row r="28" spans="1:14">
      <c r="A28" s="92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/>
      <c r="K28" s="19"/>
      <c r="L28" s="19"/>
      <c r="M28" s="19"/>
    </row>
    <row r="29" spans="1:14">
      <c r="A29" s="125"/>
      <c r="B29" s="126"/>
      <c r="C29" s="126"/>
      <c r="D29" s="126"/>
      <c r="E29" s="126"/>
      <c r="F29" s="126" t="s">
        <v>418</v>
      </c>
      <c r="G29" s="126"/>
      <c r="H29" s="126"/>
      <c r="I29" s="126"/>
      <c r="J29" s="126"/>
      <c r="K29" s="126"/>
      <c r="L29" s="126"/>
      <c r="M29" s="126"/>
    </row>
    <row r="30" spans="1:14" ht="17.25" customHeight="1">
      <c r="A30" s="215" t="s">
        <v>397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4" ht="18">
      <c r="A31" s="215" t="s">
        <v>398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4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3"/>
      <c r="M32" s="12"/>
    </row>
    <row r="33" spans="1:14" hidden="1">
      <c r="A33" s="92" t="s">
        <v>384</v>
      </c>
      <c r="B33" s="92" t="s">
        <v>385</v>
      </c>
      <c r="C33" s="92" t="s">
        <v>386</v>
      </c>
      <c r="D33" s="92" t="s">
        <v>387</v>
      </c>
      <c r="E33" s="92" t="s">
        <v>388</v>
      </c>
      <c r="F33" s="92" t="s">
        <v>389</v>
      </c>
      <c r="G33" s="92" t="s">
        <v>390</v>
      </c>
      <c r="H33" s="92" t="s">
        <v>391</v>
      </c>
      <c r="I33" s="92" t="s">
        <v>392</v>
      </c>
      <c r="J33" s="92" t="s">
        <v>393</v>
      </c>
      <c r="K33" s="92" t="s">
        <v>394</v>
      </c>
      <c r="L33" s="92" t="s">
        <v>395</v>
      </c>
      <c r="M33" s="92" t="s">
        <v>396</v>
      </c>
    </row>
    <row r="34" spans="1:14" hidden="1">
      <c r="A34" s="92">
        <v>1999</v>
      </c>
      <c r="B34" s="19">
        <v>119.96</v>
      </c>
      <c r="C34" s="19">
        <v>120.17</v>
      </c>
      <c r="D34" s="19">
        <v>120.43</v>
      </c>
      <c r="E34" s="19">
        <v>121.47</v>
      </c>
      <c r="F34" s="19">
        <v>121.66</v>
      </c>
      <c r="G34" s="19">
        <v>121.74</v>
      </c>
      <c r="H34" s="19">
        <v>122.21</v>
      </c>
      <c r="I34" s="19">
        <v>122.66</v>
      </c>
      <c r="J34" s="19">
        <v>122.69</v>
      </c>
      <c r="K34" s="19">
        <v>123.09</v>
      </c>
      <c r="L34" s="19">
        <v>123.09</v>
      </c>
      <c r="M34" s="19">
        <v>124.15</v>
      </c>
    </row>
    <row r="35" spans="1:14" ht="1.5" hidden="1" customHeight="1">
      <c r="A35" s="92">
        <v>2000</v>
      </c>
      <c r="B35" s="19">
        <v>124.62</v>
      </c>
      <c r="C35" s="19">
        <v>125.04</v>
      </c>
      <c r="D35" s="19">
        <v>125.81</v>
      </c>
      <c r="E35" s="19">
        <v>126.36</v>
      </c>
      <c r="F35" s="19">
        <v>126.94</v>
      </c>
      <c r="G35" s="19">
        <v>127.57</v>
      </c>
      <c r="H35" s="19">
        <v>128.05000000000001</v>
      </c>
      <c r="I35" s="19">
        <v>128.72</v>
      </c>
      <c r="J35" s="19">
        <v>129.22</v>
      </c>
      <c r="K35" s="19">
        <v>130.11000000000001</v>
      </c>
      <c r="L35" s="19">
        <v>130.16999999999999</v>
      </c>
      <c r="M35" s="19">
        <v>130.41999999999999</v>
      </c>
    </row>
    <row r="36" spans="1:14" hidden="1">
      <c r="A36" s="92">
        <v>2001</v>
      </c>
      <c r="B36" s="19">
        <v>130.85</v>
      </c>
      <c r="C36" s="19">
        <v>131.22999999999999</v>
      </c>
      <c r="D36" s="19">
        <v>131.72</v>
      </c>
      <c r="E36" s="19">
        <v>132.79</v>
      </c>
      <c r="F36" s="19">
        <v>133.63</v>
      </c>
      <c r="G36" s="19">
        <v>133.04</v>
      </c>
      <c r="H36" s="19">
        <v>134.21</v>
      </c>
      <c r="I36" s="19">
        <v>133.83000000000001</v>
      </c>
      <c r="J36" s="19">
        <v>134.24</v>
      </c>
      <c r="K36" s="19">
        <v>134.6</v>
      </c>
      <c r="L36" s="19">
        <v>134.71</v>
      </c>
      <c r="M36" s="19">
        <v>135.1</v>
      </c>
    </row>
    <row r="37" spans="1:14" hidden="1">
      <c r="A37" s="92">
        <v>2002</v>
      </c>
      <c r="B37" s="19">
        <v>136.28</v>
      </c>
      <c r="C37" s="19">
        <v>137.19</v>
      </c>
      <c r="D37" s="19">
        <v>138.4</v>
      </c>
      <c r="E37" s="19">
        <v>140.63</v>
      </c>
      <c r="F37" s="19">
        <v>142.30000000000001</v>
      </c>
      <c r="G37" s="19">
        <v>144.82</v>
      </c>
      <c r="H37" s="19">
        <v>151.86000000000001</v>
      </c>
      <c r="I37" s="19">
        <v>160.71</v>
      </c>
      <c r="J37" s="19">
        <v>165.72</v>
      </c>
      <c r="K37" s="19">
        <v>167.32</v>
      </c>
      <c r="L37" s="19">
        <v>168.04</v>
      </c>
      <c r="M37" s="19">
        <v>170.15</v>
      </c>
    </row>
    <row r="38" spans="1:14" hidden="1">
      <c r="A38" s="92">
        <v>2003</v>
      </c>
      <c r="B38" s="19">
        <v>173.33</v>
      </c>
      <c r="C38" s="19">
        <v>175.68</v>
      </c>
      <c r="D38" s="19">
        <v>177.86</v>
      </c>
      <c r="E38" s="19">
        <v>179.55</v>
      </c>
      <c r="F38" s="19">
        <v>180.25</v>
      </c>
      <c r="G38" s="19">
        <v>180.51</v>
      </c>
      <c r="H38" s="19">
        <v>181.41</v>
      </c>
      <c r="I38" s="19">
        <v>183.52</v>
      </c>
      <c r="J38" s="19">
        <v>184.99</v>
      </c>
      <c r="K38" s="19">
        <v>185.96</v>
      </c>
      <c r="L38" s="19">
        <v>186.26</v>
      </c>
      <c r="M38" s="19">
        <v>187.48</v>
      </c>
    </row>
    <row r="39" spans="1:14" hidden="1">
      <c r="A39" s="92">
        <v>2004</v>
      </c>
      <c r="B39" s="19">
        <v>191.58</v>
      </c>
      <c r="C39" s="19">
        <v>191.61</v>
      </c>
      <c r="D39" s="19">
        <v>192.76</v>
      </c>
      <c r="E39" s="19">
        <v>195.14</v>
      </c>
      <c r="F39" s="19">
        <v>197.17</v>
      </c>
      <c r="G39" s="19">
        <v>197.82</v>
      </c>
      <c r="H39" s="19">
        <v>199.82</v>
      </c>
      <c r="I39" s="19">
        <v>202.18</v>
      </c>
      <c r="J39" s="19">
        <v>202.73</v>
      </c>
      <c r="K39" s="19">
        <v>202.06</v>
      </c>
      <c r="L39" s="19">
        <v>201.53</v>
      </c>
      <c r="M39" s="19">
        <v>201.71</v>
      </c>
    </row>
    <row r="40" spans="1:14" hidden="1">
      <c r="A40" s="92">
        <v>2005</v>
      </c>
      <c r="B40" s="19">
        <v>202.47</v>
      </c>
      <c r="C40" s="19">
        <v>202.46</v>
      </c>
      <c r="D40" s="19">
        <v>203.33</v>
      </c>
      <c r="E40" s="19">
        <v>205.42</v>
      </c>
      <c r="F40" s="19">
        <v>205.46</v>
      </c>
      <c r="G40" s="19">
        <v>206.01</v>
      </c>
      <c r="H40" s="19">
        <v>208.66</v>
      </c>
      <c r="I40" s="19">
        <v>209.1</v>
      </c>
      <c r="J40" s="19">
        <v>210.73</v>
      </c>
      <c r="K40" s="19">
        <v>211.39</v>
      </c>
      <c r="L40" s="19">
        <v>211.14</v>
      </c>
      <c r="M40" s="19">
        <v>211.6</v>
      </c>
      <c r="N40" s="67" t="s">
        <v>418</v>
      </c>
    </row>
    <row r="41" spans="1:14" hidden="1">
      <c r="A41" s="92">
        <v>2006</v>
      </c>
      <c r="B41" s="19">
        <v>214.49</v>
      </c>
      <c r="C41" s="19">
        <v>215.92</v>
      </c>
      <c r="D41" s="19">
        <v>216.61</v>
      </c>
      <c r="E41" s="19">
        <v>217.74</v>
      </c>
      <c r="F41" s="19">
        <v>219.11</v>
      </c>
      <c r="G41" s="19">
        <v>219.81</v>
      </c>
      <c r="H41" s="19">
        <v>221.68</v>
      </c>
      <c r="I41" s="19">
        <v>223.43</v>
      </c>
      <c r="J41" s="19">
        <v>224.63</v>
      </c>
      <c r="K41" s="19">
        <v>224.18</v>
      </c>
      <c r="L41" s="19">
        <v>224.26</v>
      </c>
      <c r="M41" s="19">
        <v>225.1</v>
      </c>
      <c r="N41" s="67" t="s">
        <v>418</v>
      </c>
    </row>
    <row r="42" spans="1:14" hidden="1">
      <c r="A42" s="92">
        <v>2007</v>
      </c>
      <c r="B42" s="19">
        <v>229.09</v>
      </c>
      <c r="C42" s="19">
        <v>230.49</v>
      </c>
      <c r="D42" s="19">
        <v>232.56</v>
      </c>
      <c r="E42" s="19">
        <v>235.4</v>
      </c>
      <c r="F42" s="19">
        <v>237.19</v>
      </c>
      <c r="G42" s="19">
        <v>237.51</v>
      </c>
      <c r="H42" s="19">
        <v>239.47</v>
      </c>
      <c r="I42" s="19">
        <v>243.61</v>
      </c>
      <c r="J42" s="19">
        <v>244.62</v>
      </c>
      <c r="K42" s="19">
        <v>244.06</v>
      </c>
      <c r="L42" s="19">
        <v>243.5</v>
      </c>
      <c r="M42" s="19">
        <v>244.24</v>
      </c>
    </row>
    <row r="43" spans="1:14" hidden="1">
      <c r="A43" s="92">
        <v>2008</v>
      </c>
      <c r="B43" s="19">
        <v>246.14</v>
      </c>
      <c r="C43" s="19">
        <v>248.39</v>
      </c>
      <c r="D43" s="19">
        <v>251.23</v>
      </c>
      <c r="E43" s="19">
        <v>252.06</v>
      </c>
      <c r="F43" s="19">
        <v>254.26</v>
      </c>
      <c r="G43" s="19">
        <v>257.52</v>
      </c>
      <c r="H43" s="19">
        <v>258.67</v>
      </c>
      <c r="I43" s="19">
        <v>261.3</v>
      </c>
      <c r="J43" s="19">
        <v>262.87</v>
      </c>
      <c r="K43" s="19">
        <v>263.74</v>
      </c>
      <c r="L43" s="19">
        <v>264.23</v>
      </c>
      <c r="M43" s="19">
        <v>266.69</v>
      </c>
    </row>
    <row r="44" spans="1:14" s="161" customFormat="1" hidden="1">
      <c r="A44" s="92">
        <v>2009</v>
      </c>
      <c r="B44" s="19">
        <v>268.8</v>
      </c>
      <c r="C44" s="19">
        <v>268.08</v>
      </c>
      <c r="D44" s="19">
        <v>270.14</v>
      </c>
      <c r="E44" s="19">
        <v>270.02999999999997</v>
      </c>
      <c r="F44" s="19">
        <v>271.13</v>
      </c>
      <c r="G44" s="19">
        <v>274.20999999999998</v>
      </c>
      <c r="H44" s="19">
        <v>276.92</v>
      </c>
      <c r="I44" s="19">
        <v>280.23</v>
      </c>
      <c r="J44" s="19">
        <v>280.98</v>
      </c>
      <c r="K44" s="19">
        <v>280.95</v>
      </c>
      <c r="L44" s="19">
        <v>281.11</v>
      </c>
      <c r="M44" s="19">
        <v>282.43</v>
      </c>
    </row>
    <row r="45" spans="1:14" s="161" customFormat="1" hidden="1">
      <c r="A45" s="160">
        <v>2010</v>
      </c>
      <c r="B45" s="19">
        <v>285.07</v>
      </c>
      <c r="C45" s="19">
        <v>286.66000000000003</v>
      </c>
      <c r="D45" s="19">
        <v>289.38</v>
      </c>
      <c r="E45" s="19">
        <v>289.89</v>
      </c>
      <c r="F45" s="19">
        <v>290.35000000000002</v>
      </c>
      <c r="G45" s="19">
        <v>291.17</v>
      </c>
      <c r="H45" s="19">
        <v>294.33</v>
      </c>
      <c r="I45" s="19">
        <v>297.85000000000002</v>
      </c>
      <c r="J45" s="19">
        <v>298.74</v>
      </c>
      <c r="K45" s="19">
        <v>300.66000000000003</v>
      </c>
      <c r="L45" s="19">
        <v>300.43</v>
      </c>
      <c r="M45" s="19">
        <v>302.01</v>
      </c>
    </row>
    <row r="46" spans="1:14" s="161" customFormat="1" hidden="1">
      <c r="A46" s="94"/>
      <c r="B46" s="95" t="s">
        <v>520</v>
      </c>
      <c r="C46" s="94"/>
      <c r="D46" s="94"/>
      <c r="E46" s="94"/>
      <c r="F46" s="94"/>
      <c r="G46" s="94"/>
      <c r="H46" s="96"/>
      <c r="I46" s="96"/>
      <c r="J46" s="96"/>
      <c r="K46" s="96"/>
      <c r="L46" s="96"/>
      <c r="M46" s="96"/>
    </row>
    <row r="47" spans="1:14" s="161" customFormat="1" hidden="1">
      <c r="A47" s="160">
        <v>2011</v>
      </c>
      <c r="B47" s="19">
        <v>101.25</v>
      </c>
      <c r="C47" s="19">
        <v>102.2</v>
      </c>
      <c r="D47" s="19">
        <v>103.65</v>
      </c>
      <c r="E47" s="19">
        <v>104</v>
      </c>
      <c r="F47" s="19">
        <v>104.34</v>
      </c>
      <c r="G47" s="19">
        <v>104.71</v>
      </c>
      <c r="H47" s="19">
        <v>105.5</v>
      </c>
      <c r="I47" s="19">
        <v>106.09</v>
      </c>
      <c r="J47" s="19">
        <v>106.63</v>
      </c>
      <c r="K47" s="19">
        <v>107.39</v>
      </c>
      <c r="L47" s="19">
        <v>107.84</v>
      </c>
      <c r="M47" s="19">
        <v>108.6</v>
      </c>
    </row>
    <row r="48" spans="1:14">
      <c r="A48" s="160">
        <v>2012</v>
      </c>
      <c r="B48" s="19">
        <v>109.4</v>
      </c>
      <c r="C48" s="19">
        <v>110.31</v>
      </c>
      <c r="D48" s="19">
        <v>111.4</v>
      </c>
      <c r="E48" s="19">
        <v>112.31</v>
      </c>
      <c r="F48" s="19">
        <v>112.75</v>
      </c>
      <c r="G48" s="19">
        <v>113.09</v>
      </c>
      <c r="H48" s="19">
        <v>113.39</v>
      </c>
      <c r="I48" s="19">
        <v>114.45</v>
      </c>
      <c r="J48" s="19">
        <v>115.84</v>
      </c>
      <c r="K48" s="19">
        <v>117.17</v>
      </c>
      <c r="L48" s="19">
        <v>117.58</v>
      </c>
      <c r="M48" s="19">
        <v>116.72</v>
      </c>
    </row>
    <row r="49" spans="1:13">
      <c r="A49" s="92">
        <v>2013</v>
      </c>
      <c r="B49" s="19">
        <v>118.94</v>
      </c>
      <c r="C49" s="19">
        <v>120.12</v>
      </c>
      <c r="D49" s="19">
        <v>120.91</v>
      </c>
      <c r="E49" s="19">
        <v>121.45</v>
      </c>
      <c r="F49" s="19">
        <v>121.84</v>
      </c>
      <c r="G49" s="19">
        <v>122.37</v>
      </c>
      <c r="H49" s="19">
        <v>123.31</v>
      </c>
      <c r="I49" s="19">
        <v>124.59</v>
      </c>
      <c r="J49" s="19">
        <v>126.29</v>
      </c>
      <c r="K49" s="19">
        <v>127.33</v>
      </c>
      <c r="L49" s="19">
        <v>127.59</v>
      </c>
      <c r="M49" s="19">
        <v>126.67</v>
      </c>
    </row>
    <row r="50" spans="1:13">
      <c r="A50" s="92">
        <v>2014</v>
      </c>
      <c r="B50" s="19">
        <v>129.76</v>
      </c>
      <c r="C50" s="19">
        <v>131.91</v>
      </c>
      <c r="D50" s="19">
        <v>132.68</v>
      </c>
      <c r="E50" s="19">
        <v>132.6</v>
      </c>
      <c r="F50" s="19">
        <v>133.02000000000001</v>
      </c>
      <c r="G50" s="19">
        <v>133.47999999999999</v>
      </c>
      <c r="H50" s="19">
        <v>134.47999999999999</v>
      </c>
      <c r="I50" s="19">
        <v>135.49</v>
      </c>
      <c r="J50" s="19">
        <v>136.85</v>
      </c>
      <c r="K50" s="19">
        <v>137.66</v>
      </c>
      <c r="L50" s="19">
        <v>137.86000000000001</v>
      </c>
      <c r="M50" s="19">
        <v>137.13</v>
      </c>
    </row>
    <row r="51" spans="1:13" s="136" customFormat="1">
      <c r="A51" s="92">
        <v>2015</v>
      </c>
      <c r="B51" s="19">
        <v>140.16999999999999</v>
      </c>
      <c r="C51" s="19">
        <v>141.71</v>
      </c>
      <c r="D51" s="19">
        <v>142.69999999999999</v>
      </c>
      <c r="E51" s="19">
        <v>143.51</v>
      </c>
      <c r="F51" s="19">
        <v>144.21</v>
      </c>
      <c r="G51" s="19">
        <v>144.86000000000001</v>
      </c>
      <c r="H51" s="19">
        <v>146.61000000000001</v>
      </c>
      <c r="I51" s="19">
        <v>148.34</v>
      </c>
      <c r="J51" s="19">
        <v>149.36000000000001</v>
      </c>
      <c r="K51" s="19">
        <v>150.26</v>
      </c>
      <c r="L51" s="19">
        <v>150.9</v>
      </c>
      <c r="M51" s="19">
        <v>150.07</v>
      </c>
    </row>
    <row r="52" spans="1:13" s="148" customFormat="1">
      <c r="A52" s="92">
        <v>2016</v>
      </c>
      <c r="B52" s="19">
        <v>153.74</v>
      </c>
      <c r="C52" s="19">
        <v>156.19999999999999</v>
      </c>
      <c r="D52" s="19">
        <v>157.82</v>
      </c>
      <c r="E52" s="19">
        <v>158.54</v>
      </c>
      <c r="F52" s="19">
        <v>160.07</v>
      </c>
      <c r="G52" s="19">
        <v>160.71</v>
      </c>
      <c r="H52" s="19">
        <v>161.34</v>
      </c>
      <c r="I52" s="19">
        <v>162.26</v>
      </c>
      <c r="J52" s="19">
        <v>162.66</v>
      </c>
      <c r="K52" s="19">
        <v>162.96</v>
      </c>
      <c r="L52" s="19">
        <v>163.12</v>
      </c>
      <c r="M52" s="19">
        <v>162.22999999999999</v>
      </c>
    </row>
    <row r="53" spans="1:13" s="155" customFormat="1">
      <c r="A53" s="92">
        <v>2017</v>
      </c>
      <c r="B53" s="19">
        <v>166.45</v>
      </c>
      <c r="C53" s="19">
        <v>167.28</v>
      </c>
      <c r="D53" s="19">
        <v>168.41</v>
      </c>
      <c r="E53" s="19">
        <v>168.78</v>
      </c>
      <c r="F53" s="19">
        <v>169</v>
      </c>
      <c r="G53" s="19">
        <v>169.25</v>
      </c>
      <c r="H53" s="19">
        <v>169.79</v>
      </c>
      <c r="I53" s="19">
        <v>171.1</v>
      </c>
      <c r="J53" s="19">
        <v>172.02</v>
      </c>
      <c r="K53" s="19">
        <v>172.8</v>
      </c>
      <c r="L53" s="19">
        <v>173.39</v>
      </c>
      <c r="M53" s="19">
        <v>172.86</v>
      </c>
    </row>
    <row r="54" spans="1:13">
      <c r="A54" s="92">
        <v>2018</v>
      </c>
      <c r="B54" s="19">
        <v>177.55</v>
      </c>
      <c r="C54" s="19">
        <v>179.11</v>
      </c>
      <c r="D54" s="19">
        <v>179.61</v>
      </c>
      <c r="E54" s="19">
        <v>179.73</v>
      </c>
      <c r="F54" s="19">
        <v>181.19</v>
      </c>
      <c r="G54" s="19">
        <v>182.98</v>
      </c>
      <c r="H54" s="19">
        <v>184.07</v>
      </c>
      <c r="I54" s="19">
        <v>185.31</v>
      </c>
      <c r="J54" s="19">
        <v>186.23</v>
      </c>
      <c r="K54" s="19">
        <v>186.66</v>
      </c>
      <c r="L54" s="19">
        <v>187.34</v>
      </c>
      <c r="M54" s="19">
        <v>186.62</v>
      </c>
    </row>
    <row r="55" spans="1:13" s="159" customFormat="1">
      <c r="A55" s="92">
        <v>2019</v>
      </c>
      <c r="B55" s="19">
        <v>190.67</v>
      </c>
      <c r="C55" s="19">
        <v>192.53</v>
      </c>
      <c r="D55" s="19">
        <v>193.59</v>
      </c>
      <c r="E55" s="19">
        <v>194.42</v>
      </c>
      <c r="F55" s="19">
        <v>195.19</v>
      </c>
      <c r="G55" s="19">
        <v>196.44</v>
      </c>
      <c r="H55" s="19">
        <v>197.94</v>
      </c>
      <c r="I55" s="19">
        <v>199.69</v>
      </c>
      <c r="J55" s="19">
        <v>200.72</v>
      </c>
      <c r="K55" s="19">
        <v>202.33</v>
      </c>
      <c r="L55" s="19">
        <v>203.08</v>
      </c>
      <c r="M55" s="19">
        <v>203.02</v>
      </c>
    </row>
    <row r="56" spans="1:13" ht="13.5" customHeight="1">
      <c r="A56" s="92">
        <v>2020</v>
      </c>
      <c r="B56" s="19">
        <v>207.27</v>
      </c>
      <c r="C56" s="19">
        <v>208.54</v>
      </c>
      <c r="D56" s="19">
        <v>211.32</v>
      </c>
      <c r="E56" s="19">
        <v>215.54</v>
      </c>
      <c r="F56" s="19">
        <v>216.76</v>
      </c>
      <c r="G56" s="19">
        <v>216.8</v>
      </c>
      <c r="H56" s="19">
        <v>217.99</v>
      </c>
      <c r="I56" s="19">
        <v>219.24</v>
      </c>
      <c r="J56" s="19">
        <v>220.64</v>
      </c>
      <c r="K56" s="19">
        <v>221.92</v>
      </c>
      <c r="L56" s="19">
        <v>222.55</v>
      </c>
      <c r="M56" s="19">
        <v>222.13</v>
      </c>
    </row>
    <row r="57" spans="1:13">
      <c r="A57" s="92">
        <v>2021</v>
      </c>
      <c r="B57" s="19">
        <v>225.69</v>
      </c>
      <c r="C57" s="19">
        <v>227.55</v>
      </c>
      <c r="D57" s="19">
        <v>228.95</v>
      </c>
      <c r="E57" s="19">
        <v>230.1</v>
      </c>
      <c r="F57" s="19">
        <v>231.15</v>
      </c>
      <c r="G57" s="19" t="s">
        <v>727</v>
      </c>
      <c r="H57" s="19"/>
      <c r="I57" s="19"/>
      <c r="J57" s="19"/>
      <c r="K57" s="19"/>
      <c r="L57" s="19"/>
      <c r="M57" s="19"/>
    </row>
    <row r="58" spans="1:13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4.25" customHeight="1">
      <c r="A59" s="215" t="s">
        <v>399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</row>
    <row r="60" spans="1:13" ht="18" hidden="1">
      <c r="A60" s="215" t="s">
        <v>400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</row>
    <row r="61" spans="1:13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3"/>
      <c r="M61" s="12"/>
    </row>
    <row r="62" spans="1:13" hidden="1">
      <c r="A62" s="92" t="s">
        <v>384</v>
      </c>
      <c r="B62" s="92" t="s">
        <v>385</v>
      </c>
      <c r="C62" s="92" t="s">
        <v>386</v>
      </c>
      <c r="D62" s="92" t="s">
        <v>387</v>
      </c>
      <c r="E62" s="92" t="s">
        <v>388</v>
      </c>
      <c r="F62" s="92" t="s">
        <v>389</v>
      </c>
      <c r="G62" s="92" t="s">
        <v>390</v>
      </c>
      <c r="H62" s="92" t="s">
        <v>391</v>
      </c>
      <c r="I62" s="92" t="s">
        <v>392</v>
      </c>
      <c r="J62" s="92" t="s">
        <v>393</v>
      </c>
      <c r="K62" s="92" t="s">
        <v>394</v>
      </c>
      <c r="L62" s="92" t="s">
        <v>395</v>
      </c>
      <c r="M62" s="92" t="s">
        <v>396</v>
      </c>
    </row>
    <row r="63" spans="1:13" hidden="1">
      <c r="A63" s="92">
        <v>1996</v>
      </c>
      <c r="B63" s="18">
        <v>2854.7799889689445</v>
      </c>
      <c r="C63" s="18">
        <v>2886.06</v>
      </c>
      <c r="D63" s="18">
        <v>3001.4099767551015</v>
      </c>
      <c r="E63" s="18">
        <v>3035.6500105205882</v>
      </c>
      <c r="F63" s="18">
        <v>3051.0999929032714</v>
      </c>
      <c r="G63" s="18">
        <v>3108.9700156999547</v>
      </c>
      <c r="H63" s="18">
        <v>3209.8699929157215</v>
      </c>
      <c r="I63" s="18">
        <v>3244.7599998505948</v>
      </c>
      <c r="J63" s="18">
        <v>3278.42</v>
      </c>
      <c r="K63" s="18">
        <v>3300.2900009586806</v>
      </c>
      <c r="L63" s="18">
        <v>3439.77990181614</v>
      </c>
      <c r="M63" s="18">
        <v>3451.3300140565025</v>
      </c>
    </row>
    <row r="64" spans="1:13" ht="11.25" hidden="1" customHeight="1">
      <c r="A64" s="92">
        <v>1997</v>
      </c>
      <c r="B64" s="18">
        <v>3462.2500115166204</v>
      </c>
      <c r="C64" s="18">
        <v>3489.4899942354641</v>
      </c>
      <c r="D64" s="18">
        <v>3525.2800095121056</v>
      </c>
      <c r="E64" s="18">
        <v>3532.5200109065504</v>
      </c>
      <c r="F64" s="18">
        <v>3538.0399894420602</v>
      </c>
      <c r="G64" s="18">
        <v>3642.4699976468742</v>
      </c>
      <c r="H64" s="18">
        <v>3647.2099897035182</v>
      </c>
      <c r="I64" s="18">
        <v>3680.4900041957844</v>
      </c>
      <c r="J64" s="18">
        <v>3774.4500035483638</v>
      </c>
      <c r="K64" s="18">
        <v>3806.96</v>
      </c>
      <c r="L64" s="18">
        <v>3837.5699868150255</v>
      </c>
      <c r="M64" s="18">
        <v>3822.6099899525261</v>
      </c>
    </row>
    <row r="65" spans="1:16" ht="10.5" hidden="1" customHeight="1">
      <c r="A65" s="92">
        <v>1998</v>
      </c>
      <c r="B65" s="18">
        <v>3856.1599913843224</v>
      </c>
      <c r="C65" s="18">
        <v>3914.7</v>
      </c>
      <c r="D65" s="18">
        <v>4038.51</v>
      </c>
      <c r="E65" s="18">
        <v>4064.17</v>
      </c>
      <c r="F65" s="18">
        <v>4132.3999999999996</v>
      </c>
      <c r="G65" s="18">
        <v>4122.75</v>
      </c>
      <c r="H65" s="18">
        <v>4157.1499999999996</v>
      </c>
      <c r="I65" s="18">
        <v>4167.75</v>
      </c>
      <c r="J65" s="18">
        <v>4254.45</v>
      </c>
      <c r="K65" s="18">
        <v>4255.84</v>
      </c>
      <c r="L65" s="18">
        <v>4292.59</v>
      </c>
      <c r="M65" s="18">
        <v>4297.1099999999997</v>
      </c>
    </row>
    <row r="66" spans="1:16" hidden="1">
      <c r="A66" s="92">
        <v>1999</v>
      </c>
      <c r="B66" s="18">
        <v>4318.0600000000004</v>
      </c>
      <c r="C66" s="18">
        <v>4341.7</v>
      </c>
      <c r="D66" s="18">
        <v>4420.53</v>
      </c>
      <c r="E66" s="18">
        <v>4430.83</v>
      </c>
      <c r="F66" s="18">
        <v>4434</v>
      </c>
      <c r="G66" s="18">
        <v>4430.29</v>
      </c>
      <c r="H66" s="18">
        <v>4428.87</v>
      </c>
      <c r="I66" s="18">
        <v>4467.3999999999996</v>
      </c>
      <c r="J66" s="18">
        <v>4497.3100000000004</v>
      </c>
      <c r="K66" s="18">
        <v>4520.6000000000004</v>
      </c>
      <c r="L66" s="18">
        <v>4510.88</v>
      </c>
      <c r="M66" s="18">
        <v>4523.34</v>
      </c>
    </row>
    <row r="67" spans="1:16" hidden="1">
      <c r="A67" s="97"/>
      <c r="B67" s="95" t="s">
        <v>419</v>
      </c>
      <c r="C67" s="94"/>
      <c r="D67" s="94"/>
      <c r="E67" s="94"/>
      <c r="F67" s="94"/>
      <c r="G67" s="98"/>
      <c r="H67" s="98"/>
      <c r="I67" s="98"/>
      <c r="J67" s="98"/>
      <c r="K67" s="98"/>
      <c r="L67" s="98"/>
      <c r="M67" s="98"/>
    </row>
    <row r="68" spans="1:16" hidden="1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P68" s="67" t="s">
        <v>418</v>
      </c>
    </row>
    <row r="69" spans="1:16" hidden="1">
      <c r="A69" s="92">
        <v>2000</v>
      </c>
      <c r="B69" s="18">
        <f>100.26</f>
        <v>100.26</v>
      </c>
      <c r="C69" s="18">
        <f>4552.74/45.2334</f>
        <v>100.64996219607634</v>
      </c>
      <c r="D69" s="18">
        <f>101.36</f>
        <v>101.36</v>
      </c>
      <c r="E69" s="18">
        <f>101.66</f>
        <v>101.66</v>
      </c>
      <c r="F69" s="18">
        <f>101.79</f>
        <v>101.79</v>
      </c>
      <c r="G69" s="18">
        <f>101.63</f>
        <v>101.63</v>
      </c>
      <c r="H69" s="18">
        <f>101.8</f>
        <v>101.8</v>
      </c>
      <c r="I69" s="18">
        <f>101.75</f>
        <v>101.75</v>
      </c>
      <c r="J69" s="18">
        <f>101.9</f>
        <v>101.9</v>
      </c>
      <c r="K69" s="18">
        <f>101.9</f>
        <v>101.9</v>
      </c>
      <c r="L69" s="18">
        <f>101.97</f>
        <v>101.97</v>
      </c>
      <c r="M69" s="18">
        <f>102.32</f>
        <v>102.32</v>
      </c>
    </row>
    <row r="70" spans="1:16" hidden="1">
      <c r="A70" s="92">
        <v>2001</v>
      </c>
      <c r="B70" s="18">
        <f>103.31</f>
        <v>103.31</v>
      </c>
      <c r="C70" s="18">
        <f>103.46</f>
        <v>103.46</v>
      </c>
      <c r="D70" s="18">
        <f>104.46</f>
        <v>104.46</v>
      </c>
      <c r="E70" s="18">
        <f>105.26</f>
        <v>105.26</v>
      </c>
      <c r="F70" s="18">
        <f>105.59</f>
        <v>105.59</v>
      </c>
      <c r="G70" s="18">
        <f>107.01</f>
        <v>107.01</v>
      </c>
      <c r="H70" s="18">
        <f>107.94</f>
        <v>107.94</v>
      </c>
      <c r="I70" s="18">
        <f>107.92</f>
        <v>107.92</v>
      </c>
      <c r="J70" s="18">
        <f>108.03</f>
        <v>108.03</v>
      </c>
      <c r="K70" s="18">
        <f>4901.11/45.2334</f>
        <v>108.3515720684273</v>
      </c>
      <c r="L70" s="18">
        <f>108.44</f>
        <v>108.44</v>
      </c>
      <c r="M70" s="18">
        <f>109.55</f>
        <v>109.55</v>
      </c>
    </row>
    <row r="71" spans="1:16" hidden="1">
      <c r="A71" s="92">
        <v>2002</v>
      </c>
      <c r="B71" s="18">
        <f>110.63</f>
        <v>110.63</v>
      </c>
      <c r="C71" s="18">
        <f>111.16</f>
        <v>111.16</v>
      </c>
      <c r="D71" s="18">
        <f>111.94</f>
        <v>111.94</v>
      </c>
      <c r="E71" s="18">
        <f>113.13</f>
        <v>113.13</v>
      </c>
      <c r="F71" s="18">
        <f>114.7</f>
        <v>114.7</v>
      </c>
      <c r="G71" s="18">
        <f>115.45</f>
        <v>115.45</v>
      </c>
      <c r="H71" s="18">
        <f>121.81</f>
        <v>121.81</v>
      </c>
      <c r="I71" s="18">
        <f>131.35</f>
        <v>131.35</v>
      </c>
      <c r="J71" s="18">
        <f>138.35</f>
        <v>138.35</v>
      </c>
      <c r="K71" s="18">
        <f>136.12</f>
        <v>136.12</v>
      </c>
      <c r="L71" s="18">
        <f>135.8</f>
        <v>135.80000000000001</v>
      </c>
      <c r="M71" s="18">
        <f>136.17</f>
        <v>136.16999999999999</v>
      </c>
    </row>
    <row r="72" spans="1:16" hidden="1">
      <c r="A72" s="92">
        <v>2003</v>
      </c>
      <c r="B72" s="18">
        <f>137.32</f>
        <v>137.32</v>
      </c>
      <c r="C72" s="18">
        <f>138.11</f>
        <v>138.11000000000001</v>
      </c>
      <c r="D72" s="18">
        <f>139.09</f>
        <v>139.09</v>
      </c>
      <c r="E72" s="18">
        <f>139.43</f>
        <v>139.43</v>
      </c>
      <c r="F72" s="18">
        <f>140.46</f>
        <v>140.46</v>
      </c>
      <c r="G72" s="18">
        <f>138.86</f>
        <v>138.86000000000001</v>
      </c>
      <c r="H72" s="18">
        <f>144.34</f>
        <v>144.34</v>
      </c>
      <c r="I72" s="18">
        <f>146.07</f>
        <v>146.07</v>
      </c>
      <c r="J72" s="18">
        <f>146.79</f>
        <v>146.79</v>
      </c>
      <c r="K72" s="18">
        <f>147.51</f>
        <v>147.51</v>
      </c>
      <c r="L72" s="18">
        <f>148.06</f>
        <v>148.06</v>
      </c>
      <c r="M72" s="18">
        <f>148.87008</f>
        <v>148.87008</v>
      </c>
    </row>
    <row r="73" spans="1:16" hidden="1">
      <c r="A73" s="92">
        <v>2004</v>
      </c>
      <c r="B73" s="18">
        <f>147.35</f>
        <v>147.35</v>
      </c>
      <c r="C73" s="18">
        <f>151.29</f>
        <v>151.29</v>
      </c>
      <c r="D73" s="18">
        <f>153.1</f>
        <v>153.1</v>
      </c>
      <c r="E73" s="18">
        <f>155.61</f>
        <v>155.61000000000001</v>
      </c>
      <c r="F73" s="18">
        <f>157.04</f>
        <v>157.04</v>
      </c>
      <c r="G73" s="18">
        <f>157.59</f>
        <v>157.59</v>
      </c>
      <c r="H73" s="18">
        <f>158.62</f>
        <v>158.62</v>
      </c>
      <c r="I73" s="18">
        <f>163.62</f>
        <v>163.62</v>
      </c>
      <c r="J73" s="18">
        <f>162.98</f>
        <v>162.97999999999999</v>
      </c>
      <c r="K73" s="18">
        <f>163.01</f>
        <v>163.01</v>
      </c>
      <c r="L73" s="18">
        <f>163.41</f>
        <v>163.41</v>
      </c>
      <c r="M73" s="18">
        <f>164.24</f>
        <v>164.24</v>
      </c>
    </row>
    <row r="74" spans="1:16" hidden="1">
      <c r="A74" s="92">
        <v>2005</v>
      </c>
      <c r="B74" s="18">
        <f>164.33</f>
        <v>164.33</v>
      </c>
      <c r="C74" s="18">
        <f>167.9</f>
        <v>167.9</v>
      </c>
      <c r="D74" s="18">
        <f>169.14</f>
        <v>169.14</v>
      </c>
      <c r="E74" s="18">
        <v>169.49</v>
      </c>
      <c r="F74" s="18">
        <v>169.73</v>
      </c>
      <c r="G74" s="18">
        <v>168.93</v>
      </c>
      <c r="H74" s="18">
        <v>170.83</v>
      </c>
      <c r="I74" s="18">
        <v>173.53</v>
      </c>
      <c r="J74" s="18">
        <v>173.94</v>
      </c>
      <c r="K74" s="18">
        <v>174.3</v>
      </c>
      <c r="L74" s="18">
        <v>174.44</v>
      </c>
      <c r="M74" s="18">
        <v>175.08</v>
      </c>
    </row>
    <row r="75" spans="1:16" hidden="1">
      <c r="A75" s="92">
        <v>2006</v>
      </c>
      <c r="B75" s="18">
        <v>176.36</v>
      </c>
      <c r="C75" s="18">
        <v>177.22</v>
      </c>
      <c r="D75" s="18">
        <v>177.67</v>
      </c>
      <c r="E75" s="18">
        <v>178.3</v>
      </c>
      <c r="F75" s="18">
        <v>182.87</v>
      </c>
      <c r="G75" s="18">
        <v>186.89</v>
      </c>
      <c r="H75" s="18">
        <v>191.24</v>
      </c>
      <c r="I75" s="18">
        <v>192.83</v>
      </c>
      <c r="J75" s="18">
        <v>193.9</v>
      </c>
      <c r="K75" s="18">
        <v>193.61</v>
      </c>
      <c r="L75" s="18">
        <v>193.76</v>
      </c>
      <c r="M75" s="18">
        <v>195.05</v>
      </c>
    </row>
    <row r="76" spans="1:16" hidden="1">
      <c r="A76" s="92">
        <v>2007</v>
      </c>
      <c r="B76" s="18">
        <v>200.18</v>
      </c>
      <c r="C76" s="18">
        <v>200.48</v>
      </c>
      <c r="D76" s="18">
        <v>200.9</v>
      </c>
      <c r="E76" s="18">
        <v>202</v>
      </c>
      <c r="F76" s="18">
        <v>203.18</v>
      </c>
      <c r="G76" s="18">
        <v>203.73</v>
      </c>
      <c r="H76" s="18">
        <v>200.64</v>
      </c>
      <c r="I76" s="18">
        <v>202.36</v>
      </c>
      <c r="J76" s="18">
        <v>202.74</v>
      </c>
      <c r="K76" s="18">
        <v>202.7</v>
      </c>
      <c r="L76" s="18">
        <v>202.82</v>
      </c>
      <c r="M76" s="18">
        <v>203.72</v>
      </c>
    </row>
    <row r="77" spans="1:16" hidden="1">
      <c r="A77" s="92">
        <v>2008</v>
      </c>
      <c r="B77" s="18">
        <v>212.12</v>
      </c>
      <c r="C77" s="18">
        <v>213.98</v>
      </c>
      <c r="D77" s="18">
        <v>215.38</v>
      </c>
      <c r="E77" s="18">
        <v>217.11</v>
      </c>
      <c r="F77" s="18">
        <v>219.55</v>
      </c>
      <c r="G77" s="18">
        <v>222.27</v>
      </c>
      <c r="H77" s="18">
        <v>224.72</v>
      </c>
      <c r="I77" s="18">
        <v>228.21</v>
      </c>
      <c r="J77" s="18">
        <v>232.69</v>
      </c>
      <c r="K77" s="18">
        <v>240.72</v>
      </c>
      <c r="L77" s="18">
        <v>254.43</v>
      </c>
      <c r="M77" s="18">
        <v>254.89</v>
      </c>
    </row>
    <row r="78" spans="1:16" hidden="1">
      <c r="A78" s="92">
        <v>2009</v>
      </c>
      <c r="B78" s="18">
        <v>250.74</v>
      </c>
      <c r="C78" s="18">
        <v>247.37</v>
      </c>
      <c r="D78" s="18">
        <v>248.17</v>
      </c>
      <c r="E78" s="18">
        <v>246</v>
      </c>
      <c r="F78" s="18">
        <v>244.89</v>
      </c>
      <c r="G78" s="18">
        <v>244.47</v>
      </c>
      <c r="H78" s="18">
        <v>245.58</v>
      </c>
      <c r="I78" s="18">
        <v>246.04</v>
      </c>
      <c r="J78" s="18">
        <v>245.92</v>
      </c>
      <c r="K78" s="18">
        <v>244.65</v>
      </c>
      <c r="L78" s="18">
        <v>258.74</v>
      </c>
      <c r="M78" s="18">
        <v>257.83</v>
      </c>
    </row>
    <row r="79" spans="1:16" hidden="1">
      <c r="A79" s="92">
        <v>2010</v>
      </c>
      <c r="B79" s="18">
        <v>257.76</v>
      </c>
      <c r="C79" s="18">
        <v>259.17</v>
      </c>
      <c r="D79" s="18">
        <v>260.38</v>
      </c>
      <c r="E79" s="18">
        <v>260.18</v>
      </c>
      <c r="F79" s="18">
        <v>261.66000000000003</v>
      </c>
      <c r="G79" s="18">
        <v>262.52</v>
      </c>
      <c r="H79" s="18">
        <v>264.83999999999997</v>
      </c>
      <c r="I79" s="18">
        <v>265.67</v>
      </c>
      <c r="J79" s="18">
        <v>266.27</v>
      </c>
      <c r="K79" s="18">
        <v>266.22000000000003</v>
      </c>
      <c r="L79" s="18">
        <v>281.76</v>
      </c>
      <c r="M79" s="18">
        <v>287.66000000000003</v>
      </c>
    </row>
    <row r="80" spans="1:16" hidden="1">
      <c r="A80" s="92">
        <v>2011</v>
      </c>
      <c r="B80" s="18">
        <v>289.35000000000002</v>
      </c>
      <c r="C80" s="18">
        <v>289.75</v>
      </c>
      <c r="D80" s="18">
        <v>291.35000000000002</v>
      </c>
      <c r="E80" s="18">
        <v>292.55</v>
      </c>
      <c r="F80" s="18">
        <v>293.63</v>
      </c>
      <c r="G80" s="18">
        <v>294</v>
      </c>
      <c r="H80" s="18">
        <v>295.85000000000002</v>
      </c>
      <c r="I80" s="18">
        <v>297.60000000000002</v>
      </c>
      <c r="J80" s="18">
        <v>298.35000000000002</v>
      </c>
      <c r="K80" s="18">
        <v>326.75</v>
      </c>
      <c r="L80" s="18">
        <v>327.02999999999997</v>
      </c>
      <c r="M80" s="18">
        <v>327.88</v>
      </c>
    </row>
    <row r="81" spans="1:13" hidden="1">
      <c r="A81" s="92">
        <v>2012</v>
      </c>
      <c r="B81" s="18">
        <v>329.22</v>
      </c>
      <c r="C81" s="18">
        <v>330</v>
      </c>
      <c r="D81" s="18">
        <v>331.5</v>
      </c>
      <c r="E81" s="18">
        <v>333.17</v>
      </c>
      <c r="F81" s="18">
        <v>335.17</v>
      </c>
      <c r="G81" s="18">
        <v>338.74</v>
      </c>
      <c r="H81" s="18">
        <v>340.82</v>
      </c>
      <c r="I81" s="18">
        <v>340.04</v>
      </c>
      <c r="J81" s="18">
        <v>340.81</v>
      </c>
      <c r="K81" s="18">
        <v>378.54</v>
      </c>
      <c r="L81" s="18">
        <v>378.49</v>
      </c>
      <c r="M81" s="18">
        <v>377.66</v>
      </c>
    </row>
    <row r="82" spans="1:13" s="139" customFormat="1" hidden="1">
      <c r="A82" s="92">
        <v>2013</v>
      </c>
      <c r="B82" s="18">
        <v>378.62</v>
      </c>
      <c r="C82" s="18">
        <v>379.93</v>
      </c>
      <c r="D82" s="18">
        <v>381.42</v>
      </c>
      <c r="E82" s="18">
        <v>381.66</v>
      </c>
      <c r="F82" s="18">
        <v>382.46</v>
      </c>
      <c r="G82" s="18">
        <v>385.19</v>
      </c>
      <c r="H82" s="18">
        <v>387.96</v>
      </c>
      <c r="I82" s="18">
        <v>390.55</v>
      </c>
      <c r="J82" s="18">
        <v>393.26</v>
      </c>
      <c r="K82" s="18">
        <v>419.94</v>
      </c>
      <c r="L82" s="18">
        <v>420.82</v>
      </c>
      <c r="M82" s="18">
        <v>420.84</v>
      </c>
    </row>
    <row r="83" spans="1:13" s="149" customFormat="1">
      <c r="A83" s="92">
        <v>2014</v>
      </c>
      <c r="B83" s="18">
        <v>425.89</v>
      </c>
      <c r="C83" s="18">
        <v>429.98</v>
      </c>
      <c r="D83" s="18">
        <v>431.49</v>
      </c>
      <c r="E83" s="18">
        <v>430.02</v>
      </c>
      <c r="F83" s="18">
        <v>432.88</v>
      </c>
      <c r="G83" s="18">
        <v>433.25</v>
      </c>
      <c r="H83" s="18">
        <v>433.89</v>
      </c>
      <c r="I83" s="18">
        <v>435.27</v>
      </c>
      <c r="J83" s="18">
        <v>438.72</v>
      </c>
      <c r="K83" s="18">
        <v>473.24</v>
      </c>
      <c r="L83" s="18">
        <v>473.42</v>
      </c>
      <c r="M83" s="18">
        <v>471.89</v>
      </c>
    </row>
    <row r="84" spans="1:13">
      <c r="A84" s="92">
        <v>2015</v>
      </c>
      <c r="B84" s="18">
        <v>476.15</v>
      </c>
      <c r="C84" s="18">
        <v>480.33</v>
      </c>
      <c r="D84" s="18">
        <v>480.71</v>
      </c>
      <c r="E84" s="18">
        <v>483.95</v>
      </c>
      <c r="F84" s="18">
        <v>486.6</v>
      </c>
      <c r="G84" s="18">
        <v>487.66</v>
      </c>
      <c r="H84" s="18">
        <v>489.85</v>
      </c>
      <c r="I84" s="18">
        <v>492.72</v>
      </c>
      <c r="J84" s="18">
        <v>493.13</v>
      </c>
      <c r="K84" s="18">
        <v>535.52</v>
      </c>
      <c r="L84" s="18">
        <v>535.14</v>
      </c>
      <c r="M84" s="18">
        <v>530.94000000000005</v>
      </c>
    </row>
    <row r="85" spans="1:13" s="156" customFormat="1">
      <c r="A85" s="92">
        <v>2016</v>
      </c>
      <c r="B85" s="18">
        <v>534.95000000000005</v>
      </c>
      <c r="C85" s="18">
        <v>542.67999999999995</v>
      </c>
      <c r="D85" s="18">
        <v>540.5</v>
      </c>
      <c r="E85" s="18">
        <v>543.16999999999996</v>
      </c>
      <c r="F85" s="18">
        <v>543.82000000000005</v>
      </c>
      <c r="G85" s="18">
        <v>543</v>
      </c>
      <c r="H85" s="18">
        <v>542.61</v>
      </c>
      <c r="I85" s="18">
        <v>539.83000000000004</v>
      </c>
      <c r="J85" s="18">
        <v>540.39</v>
      </c>
      <c r="K85" s="18">
        <v>550.39</v>
      </c>
      <c r="L85" s="18">
        <v>575.57000000000005</v>
      </c>
      <c r="M85" s="18">
        <v>573.57000000000005</v>
      </c>
    </row>
    <row r="86" spans="1:13" ht="13.5" customHeight="1">
      <c r="A86" s="92">
        <v>2017</v>
      </c>
      <c r="B86" s="18">
        <v>574.17999999999995</v>
      </c>
      <c r="C86" s="18">
        <v>580.97</v>
      </c>
      <c r="D86" s="18">
        <v>582.01</v>
      </c>
      <c r="E86" s="18">
        <v>578.16999999999996</v>
      </c>
      <c r="F86" s="18">
        <v>583.27</v>
      </c>
      <c r="G86" s="18">
        <v>585.54</v>
      </c>
      <c r="H86" s="18">
        <v>587.35</v>
      </c>
      <c r="I86" s="18">
        <v>588.44000000000005</v>
      </c>
      <c r="J86" s="18">
        <v>591.54</v>
      </c>
      <c r="K86" s="18">
        <v>618.16999999999996</v>
      </c>
      <c r="L86" s="18">
        <v>622.75</v>
      </c>
      <c r="M86" s="18">
        <v>617.98</v>
      </c>
    </row>
    <row r="87" spans="1:13" s="159" customFormat="1" ht="13.5" customHeight="1">
      <c r="A87" s="92">
        <v>2018</v>
      </c>
      <c r="B87" s="18">
        <v>617.72</v>
      </c>
      <c r="C87" s="18">
        <v>627.6</v>
      </c>
      <c r="D87" s="18">
        <v>623.79</v>
      </c>
      <c r="E87" s="18">
        <v>625.52</v>
      </c>
      <c r="F87" s="18">
        <v>629.48</v>
      </c>
      <c r="G87" s="18">
        <v>633.65</v>
      </c>
      <c r="H87" s="18">
        <v>634.77</v>
      </c>
      <c r="I87" s="18">
        <v>662.67</v>
      </c>
      <c r="J87" s="18">
        <v>666.21</v>
      </c>
      <c r="K87" s="18">
        <v>668.17</v>
      </c>
      <c r="L87" s="18">
        <v>668.53</v>
      </c>
      <c r="M87" s="18">
        <v>662.41</v>
      </c>
    </row>
    <row r="88" spans="1:13" ht="15.75" customHeight="1">
      <c r="A88" s="92">
        <v>2019</v>
      </c>
      <c r="B88" s="18">
        <v>665.68</v>
      </c>
      <c r="C88" s="18">
        <v>672.88</v>
      </c>
      <c r="D88" s="18">
        <v>674.63</v>
      </c>
      <c r="E88" s="18">
        <v>672.9</v>
      </c>
      <c r="F88" s="18">
        <v>680.03</v>
      </c>
      <c r="G88" s="18">
        <v>681.49</v>
      </c>
      <c r="H88" s="18">
        <v>705.99</v>
      </c>
      <c r="I88" s="18">
        <v>708.59</v>
      </c>
      <c r="J88" s="18">
        <v>711.28</v>
      </c>
      <c r="K88" s="18">
        <v>713.95</v>
      </c>
      <c r="L88" s="18">
        <v>715.26</v>
      </c>
      <c r="M88" s="18">
        <v>710.63</v>
      </c>
    </row>
    <row r="89" spans="1:13" s="188" customFormat="1" ht="14.25" customHeight="1">
      <c r="A89" s="92">
        <v>2020</v>
      </c>
      <c r="B89" s="18">
        <v>712.87</v>
      </c>
      <c r="C89" s="18">
        <v>720.18</v>
      </c>
      <c r="D89" s="18">
        <v>730.7</v>
      </c>
      <c r="E89" s="18">
        <v>731.12</v>
      </c>
      <c r="F89" s="18">
        <v>738.5</v>
      </c>
      <c r="G89" s="18">
        <v>737.44</v>
      </c>
      <c r="H89" s="18">
        <v>773.41</v>
      </c>
      <c r="I89" s="18">
        <v>773.15</v>
      </c>
      <c r="J89" s="18">
        <v>774.09</v>
      </c>
      <c r="K89" s="18">
        <v>775.34</v>
      </c>
      <c r="L89" s="18">
        <v>775.6</v>
      </c>
      <c r="M89" s="18">
        <v>771.48</v>
      </c>
    </row>
    <row r="90" spans="1:13" ht="14.25" customHeight="1">
      <c r="A90" s="92">
        <v>2021</v>
      </c>
      <c r="B90" s="18">
        <v>776.42</v>
      </c>
      <c r="C90" s="18">
        <v>788.05</v>
      </c>
      <c r="D90" s="18">
        <v>792.93</v>
      </c>
      <c r="E90" s="18">
        <v>826.21</v>
      </c>
      <c r="F90" s="18">
        <v>832.33</v>
      </c>
      <c r="G90" s="18" t="s">
        <v>728</v>
      </c>
      <c r="H90" s="18"/>
      <c r="I90" s="18"/>
      <c r="J90" s="18"/>
      <c r="K90" s="18"/>
      <c r="L90" s="18"/>
      <c r="M90" s="18"/>
    </row>
    <row r="91" spans="1:13">
      <c r="A91" s="94"/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2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ht="4.5" customHeight="1">
      <c r="A93" s="101"/>
      <c r="B93" s="102"/>
      <c r="C93" s="102"/>
      <c r="D93" s="102"/>
      <c r="E93" s="102"/>
      <c r="F93" s="102"/>
      <c r="G93" s="102" t="s">
        <v>418</v>
      </c>
      <c r="H93" s="102"/>
      <c r="I93" s="102"/>
      <c r="J93" s="102"/>
      <c r="K93" s="102"/>
      <c r="L93" s="102"/>
      <c r="M93" s="103"/>
    </row>
    <row r="94" spans="1:13" ht="18" customHeight="1">
      <c r="A94" s="218" t="s">
        <v>523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20"/>
    </row>
    <row r="95" spans="1:13" s="123" customFormat="1" ht="9.75" customHeight="1">
      <c r="A95" s="218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20"/>
    </row>
    <row r="96" spans="1:13" s="162" customFormat="1" ht="18.75" customHeight="1">
      <c r="A96" s="227" t="s">
        <v>532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9"/>
    </row>
    <row r="97" spans="1:13" s="162" customFormat="1" ht="17.25" customHeight="1">
      <c r="A97" s="104"/>
      <c r="B97" s="105"/>
      <c r="C97" s="105"/>
      <c r="D97" s="106"/>
      <c r="E97" s="106"/>
      <c r="F97" s="105"/>
      <c r="G97" s="105"/>
      <c r="H97" s="105"/>
      <c r="I97" s="105"/>
      <c r="J97" s="105"/>
      <c r="K97" s="105"/>
      <c r="L97" s="105"/>
      <c r="M97" s="107"/>
    </row>
    <row r="98" spans="1:13" ht="5.25" customHeight="1">
      <c r="A98" s="221" t="s">
        <v>531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3"/>
    </row>
    <row r="99" spans="1:13" ht="5.25" customHeight="1">
      <c r="A99" s="221" t="s">
        <v>522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5"/>
    </row>
    <row r="100" spans="1:13" ht="13.5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</row>
    <row r="101" spans="1:13" ht="10.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8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1.25" customHeight="1">
      <c r="A103" s="216" t="s">
        <v>401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</row>
    <row r="104" spans="1:13" ht="6" customHeight="1">
      <c r="A104" s="217" t="s">
        <v>402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</row>
    <row r="105" spans="1:13" ht="16.5" customHeight="1">
      <c r="A105" s="12"/>
      <c r="B105" s="12"/>
      <c r="C105" s="112"/>
      <c r="D105" s="112"/>
      <c r="E105" s="112"/>
      <c r="F105" s="12"/>
      <c r="G105" s="12"/>
      <c r="H105" s="12"/>
      <c r="I105" s="12"/>
      <c r="J105" s="12"/>
      <c r="K105" s="12"/>
      <c r="L105" s="12"/>
      <c r="M105" s="12"/>
    </row>
    <row r="106" spans="1:13" ht="7.5" customHeight="1">
      <c r="A106" s="217" t="s">
        <v>411</v>
      </c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</row>
    <row r="107" spans="1:13" s="124" customFormat="1" ht="28.5" customHeight="1">
      <c r="A107" s="217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</row>
    <row r="108" spans="1:13">
      <c r="A108" s="217" t="s">
        <v>533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</row>
    <row r="109" spans="1:13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</row>
    <row r="110" spans="1:13">
      <c r="A110" s="213" t="s">
        <v>534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</row>
    <row r="111" spans="1:13">
      <c r="B111" s="111"/>
      <c r="C111" s="42"/>
      <c r="D111" s="113"/>
      <c r="E111" s="113"/>
      <c r="F111" s="114"/>
      <c r="G111" s="113"/>
      <c r="H111" s="113"/>
      <c r="I111" s="113"/>
      <c r="J111" s="113"/>
      <c r="K111" s="113"/>
      <c r="L111" s="113"/>
      <c r="M111" s="113"/>
    </row>
    <row r="112" spans="1:13">
      <c r="B112" s="115"/>
      <c r="C112" s="42"/>
      <c r="D112" s="113"/>
      <c r="E112" s="113"/>
      <c r="F112" s="114"/>
      <c r="G112" s="113"/>
      <c r="H112" s="113"/>
      <c r="I112" s="113"/>
      <c r="J112" s="113"/>
      <c r="K112" s="113"/>
      <c r="L112" s="113"/>
      <c r="M112" s="113"/>
    </row>
    <row r="114" spans="2:13">
      <c r="B114" s="116"/>
      <c r="C114" s="42"/>
      <c r="D114" s="113"/>
      <c r="E114" s="113"/>
      <c r="F114" s="114"/>
      <c r="G114" s="113"/>
      <c r="H114" s="113"/>
      <c r="I114" s="113"/>
      <c r="J114" s="113"/>
      <c r="K114" s="113"/>
      <c r="L114" s="113"/>
      <c r="M114" s="113"/>
    </row>
  </sheetData>
  <sheetProtection algorithmName="SHA-512" hashValue="sQglh9pzqKjTQ8hy0+Jpaerc/PKTUEnrgZy3yINTbdIx3eVKUJJ4yzkWvT5RWFOJvCu0fNF+sz6nq9ELxM+X9g==" saltValue="Cdde6rj6eRJylGJgTwtW6A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30:M30"/>
    <mergeCell ref="A96:M96"/>
    <mergeCell ref="A110:M110"/>
    <mergeCell ref="A109:M109"/>
    <mergeCell ref="A31:M31"/>
    <mergeCell ref="A59:M59"/>
    <mergeCell ref="A60:M60"/>
    <mergeCell ref="A103:M103"/>
    <mergeCell ref="A104:M104"/>
    <mergeCell ref="A94:M94"/>
    <mergeCell ref="A95:M95"/>
    <mergeCell ref="A107:M107"/>
    <mergeCell ref="A108:M108"/>
    <mergeCell ref="A106:M106"/>
    <mergeCell ref="A98:M98"/>
    <mergeCell ref="A99:M99"/>
  </mergeCells>
  <phoneticPr fontId="0" type="noConversion"/>
  <hyperlinks>
    <hyperlink ref="A98" r:id="rId2"/>
    <hyperlink ref="A99" r:id="rId3"/>
    <hyperlink ref="A96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6"/>
  <sheetViews>
    <sheetView topLeftCell="A2" zoomScale="115" zoomScaleNormal="115" workbookViewId="0">
      <selection activeCell="H67" sqref="H67"/>
    </sheetView>
  </sheetViews>
  <sheetFormatPr baseColWidth="10" defaultRowHeight="15"/>
  <cols>
    <col min="1" max="1" width="6.109375" style="67" customWidth="1"/>
    <col min="2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1" t="s">
        <v>404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>
      <c r="A4" s="230" t="s">
        <v>403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4">
        <v>2020</v>
      </c>
      <c r="C6" s="232"/>
      <c r="D6" s="232"/>
      <c r="E6" s="232"/>
      <c r="F6" s="233"/>
      <c r="G6" s="232">
        <v>2021</v>
      </c>
      <c r="H6" s="232"/>
      <c r="I6" s="232"/>
      <c r="J6" s="232"/>
      <c r="K6" s="232"/>
      <c r="L6" s="232"/>
      <c r="M6" s="233"/>
    </row>
    <row r="7" spans="1:13" ht="15.75" thickBot="1">
      <c r="A7" s="47" t="s">
        <v>405</v>
      </c>
      <c r="B7" s="142" t="s">
        <v>392</v>
      </c>
      <c r="C7" s="142" t="s">
        <v>393</v>
      </c>
      <c r="D7" s="142" t="s">
        <v>394</v>
      </c>
      <c r="E7" s="142" t="s">
        <v>395</v>
      </c>
      <c r="F7" s="142" t="s">
        <v>396</v>
      </c>
      <c r="G7" s="47" t="s">
        <v>385</v>
      </c>
      <c r="H7" s="47" t="s">
        <v>386</v>
      </c>
      <c r="I7" s="47" t="s">
        <v>387</v>
      </c>
      <c r="J7" s="47" t="s">
        <v>388</v>
      </c>
      <c r="K7" s="47" t="s">
        <v>389</v>
      </c>
      <c r="L7" s="142" t="s">
        <v>390</v>
      </c>
      <c r="M7" s="142" t="s">
        <v>391</v>
      </c>
    </row>
    <row r="8" spans="1:13">
      <c r="A8" s="48">
        <v>1</v>
      </c>
      <c r="B8" s="174"/>
      <c r="C8" s="178">
        <v>42502</v>
      </c>
      <c r="D8" s="132">
        <v>42.533000000000001</v>
      </c>
      <c r="E8" s="152"/>
      <c r="F8" s="180" t="s">
        <v>567</v>
      </c>
      <c r="G8" s="138"/>
      <c r="H8" s="192" t="s">
        <v>607</v>
      </c>
      <c r="I8" s="192" t="s">
        <v>623</v>
      </c>
      <c r="J8" s="138"/>
      <c r="K8" s="138"/>
      <c r="L8" s="133" t="s">
        <v>705</v>
      </c>
      <c r="M8" s="132" t="s">
        <v>684</v>
      </c>
    </row>
    <row r="9" spans="1:13">
      <c r="A9" s="53">
        <v>2</v>
      </c>
      <c r="B9" s="173"/>
      <c r="C9" s="176">
        <v>42673</v>
      </c>
      <c r="D9" s="132">
        <v>42.557000000000002</v>
      </c>
      <c r="E9" s="152" t="s">
        <v>418</v>
      </c>
      <c r="F9" s="132" t="s">
        <v>568</v>
      </c>
      <c r="G9" s="182"/>
      <c r="H9" s="192" t="s">
        <v>608</v>
      </c>
      <c r="I9" s="192" t="s">
        <v>624</v>
      </c>
      <c r="J9" s="127"/>
      <c r="K9" s="127"/>
      <c r="L9" s="132" t="s">
        <v>706</v>
      </c>
      <c r="M9" s="132" t="s">
        <v>685</v>
      </c>
    </row>
    <row r="10" spans="1:13">
      <c r="A10" s="53">
        <v>3</v>
      </c>
      <c r="B10" s="167">
        <v>42.655000000000001</v>
      </c>
      <c r="C10" s="176">
        <v>42593</v>
      </c>
      <c r="D10" s="127"/>
      <c r="E10" s="131" t="s">
        <v>547</v>
      </c>
      <c r="F10" s="132" t="s">
        <v>569</v>
      </c>
      <c r="G10" s="182"/>
      <c r="H10" s="192" t="s">
        <v>609</v>
      </c>
      <c r="I10" s="192" t="s">
        <v>625</v>
      </c>
      <c r="J10" s="127"/>
      <c r="K10" s="132" t="s">
        <v>663</v>
      </c>
      <c r="L10" s="68" t="s">
        <v>707</v>
      </c>
      <c r="M10" s="127"/>
    </row>
    <row r="11" spans="1:13">
      <c r="A11" s="53">
        <v>4</v>
      </c>
      <c r="B11" s="167">
        <v>42.771000000000001</v>
      </c>
      <c r="C11" s="176">
        <v>42444</v>
      </c>
      <c r="D11" s="127"/>
      <c r="E11" s="131" t="s">
        <v>548</v>
      </c>
      <c r="F11" s="131" t="s">
        <v>570</v>
      </c>
      <c r="G11" s="132" t="s">
        <v>588</v>
      </c>
      <c r="H11" s="192" t="s">
        <v>610</v>
      </c>
      <c r="I11" s="192" t="s">
        <v>626</v>
      </c>
      <c r="J11" s="127"/>
      <c r="K11" s="132" t="s">
        <v>664</v>
      </c>
      <c r="L11" s="68" t="s">
        <v>708</v>
      </c>
      <c r="M11" s="127"/>
    </row>
    <row r="12" spans="1:13">
      <c r="A12" s="53">
        <v>5</v>
      </c>
      <c r="B12" s="167">
        <v>42.552999999999997</v>
      </c>
      <c r="C12" s="127" t="s">
        <v>418</v>
      </c>
      <c r="D12" s="132">
        <v>42.494999999999997</v>
      </c>
      <c r="E12" s="132" t="s">
        <v>549</v>
      </c>
      <c r="F12" s="181"/>
      <c r="G12" s="132" t="s">
        <v>589</v>
      </c>
      <c r="H12" s="192" t="s">
        <v>573</v>
      </c>
      <c r="I12" s="192" t="s">
        <v>627</v>
      </c>
      <c r="J12" s="132" t="s">
        <v>647</v>
      </c>
      <c r="K12" s="132" t="s">
        <v>665</v>
      </c>
      <c r="L12" s="127"/>
      <c r="M12" s="132" t="s">
        <v>686</v>
      </c>
    </row>
    <row r="13" spans="1:13">
      <c r="A13" s="53">
        <v>6</v>
      </c>
      <c r="B13" s="132">
        <v>42.718000000000004</v>
      </c>
      <c r="C13" s="127"/>
      <c r="D13" s="132">
        <v>42.49</v>
      </c>
      <c r="E13" s="131" t="s">
        <v>550</v>
      </c>
      <c r="F13" s="181"/>
      <c r="G13" s="170"/>
      <c r="H13" s="151"/>
      <c r="I13" s="127"/>
      <c r="J13" s="132" t="s">
        <v>648</v>
      </c>
      <c r="K13" s="132" t="s">
        <v>666</v>
      </c>
      <c r="L13" s="128"/>
      <c r="M13" s="132" t="s">
        <v>687</v>
      </c>
    </row>
    <row r="14" spans="1:13">
      <c r="A14" s="53">
        <v>7</v>
      </c>
      <c r="B14" s="132">
        <v>42.642000000000003</v>
      </c>
      <c r="C14" s="177">
        <v>42450</v>
      </c>
      <c r="D14" s="132">
        <v>42.512</v>
      </c>
      <c r="E14" s="181"/>
      <c r="F14" s="131" t="s">
        <v>571</v>
      </c>
      <c r="G14" s="168" t="s">
        <v>590</v>
      </c>
      <c r="H14" s="151"/>
      <c r="I14" s="127"/>
      <c r="J14" s="132" t="s">
        <v>647</v>
      </c>
      <c r="K14" s="132" t="s">
        <v>667</v>
      </c>
      <c r="L14" s="132" t="s">
        <v>709</v>
      </c>
      <c r="M14" s="132" t="s">
        <v>688</v>
      </c>
    </row>
    <row r="15" spans="1:13">
      <c r="A15" s="53">
        <v>8</v>
      </c>
      <c r="B15" s="127"/>
      <c r="C15" s="177">
        <v>42558</v>
      </c>
      <c r="D15" s="132">
        <v>42.564999999999998</v>
      </c>
      <c r="E15" s="181"/>
      <c r="F15" s="131" t="s">
        <v>572</v>
      </c>
      <c r="G15" s="167" t="s">
        <v>591</v>
      </c>
      <c r="H15" s="193" t="s">
        <v>611</v>
      </c>
      <c r="I15" s="192" t="s">
        <v>628</v>
      </c>
      <c r="J15" s="132" t="s">
        <v>648</v>
      </c>
      <c r="K15" s="197"/>
      <c r="L15" s="132" t="s">
        <v>710</v>
      </c>
      <c r="M15" s="132" t="s">
        <v>689</v>
      </c>
    </row>
    <row r="16" spans="1:13">
      <c r="A16" s="53">
        <v>9</v>
      </c>
      <c r="B16" s="127"/>
      <c r="C16" s="176">
        <v>42520</v>
      </c>
      <c r="D16" s="132">
        <v>45.566000000000003</v>
      </c>
      <c r="E16" s="132" t="s">
        <v>551</v>
      </c>
      <c r="F16" s="132" t="s">
        <v>573</v>
      </c>
      <c r="G16" s="182"/>
      <c r="H16" s="192" t="s">
        <v>612</v>
      </c>
      <c r="I16" s="192" t="s">
        <v>629</v>
      </c>
      <c r="J16" s="141" t="s">
        <v>649</v>
      </c>
      <c r="K16" s="127"/>
      <c r="L16" s="131" t="s">
        <v>711</v>
      </c>
      <c r="M16" s="132" t="s">
        <v>690</v>
      </c>
    </row>
    <row r="17" spans="1:13">
      <c r="A17" s="53">
        <v>10</v>
      </c>
      <c r="B17" s="167">
        <v>42.460999999999999</v>
      </c>
      <c r="C17" s="176">
        <v>42524</v>
      </c>
      <c r="D17" s="127"/>
      <c r="E17" s="132" t="s">
        <v>552</v>
      </c>
      <c r="F17" s="132" t="s">
        <v>574</v>
      </c>
      <c r="G17" s="182"/>
      <c r="H17" s="192" t="s">
        <v>613</v>
      </c>
      <c r="I17" s="192" t="s">
        <v>630</v>
      </c>
      <c r="J17" s="127"/>
      <c r="K17" s="132" t="s">
        <v>668</v>
      </c>
      <c r="L17" s="68" t="s">
        <v>712</v>
      </c>
      <c r="M17" s="127"/>
    </row>
    <row r="18" spans="1:13">
      <c r="A18" s="53">
        <v>11</v>
      </c>
      <c r="B18" s="167">
        <v>42.453000000000003</v>
      </c>
      <c r="C18" s="176">
        <v>42492</v>
      </c>
      <c r="D18" s="127"/>
      <c r="E18" s="132" t="s">
        <v>553</v>
      </c>
      <c r="F18" s="131" t="s">
        <v>575</v>
      </c>
      <c r="G18" s="167" t="s">
        <v>592</v>
      </c>
      <c r="H18" s="192" t="s">
        <v>571</v>
      </c>
      <c r="I18" s="192" t="s">
        <v>631</v>
      </c>
      <c r="J18" s="127"/>
      <c r="K18" s="132" t="s">
        <v>669</v>
      </c>
      <c r="L18" s="68" t="s">
        <v>713</v>
      </c>
      <c r="M18" s="127"/>
    </row>
    <row r="19" spans="1:13">
      <c r="A19" s="53">
        <v>12</v>
      </c>
      <c r="B19" s="167">
        <v>42.533999999999999</v>
      </c>
      <c r="C19" s="127"/>
      <c r="D19" s="127"/>
      <c r="E19" s="131" t="s">
        <v>554</v>
      </c>
      <c r="F19" s="181"/>
      <c r="G19" s="167" t="s">
        <v>593</v>
      </c>
      <c r="H19" s="192" t="s">
        <v>614</v>
      </c>
      <c r="I19" s="192" t="s">
        <v>632</v>
      </c>
      <c r="J19" s="132" t="s">
        <v>645</v>
      </c>
      <c r="K19" s="132" t="s">
        <v>658</v>
      </c>
      <c r="L19" s="127"/>
      <c r="M19" s="132" t="s">
        <v>691</v>
      </c>
    </row>
    <row r="20" spans="1:13">
      <c r="A20" s="53">
        <v>13</v>
      </c>
      <c r="B20" s="167">
        <v>42.506</v>
      </c>
      <c r="C20" s="127"/>
      <c r="D20" s="132">
        <v>42.624000000000002</v>
      </c>
      <c r="E20" s="131" t="s">
        <v>555</v>
      </c>
      <c r="F20" s="181"/>
      <c r="G20" s="167" t="s">
        <v>594</v>
      </c>
      <c r="H20" s="151"/>
      <c r="I20" s="127"/>
      <c r="J20" s="132" t="s">
        <v>650</v>
      </c>
      <c r="K20" s="132" t="s">
        <v>670</v>
      </c>
      <c r="L20" s="128"/>
      <c r="M20" s="132" t="s">
        <v>692</v>
      </c>
    </row>
    <row r="21" spans="1:13">
      <c r="A21" s="53">
        <v>14</v>
      </c>
      <c r="B21" s="167">
        <v>42.5</v>
      </c>
      <c r="C21" s="177">
        <v>42488</v>
      </c>
      <c r="D21" s="132">
        <v>42.66</v>
      </c>
      <c r="E21" s="181"/>
      <c r="F21" s="131" t="s">
        <v>576</v>
      </c>
      <c r="G21" s="167" t="s">
        <v>595</v>
      </c>
      <c r="H21" s="151"/>
      <c r="I21" s="127"/>
      <c r="J21" s="141" t="s">
        <v>651</v>
      </c>
      <c r="K21" s="132" t="s">
        <v>671</v>
      </c>
      <c r="L21" s="132" t="s">
        <v>714</v>
      </c>
      <c r="M21" s="132" t="s">
        <v>661</v>
      </c>
    </row>
    <row r="22" spans="1:13">
      <c r="A22" s="53">
        <v>15</v>
      </c>
      <c r="B22" s="127"/>
      <c r="C22" s="177">
        <v>42442</v>
      </c>
      <c r="D22" s="132">
        <v>42.805</v>
      </c>
      <c r="E22" s="181"/>
      <c r="F22" s="131" t="s">
        <v>577</v>
      </c>
      <c r="G22" s="168" t="s">
        <v>596</v>
      </c>
      <c r="H22" s="151"/>
      <c r="I22" s="192" t="s">
        <v>633</v>
      </c>
      <c r="J22" s="132" t="s">
        <v>652</v>
      </c>
      <c r="K22" s="197"/>
      <c r="L22" s="132" t="s">
        <v>715</v>
      </c>
      <c r="M22" s="132" t="s">
        <v>693</v>
      </c>
    </row>
    <row r="23" spans="1:13">
      <c r="A23" s="53">
        <v>16</v>
      </c>
      <c r="B23" s="175"/>
      <c r="C23" s="176">
        <v>42434</v>
      </c>
      <c r="D23" s="132">
        <v>42.892000000000003</v>
      </c>
      <c r="E23" s="132" t="s">
        <v>556</v>
      </c>
      <c r="F23" s="132" t="s">
        <v>578</v>
      </c>
      <c r="G23" s="183"/>
      <c r="H23" s="151"/>
      <c r="I23" s="192" t="s">
        <v>634</v>
      </c>
      <c r="J23" s="132" t="s">
        <v>653</v>
      </c>
      <c r="K23" s="127"/>
      <c r="L23" s="131" t="s">
        <v>716</v>
      </c>
      <c r="M23" s="132" t="s">
        <v>694</v>
      </c>
    </row>
    <row r="24" spans="1:13">
      <c r="A24" s="53">
        <v>17</v>
      </c>
      <c r="B24" s="167">
        <v>42.722000000000001</v>
      </c>
      <c r="C24" s="176">
        <v>42450</v>
      </c>
      <c r="D24" s="127"/>
      <c r="E24" s="132" t="s">
        <v>557</v>
      </c>
      <c r="F24" s="132" t="s">
        <v>579</v>
      </c>
      <c r="G24" s="183"/>
      <c r="H24" s="192" t="s">
        <v>615</v>
      </c>
      <c r="I24" s="192" t="s">
        <v>635</v>
      </c>
      <c r="J24" s="127"/>
      <c r="K24" s="127"/>
      <c r="L24" s="131" t="s">
        <v>717</v>
      </c>
      <c r="M24" s="127"/>
    </row>
    <row r="25" spans="1:13">
      <c r="A25" s="53">
        <v>18</v>
      </c>
      <c r="B25" s="167">
        <v>42.612000000000002</v>
      </c>
      <c r="C25" s="176">
        <v>42437</v>
      </c>
      <c r="D25" s="127"/>
      <c r="E25" s="131" t="s">
        <v>558</v>
      </c>
      <c r="F25" s="169" t="s">
        <v>580</v>
      </c>
      <c r="G25" s="168" t="s">
        <v>597</v>
      </c>
      <c r="H25" s="194" t="s">
        <v>616</v>
      </c>
      <c r="I25" s="192" t="s">
        <v>636</v>
      </c>
      <c r="J25" s="127"/>
      <c r="K25" s="132" t="s">
        <v>672</v>
      </c>
      <c r="L25" s="68" t="s">
        <v>718</v>
      </c>
      <c r="M25" s="127"/>
    </row>
    <row r="26" spans="1:13">
      <c r="A26" s="53">
        <v>19</v>
      </c>
      <c r="B26" s="167">
        <v>42.874000000000002</v>
      </c>
      <c r="C26" s="127"/>
      <c r="D26" s="132">
        <v>42.783999999999999</v>
      </c>
      <c r="E26" s="131" t="s">
        <v>559</v>
      </c>
      <c r="F26" s="184"/>
      <c r="G26" s="168" t="s">
        <v>598</v>
      </c>
      <c r="H26" s="194" t="s">
        <v>617</v>
      </c>
      <c r="I26" s="192" t="s">
        <v>637</v>
      </c>
      <c r="J26" s="127"/>
      <c r="K26" s="132" t="s">
        <v>673</v>
      </c>
      <c r="L26" s="128"/>
      <c r="M26" s="132" t="s">
        <v>695</v>
      </c>
    </row>
    <row r="27" spans="1:13">
      <c r="A27" s="53">
        <v>20</v>
      </c>
      <c r="B27" s="167">
        <v>43.192</v>
      </c>
      <c r="C27" s="127"/>
      <c r="D27" s="132">
        <v>42.715000000000003</v>
      </c>
      <c r="E27" s="131" t="s">
        <v>560</v>
      </c>
      <c r="F27" s="152"/>
      <c r="G27" s="168" t="s">
        <v>599</v>
      </c>
      <c r="H27" s="151"/>
      <c r="I27" s="127"/>
      <c r="J27" s="132" t="s">
        <v>654</v>
      </c>
      <c r="K27" s="132" t="s">
        <v>674</v>
      </c>
      <c r="L27" s="128"/>
      <c r="M27" s="132" t="s">
        <v>696</v>
      </c>
    </row>
    <row r="28" spans="1:13">
      <c r="A28" s="53">
        <v>21</v>
      </c>
      <c r="B28" s="167">
        <v>42.936999999999998</v>
      </c>
      <c r="C28" s="177">
        <v>42504</v>
      </c>
      <c r="D28" s="131">
        <v>42.679000000000002</v>
      </c>
      <c r="E28" s="152"/>
      <c r="F28" s="131" t="s">
        <v>581</v>
      </c>
      <c r="G28" s="168" t="s">
        <v>600</v>
      </c>
      <c r="H28" s="151"/>
      <c r="I28" s="127"/>
      <c r="J28" s="132" t="s">
        <v>655</v>
      </c>
      <c r="K28" s="132" t="s">
        <v>675</v>
      </c>
      <c r="L28" s="132" t="s">
        <v>719</v>
      </c>
      <c r="M28" s="132" t="s">
        <v>697</v>
      </c>
    </row>
    <row r="29" spans="1:13">
      <c r="A29" s="53">
        <v>22</v>
      </c>
      <c r="B29" s="127"/>
      <c r="C29" s="177">
        <v>42422</v>
      </c>
      <c r="D29" s="131">
        <v>42.664999999999999</v>
      </c>
      <c r="E29" s="151"/>
      <c r="F29" s="131" t="s">
        <v>582</v>
      </c>
      <c r="G29" s="167" t="s">
        <v>601</v>
      </c>
      <c r="H29" s="193" t="s">
        <v>618</v>
      </c>
      <c r="I29" s="192" t="s">
        <v>638</v>
      </c>
      <c r="J29" s="132" t="s">
        <v>656</v>
      </c>
      <c r="K29" s="127"/>
      <c r="L29" s="132" t="s">
        <v>720</v>
      </c>
      <c r="M29" s="132" t="s">
        <v>698</v>
      </c>
    </row>
    <row r="30" spans="1:13">
      <c r="A30" s="53">
        <v>23</v>
      </c>
      <c r="B30" s="127"/>
      <c r="C30" s="176">
        <v>42373</v>
      </c>
      <c r="D30" s="132">
        <v>42.667000000000002</v>
      </c>
      <c r="E30" s="132" t="s">
        <v>561</v>
      </c>
      <c r="F30" s="132" t="s">
        <v>583</v>
      </c>
      <c r="G30" s="185"/>
      <c r="H30" s="192" t="s">
        <v>619</v>
      </c>
      <c r="I30" s="192" t="s">
        <v>639</v>
      </c>
      <c r="J30" s="132" t="s">
        <v>657</v>
      </c>
      <c r="K30" s="127"/>
      <c r="L30" s="131" t="s">
        <v>721</v>
      </c>
      <c r="M30" s="132" t="s">
        <v>699</v>
      </c>
    </row>
    <row r="31" spans="1:13">
      <c r="A31" s="53">
        <v>24</v>
      </c>
      <c r="B31" s="167">
        <v>42.779000000000003</v>
      </c>
      <c r="C31" s="176">
        <v>42439</v>
      </c>
      <c r="D31" s="127"/>
      <c r="E31" s="132" t="s">
        <v>562</v>
      </c>
      <c r="F31" s="132" t="s">
        <v>584</v>
      </c>
      <c r="G31" s="183"/>
      <c r="H31" s="192" t="s">
        <v>620</v>
      </c>
      <c r="I31" s="192" t="s">
        <v>640</v>
      </c>
      <c r="J31" s="127"/>
      <c r="K31" s="132" t="s">
        <v>676</v>
      </c>
      <c r="L31" s="131" t="s">
        <v>722</v>
      </c>
      <c r="M31" s="127"/>
    </row>
    <row r="32" spans="1:13">
      <c r="A32" s="53">
        <v>25</v>
      </c>
      <c r="B32" s="127" t="s">
        <v>418</v>
      </c>
      <c r="C32" s="177">
        <v>42522</v>
      </c>
      <c r="D32" s="128"/>
      <c r="E32" s="131" t="s">
        <v>563</v>
      </c>
      <c r="F32" s="152"/>
      <c r="G32" s="168" t="s">
        <v>602</v>
      </c>
      <c r="H32" s="192" t="s">
        <v>621</v>
      </c>
      <c r="I32" s="192" t="s">
        <v>641</v>
      </c>
      <c r="J32" s="127"/>
      <c r="K32" s="132" t="s">
        <v>677</v>
      </c>
      <c r="L32" s="131" t="s">
        <v>723</v>
      </c>
      <c r="M32" s="127"/>
    </row>
    <row r="33" spans="1:13">
      <c r="A33" s="53">
        <v>26</v>
      </c>
      <c r="B33" s="167">
        <v>42.701999999999998</v>
      </c>
      <c r="C33" s="128"/>
      <c r="D33" s="131">
        <v>42.673999999999999</v>
      </c>
      <c r="E33" s="131" t="s">
        <v>564</v>
      </c>
      <c r="F33" s="152"/>
      <c r="G33" s="168" t="s">
        <v>603</v>
      </c>
      <c r="H33" s="192" t="s">
        <v>622</v>
      </c>
      <c r="I33" s="192" t="s">
        <v>642</v>
      </c>
      <c r="J33" s="132" t="s">
        <v>658</v>
      </c>
      <c r="K33" s="132" t="s">
        <v>678</v>
      </c>
      <c r="L33" s="127"/>
      <c r="M33" s="132" t="s">
        <v>700</v>
      </c>
    </row>
    <row r="34" spans="1:13">
      <c r="A34" s="53">
        <v>27</v>
      </c>
      <c r="B34" s="167">
        <v>42.65</v>
      </c>
      <c r="C34" s="127"/>
      <c r="D34" s="132">
        <v>42.686</v>
      </c>
      <c r="E34" s="131" t="s">
        <v>565</v>
      </c>
      <c r="F34" s="132" t="s">
        <v>585</v>
      </c>
      <c r="G34" s="168" t="s">
        <v>604</v>
      </c>
      <c r="H34" s="151"/>
      <c r="I34" s="127"/>
      <c r="J34" s="132" t="s">
        <v>659</v>
      </c>
      <c r="K34" s="132" t="s">
        <v>679</v>
      </c>
      <c r="L34" s="128"/>
      <c r="M34" s="132" t="s">
        <v>701</v>
      </c>
    </row>
    <row r="35" spans="1:13">
      <c r="A35" s="53">
        <v>28</v>
      </c>
      <c r="B35" s="167">
        <v>42.500999999999998</v>
      </c>
      <c r="C35" s="177">
        <v>42472</v>
      </c>
      <c r="D35" s="131">
        <v>42.841999999999999</v>
      </c>
      <c r="E35" s="152"/>
      <c r="F35" s="131" t="s">
        <v>586</v>
      </c>
      <c r="G35" s="168" t="s">
        <v>605</v>
      </c>
      <c r="H35" s="151"/>
      <c r="I35" s="127"/>
      <c r="J35" s="132" t="s">
        <v>660</v>
      </c>
      <c r="K35" s="132" t="s">
        <v>680</v>
      </c>
      <c r="L35" s="131" t="s">
        <v>724</v>
      </c>
      <c r="M35" s="132" t="s">
        <v>702</v>
      </c>
    </row>
    <row r="36" spans="1:13">
      <c r="A36" s="53">
        <v>29</v>
      </c>
      <c r="B36" s="127" t="s">
        <v>418</v>
      </c>
      <c r="C36" s="177">
        <v>42483</v>
      </c>
      <c r="D36" s="131">
        <v>43.033000000000001</v>
      </c>
      <c r="E36" s="152"/>
      <c r="F36" s="131" t="s">
        <v>587</v>
      </c>
      <c r="G36" s="168" t="s">
        <v>606</v>
      </c>
      <c r="H36" s="127"/>
      <c r="I36" s="192" t="s">
        <v>643</v>
      </c>
      <c r="J36" s="132" t="s">
        <v>661</v>
      </c>
      <c r="K36" s="127"/>
      <c r="L36" s="132" t="s">
        <v>725</v>
      </c>
      <c r="M36" s="132" t="s">
        <v>703</v>
      </c>
    </row>
    <row r="37" spans="1:13">
      <c r="A37" s="53">
        <v>30</v>
      </c>
      <c r="B37" s="127"/>
      <c r="C37" s="177">
        <v>42575</v>
      </c>
      <c r="D37" s="131">
        <v>43.003</v>
      </c>
      <c r="E37" s="131" t="s">
        <v>566</v>
      </c>
      <c r="F37" s="132" t="s">
        <v>587</v>
      </c>
      <c r="G37" s="183"/>
      <c r="H37" s="127"/>
      <c r="I37" s="192" t="s">
        <v>644</v>
      </c>
      <c r="J37" s="132" t="s">
        <v>662</v>
      </c>
      <c r="K37" s="127"/>
      <c r="L37" s="131" t="s">
        <v>726</v>
      </c>
      <c r="M37" s="132" t="s">
        <v>704</v>
      </c>
    </row>
    <row r="38" spans="1:13" ht="15.75" thickBot="1">
      <c r="A38" s="56">
        <v>31</v>
      </c>
      <c r="B38" s="171">
        <v>42.587000000000003</v>
      </c>
      <c r="C38" s="140"/>
      <c r="D38" s="137"/>
      <c r="E38" s="69"/>
      <c r="F38" s="137"/>
      <c r="G38" s="186"/>
      <c r="H38" s="140"/>
      <c r="I38" s="195" t="s">
        <v>645</v>
      </c>
      <c r="J38" s="137"/>
      <c r="K38" s="196" t="s">
        <v>681</v>
      </c>
      <c r="L38" s="70"/>
      <c r="M38" s="70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1"/>
    </row>
    <row r="40" spans="1:13">
      <c r="A40" s="231" t="s">
        <v>407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</row>
    <row r="41" spans="1:13">
      <c r="A41" s="230" t="s">
        <v>406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3">
        <v>1998</v>
      </c>
      <c r="B44" s="74">
        <v>10.065</v>
      </c>
      <c r="C44" s="75">
        <v>10.18</v>
      </c>
      <c r="D44" s="75">
        <v>10.244999999999999</v>
      </c>
      <c r="E44" s="75">
        <v>10.305999999999999</v>
      </c>
      <c r="F44" s="75">
        <v>10.366</v>
      </c>
      <c r="G44" s="75">
        <v>10.462999999999999</v>
      </c>
      <c r="H44" s="75">
        <v>10.537000000000001</v>
      </c>
      <c r="I44" s="75">
        <v>10.734999999999999</v>
      </c>
      <c r="J44" s="75">
        <v>10.63</v>
      </c>
      <c r="K44" s="75">
        <v>10.683999999999999</v>
      </c>
      <c r="L44" s="75">
        <v>10.747</v>
      </c>
      <c r="M44" s="76">
        <v>10.818</v>
      </c>
    </row>
    <row r="45" spans="1:13" ht="1.5" hidden="1" customHeight="1" thickBot="1">
      <c r="A45" s="73">
        <v>1999</v>
      </c>
      <c r="B45" s="74">
        <v>10.97</v>
      </c>
      <c r="C45" s="75">
        <v>10.98</v>
      </c>
      <c r="D45" s="75">
        <v>11.095000000000001</v>
      </c>
      <c r="E45" s="75">
        <v>11.14</v>
      </c>
      <c r="F45" s="75">
        <v>11.195</v>
      </c>
      <c r="G45" s="75">
        <v>11.375</v>
      </c>
      <c r="H45" s="75">
        <v>11.505000000000001</v>
      </c>
      <c r="I45" s="75">
        <v>11.667</v>
      </c>
      <c r="J45" s="75">
        <v>11.664999999999999</v>
      </c>
      <c r="K45" s="75">
        <v>11.59</v>
      </c>
      <c r="L45" s="75">
        <v>11.55</v>
      </c>
      <c r="M45" s="76">
        <v>11.615</v>
      </c>
    </row>
    <row r="46" spans="1:13" ht="15.75" hidden="1" thickBot="1">
      <c r="A46" s="73">
        <v>2000</v>
      </c>
      <c r="B46" s="74">
        <v>11.68</v>
      </c>
      <c r="C46" s="75">
        <v>11.76</v>
      </c>
      <c r="D46" s="75">
        <v>11.84</v>
      </c>
      <c r="E46" s="75">
        <v>11.891999999999999</v>
      </c>
      <c r="F46" s="75">
        <v>12.005000000000001</v>
      </c>
      <c r="G46" s="75">
        <v>12.1</v>
      </c>
      <c r="H46" s="75">
        <v>12.234999999999999</v>
      </c>
      <c r="I46" s="75">
        <v>12.352</v>
      </c>
      <c r="J46" s="75">
        <v>12.25</v>
      </c>
      <c r="K46" s="75">
        <v>12.375</v>
      </c>
      <c r="L46" s="75">
        <v>12.403</v>
      </c>
      <c r="M46" s="76">
        <v>12.51</v>
      </c>
    </row>
    <row r="47" spans="1:13" ht="15.75" hidden="1" thickBot="1">
      <c r="A47" s="73">
        <v>2001</v>
      </c>
      <c r="B47" s="74">
        <v>12.545</v>
      </c>
      <c r="C47" s="75">
        <v>12.62</v>
      </c>
      <c r="D47" s="75">
        <v>12.83</v>
      </c>
      <c r="E47" s="75">
        <v>12.94</v>
      </c>
      <c r="F47" s="75">
        <v>13.145</v>
      </c>
      <c r="G47" s="75">
        <v>13.742000000000001</v>
      </c>
      <c r="H47" s="75">
        <v>13.175000000000001</v>
      </c>
      <c r="I47" s="75">
        <v>13.525</v>
      </c>
      <c r="J47" s="75">
        <v>13.71</v>
      </c>
      <c r="K47" s="75">
        <v>14.08</v>
      </c>
      <c r="L47" s="75">
        <v>14.082000000000001</v>
      </c>
      <c r="M47" s="76">
        <v>14.75</v>
      </c>
    </row>
    <row r="48" spans="1:13" ht="15.75" hidden="1" thickBot="1">
      <c r="A48" s="73">
        <v>2002</v>
      </c>
      <c r="B48" s="74">
        <v>14.763</v>
      </c>
      <c r="C48" s="75">
        <v>14.35</v>
      </c>
      <c r="D48" s="75">
        <v>15.65</v>
      </c>
      <c r="E48" s="75">
        <v>16.594999999999999</v>
      </c>
      <c r="F48" s="75">
        <v>16.600999999999999</v>
      </c>
      <c r="G48" s="75">
        <v>18.510000000000002</v>
      </c>
      <c r="H48" s="75">
        <v>25.125</v>
      </c>
      <c r="I48" s="75">
        <v>28.821000000000002</v>
      </c>
      <c r="J48" s="75">
        <v>27.02</v>
      </c>
      <c r="K48" s="77">
        <v>27.07</v>
      </c>
      <c r="L48" s="77">
        <v>27.37</v>
      </c>
      <c r="M48" s="76">
        <v>27.22</v>
      </c>
    </row>
    <row r="49" spans="1:13" ht="15.75" hidden="1" thickBot="1">
      <c r="A49" s="73">
        <v>2003</v>
      </c>
      <c r="B49" s="78">
        <v>28.4</v>
      </c>
      <c r="C49" s="79">
        <v>28.52</v>
      </c>
      <c r="D49" s="79">
        <v>28.93</v>
      </c>
      <c r="E49" s="79">
        <v>29.43</v>
      </c>
      <c r="F49" s="79">
        <v>27.885000000000002</v>
      </c>
      <c r="G49" s="79">
        <v>27.04</v>
      </c>
      <c r="H49" s="79">
        <v>27.44</v>
      </c>
      <c r="I49" s="79">
        <v>27.85</v>
      </c>
      <c r="J49" s="79">
        <v>28.05</v>
      </c>
      <c r="K49" s="80">
        <v>28.53</v>
      </c>
      <c r="L49" s="80">
        <v>28.94</v>
      </c>
      <c r="M49" s="81">
        <v>29.34</v>
      </c>
    </row>
    <row r="50" spans="1:13" ht="15.75" hidden="1" thickBot="1">
      <c r="A50" s="73">
        <v>2004</v>
      </c>
      <c r="B50" s="82">
        <v>29.434999999999999</v>
      </c>
      <c r="C50" s="75">
        <v>29.49</v>
      </c>
      <c r="D50" s="75">
        <v>29.68</v>
      </c>
      <c r="E50" s="75">
        <v>29.76</v>
      </c>
      <c r="F50" s="75">
        <v>29.71</v>
      </c>
      <c r="G50" s="75">
        <v>29.7</v>
      </c>
      <c r="H50" s="75">
        <v>29.46</v>
      </c>
      <c r="I50" s="75">
        <v>28.82</v>
      </c>
      <c r="J50" s="75">
        <v>27.41</v>
      </c>
      <c r="K50" s="75">
        <v>26.96</v>
      </c>
      <c r="L50" s="83">
        <v>26.76</v>
      </c>
      <c r="M50" s="84">
        <v>26.43</v>
      </c>
    </row>
    <row r="51" spans="1:13" ht="15.75" hidden="1" thickBot="1">
      <c r="A51" s="73">
        <v>2005</v>
      </c>
      <c r="B51" s="85">
        <v>24.7</v>
      </c>
      <c r="C51" s="79">
        <v>25.46</v>
      </c>
      <c r="D51" s="79">
        <v>25.55</v>
      </c>
      <c r="E51" s="79">
        <v>25.1</v>
      </c>
      <c r="F51" s="79">
        <v>24.05</v>
      </c>
      <c r="G51" s="79">
        <v>24.6</v>
      </c>
      <c r="H51" s="79">
        <v>24.55</v>
      </c>
      <c r="I51" s="79">
        <v>24.25</v>
      </c>
      <c r="J51" s="79">
        <v>23.95</v>
      </c>
      <c r="K51" s="79">
        <v>23.31</v>
      </c>
      <c r="L51" s="86">
        <v>23.46</v>
      </c>
      <c r="M51" s="87">
        <v>24.17</v>
      </c>
    </row>
    <row r="52" spans="1:13" ht="15.75" hidden="1" thickBot="1">
      <c r="A52" s="88">
        <v>2006</v>
      </c>
      <c r="B52" s="89">
        <v>24.2</v>
      </c>
      <c r="C52" s="75">
        <v>24.31</v>
      </c>
      <c r="D52" s="75">
        <v>24.2</v>
      </c>
      <c r="E52" s="75">
        <v>23.96</v>
      </c>
      <c r="F52" s="75">
        <v>23.76</v>
      </c>
      <c r="G52" s="75">
        <v>23.87</v>
      </c>
      <c r="H52" s="75">
        <v>24.02</v>
      </c>
      <c r="I52" s="75">
        <v>23.96</v>
      </c>
      <c r="J52" s="75">
        <v>23.91</v>
      </c>
      <c r="K52" s="75">
        <v>23.85</v>
      </c>
      <c r="L52" s="83">
        <v>24.35</v>
      </c>
      <c r="M52" s="84">
        <v>24.47</v>
      </c>
    </row>
    <row r="53" spans="1:13" ht="15.75" hidden="1" thickBot="1">
      <c r="A53" s="56">
        <v>2007</v>
      </c>
      <c r="B53" s="89">
        <v>24.25</v>
      </c>
      <c r="C53" s="75">
        <v>24.29</v>
      </c>
      <c r="D53" s="75">
        <v>24.11</v>
      </c>
      <c r="E53" s="75">
        <v>24.01</v>
      </c>
      <c r="F53" s="75">
        <v>24.02</v>
      </c>
      <c r="G53" s="75">
        <v>23.97</v>
      </c>
      <c r="H53" s="75">
        <v>23.72</v>
      </c>
      <c r="I53" s="75">
        <v>23.6</v>
      </c>
      <c r="J53" s="75">
        <v>23.15</v>
      </c>
      <c r="K53" s="75">
        <v>22.05</v>
      </c>
      <c r="L53" s="83">
        <v>21.91</v>
      </c>
      <c r="M53" s="84">
        <v>21.55</v>
      </c>
    </row>
    <row r="54" spans="1:13" ht="15.75" hidden="1" thickBot="1">
      <c r="A54" s="56">
        <v>2009</v>
      </c>
      <c r="B54" s="89">
        <v>22.7</v>
      </c>
      <c r="C54" s="75">
        <v>23.756</v>
      </c>
      <c r="D54" s="75">
        <v>24.071000000000002</v>
      </c>
      <c r="E54" s="75">
        <v>23.908999999999999</v>
      </c>
      <c r="F54" s="75">
        <v>23.417999999999999</v>
      </c>
      <c r="G54" s="75">
        <v>23.425000000000001</v>
      </c>
      <c r="H54" s="75">
        <v>23.273</v>
      </c>
      <c r="I54" s="75">
        <v>22.552</v>
      </c>
      <c r="J54" s="75">
        <v>21.457999999999998</v>
      </c>
      <c r="K54" s="75">
        <v>20.815999999999999</v>
      </c>
      <c r="L54" s="83">
        <v>20.103000000000002</v>
      </c>
      <c r="M54" s="84">
        <v>19.637</v>
      </c>
    </row>
    <row r="55" spans="1:13" ht="15.75" hidden="1" thickBot="1">
      <c r="A55" s="90">
        <v>2010</v>
      </c>
      <c r="B55" s="85">
        <v>19.600000000000001</v>
      </c>
      <c r="C55" s="79">
        <v>19.809999999999999</v>
      </c>
      <c r="D55" s="79">
        <v>19.457000000000001</v>
      </c>
      <c r="E55" s="79">
        <v>19.213999999999999</v>
      </c>
      <c r="F55" s="79">
        <v>19.163</v>
      </c>
      <c r="G55" s="79">
        <v>21.126999999999999</v>
      </c>
      <c r="H55" s="79">
        <v>20.86</v>
      </c>
      <c r="I55" s="79">
        <v>20.806999999999999</v>
      </c>
      <c r="J55" s="79">
        <v>20.306000000000001</v>
      </c>
      <c r="K55" s="79">
        <v>20.009</v>
      </c>
      <c r="L55" s="86">
        <v>19.96</v>
      </c>
      <c r="M55" s="87">
        <v>20.103000000000002</v>
      </c>
    </row>
    <row r="56" spans="1:13" ht="15.75" hidden="1" thickBot="1">
      <c r="A56" s="73">
        <v>2011</v>
      </c>
      <c r="B56" s="74">
        <v>19.670999999999999</v>
      </c>
      <c r="C56" s="75">
        <v>19.5</v>
      </c>
      <c r="D56" s="75">
        <v>19.198</v>
      </c>
      <c r="E56" s="75">
        <v>18.957000000000001</v>
      </c>
      <c r="F56" s="75">
        <v>18.606999999999999</v>
      </c>
      <c r="G56" s="75">
        <v>18.411999999999999</v>
      </c>
      <c r="H56" s="75">
        <v>18.43</v>
      </c>
      <c r="I56" s="75">
        <v>18.658999999999999</v>
      </c>
      <c r="J56" s="75">
        <v>20.268000000000001</v>
      </c>
      <c r="K56" s="75">
        <v>19.344999999999999</v>
      </c>
      <c r="L56" s="75">
        <v>19.864000000000001</v>
      </c>
      <c r="M56" s="76">
        <v>19.902999999999999</v>
      </c>
    </row>
    <row r="57" spans="1:13" ht="15.75" hidden="1" thickBot="1">
      <c r="A57" s="73">
        <v>2012</v>
      </c>
      <c r="B57" s="74">
        <v>19.613</v>
      </c>
      <c r="C57" s="75">
        <v>19.288</v>
      </c>
      <c r="D57" s="75">
        <v>19.54</v>
      </c>
      <c r="E57" s="75">
        <v>19.792999999999999</v>
      </c>
      <c r="F57" s="75">
        <v>21.135000000000002</v>
      </c>
      <c r="G57" s="75">
        <v>21.917000000000002</v>
      </c>
      <c r="H57" s="75">
        <v>21.565999999999999</v>
      </c>
      <c r="I57" s="75">
        <v>21.417999999999999</v>
      </c>
      <c r="J57" s="75">
        <v>20.988</v>
      </c>
      <c r="K57" s="75">
        <v>19.905999999999999</v>
      </c>
      <c r="L57" s="75">
        <v>19.652999999999999</v>
      </c>
      <c r="M57" s="76">
        <v>19.401</v>
      </c>
    </row>
    <row r="58" spans="1:13" ht="15.75" hidden="1" thickBot="1">
      <c r="A58" s="73">
        <v>2013</v>
      </c>
      <c r="B58" s="74">
        <v>19.143000000000001</v>
      </c>
      <c r="C58" s="75">
        <v>19.116</v>
      </c>
      <c r="D58" s="75">
        <v>18.95</v>
      </c>
      <c r="E58" s="75">
        <v>18.945</v>
      </c>
      <c r="F58" s="75">
        <v>20.295999999999999</v>
      </c>
      <c r="G58" s="75">
        <v>20.568000000000001</v>
      </c>
      <c r="H58" s="75">
        <v>21.532</v>
      </c>
      <c r="I58" s="75">
        <v>22.606000000000002</v>
      </c>
      <c r="J58" s="75">
        <v>22.06</v>
      </c>
      <c r="K58" s="75">
        <v>21.523</v>
      </c>
      <c r="L58" s="75">
        <v>21.187999999999999</v>
      </c>
      <c r="M58" s="76">
        <v>21.423999999999999</v>
      </c>
    </row>
    <row r="59" spans="1:13" ht="15.75" hidden="1" thickBot="1">
      <c r="A59" s="73">
        <v>2014</v>
      </c>
      <c r="B59" s="74">
        <v>22.210999999999999</v>
      </c>
      <c r="C59" s="75">
        <v>22.489000000000001</v>
      </c>
      <c r="D59" s="75">
        <v>22.667999999999999</v>
      </c>
      <c r="E59" s="75">
        <v>23.07</v>
      </c>
      <c r="F59" s="75">
        <v>22.96</v>
      </c>
      <c r="G59" s="75">
        <v>22.928999999999998</v>
      </c>
      <c r="H59" s="75">
        <v>23.338000000000001</v>
      </c>
      <c r="I59" s="75">
        <v>23.763999999999999</v>
      </c>
      <c r="J59" s="75">
        <v>24.702000000000002</v>
      </c>
      <c r="K59" s="75">
        <v>24.198</v>
      </c>
      <c r="L59" s="75">
        <v>23.725999999999999</v>
      </c>
      <c r="M59" s="76">
        <v>24.369</v>
      </c>
    </row>
    <row r="60" spans="1:13" ht="15.75" hidden="1" thickBot="1">
      <c r="A60" s="73">
        <v>2015</v>
      </c>
      <c r="B60" s="74">
        <v>24.472999999999999</v>
      </c>
      <c r="C60" s="75">
        <v>24.655000000000001</v>
      </c>
      <c r="D60" s="75">
        <v>25.858000000000001</v>
      </c>
      <c r="E60" s="75">
        <v>26.420999999999999</v>
      </c>
      <c r="F60" s="75">
        <v>26.843</v>
      </c>
      <c r="G60" s="75">
        <v>27.01</v>
      </c>
      <c r="H60" s="75">
        <v>28.530999999999999</v>
      </c>
      <c r="I60" s="75">
        <v>28.597999999999999</v>
      </c>
      <c r="J60" s="75">
        <v>29.126000000000001</v>
      </c>
      <c r="K60" s="75">
        <v>29.416</v>
      </c>
      <c r="L60" s="75">
        <v>29.638000000000002</v>
      </c>
      <c r="M60" s="76">
        <v>29.948</v>
      </c>
    </row>
    <row r="61" spans="1:13" ht="15.75" hidden="1" thickBot="1">
      <c r="A61" s="73">
        <v>2016</v>
      </c>
      <c r="B61" s="78">
        <v>31.074000000000002</v>
      </c>
      <c r="C61" s="79">
        <v>32.344999999999999</v>
      </c>
      <c r="D61" s="79">
        <v>31.742000000000001</v>
      </c>
      <c r="E61" s="79">
        <v>31.542000000000002</v>
      </c>
      <c r="F61" s="79">
        <v>30.788</v>
      </c>
      <c r="G61" s="79">
        <v>30.617000000000001</v>
      </c>
      <c r="H61" s="79">
        <v>29.71</v>
      </c>
      <c r="I61" s="79">
        <v>28.847999999999999</v>
      </c>
      <c r="J61" s="79">
        <v>28.437000000000001</v>
      </c>
      <c r="K61" s="79">
        <v>28.335999999999999</v>
      </c>
      <c r="L61" s="79">
        <v>29.013999999999999</v>
      </c>
      <c r="M61" s="81">
        <v>29.34</v>
      </c>
    </row>
    <row r="62" spans="1:13" ht="15.75" thickBot="1">
      <c r="A62" s="73">
        <v>2017</v>
      </c>
      <c r="B62" s="189">
        <v>28.245000000000001</v>
      </c>
      <c r="C62" s="190">
        <v>28.552</v>
      </c>
      <c r="D62" s="190">
        <v>28.544</v>
      </c>
      <c r="E62" s="190">
        <v>28.123000000000001</v>
      </c>
      <c r="F62" s="190">
        <v>28.256</v>
      </c>
      <c r="G62" s="190">
        <v>28.495000000000001</v>
      </c>
      <c r="H62" s="190">
        <v>28.251000000000001</v>
      </c>
      <c r="I62" s="190">
        <v>28.849</v>
      </c>
      <c r="J62" s="190">
        <v>28.98</v>
      </c>
      <c r="K62" s="190">
        <v>29.175999999999998</v>
      </c>
      <c r="L62" s="190">
        <v>28.998000000000001</v>
      </c>
      <c r="M62" s="191">
        <v>28.806999999999999</v>
      </c>
    </row>
    <row r="63" spans="1:13" s="147" customFormat="1" ht="15.75" thickBot="1">
      <c r="A63" s="73">
        <v>2018</v>
      </c>
      <c r="B63" s="74">
        <v>28.414000000000001</v>
      </c>
      <c r="C63" s="75">
        <v>28.356000000000002</v>
      </c>
      <c r="D63" s="75">
        <v>28.388999999999999</v>
      </c>
      <c r="E63" s="75">
        <v>28.61</v>
      </c>
      <c r="F63" s="75">
        <v>31.192</v>
      </c>
      <c r="G63" s="75">
        <v>31.466000000000001</v>
      </c>
      <c r="H63" s="75">
        <v>30.553000000000001</v>
      </c>
      <c r="I63" s="75">
        <v>32.338999999999999</v>
      </c>
      <c r="J63" s="75">
        <v>33.213999999999999</v>
      </c>
      <c r="K63" s="75">
        <v>32.826999999999998</v>
      </c>
      <c r="L63" s="75">
        <v>32.197000000000003</v>
      </c>
      <c r="M63" s="76">
        <v>32.405999999999999</v>
      </c>
    </row>
    <row r="64" spans="1:13" s="163" customFormat="1" ht="15.75" thickBot="1">
      <c r="A64" s="73">
        <v>2019</v>
      </c>
      <c r="B64" s="74">
        <v>32.491</v>
      </c>
      <c r="C64" s="75">
        <v>32.667000000000002</v>
      </c>
      <c r="D64" s="75">
        <v>33.484000000000002</v>
      </c>
      <c r="E64" s="75">
        <v>34.981000000000002</v>
      </c>
      <c r="F64" s="75">
        <v>35.252000000000002</v>
      </c>
      <c r="G64" s="75">
        <v>35.182000000000002</v>
      </c>
      <c r="H64" s="75">
        <v>34.35</v>
      </c>
      <c r="I64" s="75">
        <v>36.642000000000003</v>
      </c>
      <c r="J64" s="75">
        <v>36.939</v>
      </c>
      <c r="K64" s="75">
        <v>37.415999999999997</v>
      </c>
      <c r="L64" s="75">
        <v>37.840000000000003</v>
      </c>
      <c r="M64" s="76">
        <v>37.308</v>
      </c>
    </row>
    <row r="65" spans="1:13" s="154" customFormat="1" ht="15.75" thickBot="1">
      <c r="A65" s="73">
        <v>2020</v>
      </c>
      <c r="B65" s="74">
        <v>37.530999999999999</v>
      </c>
      <c r="C65" s="75">
        <v>39.152000000000001</v>
      </c>
      <c r="D65" s="75">
        <v>43.008000000000003</v>
      </c>
      <c r="E65" s="75">
        <v>42.256999999999998</v>
      </c>
      <c r="F65" s="75">
        <v>43.308</v>
      </c>
      <c r="G65" s="75">
        <v>42.212000000000003</v>
      </c>
      <c r="H65" s="75">
        <v>42.375999999999998</v>
      </c>
      <c r="I65" s="75">
        <v>42.587000000000003</v>
      </c>
      <c r="J65" s="75">
        <v>42.575000000000003</v>
      </c>
      <c r="K65" s="75">
        <v>43.003</v>
      </c>
      <c r="L65" s="75">
        <v>45.21</v>
      </c>
      <c r="M65" s="76">
        <v>42.34</v>
      </c>
    </row>
    <row r="66" spans="1:13" s="179" customFormat="1" ht="15.75" thickBot="1">
      <c r="A66" s="73">
        <v>2021</v>
      </c>
      <c r="B66" s="164">
        <v>42.277999999999999</v>
      </c>
      <c r="C66" s="165" t="s">
        <v>622</v>
      </c>
      <c r="D66" s="165" t="s">
        <v>645</v>
      </c>
      <c r="E66" s="165">
        <v>43.802</v>
      </c>
      <c r="F66" s="165">
        <v>43.793999999999997</v>
      </c>
      <c r="G66" s="165">
        <v>43.576999999999998</v>
      </c>
      <c r="H66" s="165">
        <v>43.704000000000001</v>
      </c>
      <c r="I66" s="165"/>
      <c r="J66" s="165"/>
      <c r="K66" s="165"/>
      <c r="L66" s="165"/>
      <c r="M66" s="166"/>
    </row>
  </sheetData>
  <sheetProtection algorithmName="SHA-512" hashValue="sreBgxiwiSjZ04HlxcolHoBT71lYOj3Y+WjyyC+AiyoxZcShrJioyOC7iWw3qafid87rzgTkHhoGxjUP2NS/qA==" saltValue="PkJdYEqp5wUc/K+xD+KwNw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G6:M6"/>
    <mergeCell ref="B6:F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3"/>
  <sheetViews>
    <sheetView topLeftCell="A2" zoomScale="115" zoomScaleNormal="115" workbookViewId="0">
      <selection activeCell="A3" sqref="A3:M3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5" t="s">
        <v>421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>
      <c r="A4" s="236" t="s">
        <v>417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9">
        <v>2020</v>
      </c>
      <c r="C6" s="232"/>
      <c r="D6" s="232"/>
      <c r="E6" s="238">
        <v>2021</v>
      </c>
      <c r="F6" s="232"/>
      <c r="G6" s="232"/>
      <c r="H6" s="232"/>
      <c r="I6" s="232"/>
      <c r="J6" s="232"/>
      <c r="K6" s="232"/>
      <c r="L6" s="232"/>
      <c r="M6" s="233"/>
    </row>
    <row r="7" spans="1:13" ht="15.75" thickBot="1">
      <c r="A7" s="47" t="s">
        <v>405</v>
      </c>
      <c r="B7" s="47" t="s">
        <v>394</v>
      </c>
      <c r="C7" s="47" t="s">
        <v>395</v>
      </c>
      <c r="D7" s="47" t="s">
        <v>396</v>
      </c>
      <c r="E7" s="47" t="s">
        <v>385</v>
      </c>
      <c r="F7" s="47" t="s">
        <v>386</v>
      </c>
      <c r="G7" s="47" t="s">
        <v>387</v>
      </c>
      <c r="H7" s="47" t="s">
        <v>388</v>
      </c>
      <c r="I7" s="47" t="s">
        <v>389</v>
      </c>
      <c r="J7" s="47" t="s">
        <v>390</v>
      </c>
      <c r="K7" s="47" t="s">
        <v>391</v>
      </c>
      <c r="L7" s="47" t="s">
        <v>392</v>
      </c>
      <c r="M7" s="47" t="s">
        <v>393</v>
      </c>
    </row>
    <row r="8" spans="1:13">
      <c r="A8" s="48">
        <v>1</v>
      </c>
      <c r="B8" s="49">
        <v>4.7122000000000002</v>
      </c>
      <c r="C8" s="49">
        <v>4.742</v>
      </c>
      <c r="D8" s="49">
        <v>4.7697000000000003</v>
      </c>
      <c r="E8" s="49">
        <v>4.7850000000000001</v>
      </c>
      <c r="F8" s="50">
        <v>4.7789000000000001</v>
      </c>
      <c r="G8" s="51">
        <v>4.8430999999999997</v>
      </c>
      <c r="H8" s="52">
        <v>4.8887</v>
      </c>
      <c r="I8" s="49">
        <v>4.9202000000000004</v>
      </c>
      <c r="J8" s="49">
        <v>4.9455999999999998</v>
      </c>
      <c r="K8" s="49">
        <v>4.9684999999999997</v>
      </c>
      <c r="L8" s="49">
        <v>5.0006000000000004</v>
      </c>
      <c r="M8" s="49">
        <v>5.0275999999999996</v>
      </c>
    </row>
    <row r="9" spans="1:13">
      <c r="A9" s="53">
        <v>2</v>
      </c>
      <c r="B9" s="51">
        <v>4.7130000000000001</v>
      </c>
      <c r="C9" s="51">
        <v>4.7430000000000003</v>
      </c>
      <c r="D9" s="51">
        <v>4.7706999999999997</v>
      </c>
      <c r="E9" s="51">
        <v>4.7854999999999999</v>
      </c>
      <c r="F9" s="51">
        <v>4.7786</v>
      </c>
      <c r="G9" s="51">
        <v>4.8459000000000003</v>
      </c>
      <c r="H9" s="54">
        <v>4.8899999999999997</v>
      </c>
      <c r="I9" s="51">
        <v>4.9211999999999998</v>
      </c>
      <c r="J9" s="51">
        <v>4.9463999999999997</v>
      </c>
      <c r="K9" s="51">
        <v>4.9692999999999996</v>
      </c>
      <c r="L9" s="51">
        <v>5.0016999999999996</v>
      </c>
      <c r="M9" s="51">
        <v>5.0284000000000004</v>
      </c>
    </row>
    <row r="10" spans="1:13">
      <c r="A10" s="53">
        <v>3</v>
      </c>
      <c r="B10" s="51">
        <v>4.7138999999999998</v>
      </c>
      <c r="C10" s="51">
        <v>4.7439</v>
      </c>
      <c r="D10" s="51">
        <v>4.7716000000000003</v>
      </c>
      <c r="E10" s="51">
        <v>4.7858999999999998</v>
      </c>
      <c r="F10" s="51">
        <v>4.7782999999999998</v>
      </c>
      <c r="G10" s="51">
        <v>4.8486000000000002</v>
      </c>
      <c r="H10" s="54">
        <v>4.8913000000000002</v>
      </c>
      <c r="I10" s="51">
        <v>4.9222000000000001</v>
      </c>
      <c r="J10" s="51">
        <v>4.9471999999999996</v>
      </c>
      <c r="K10" s="51">
        <v>4.97</v>
      </c>
      <c r="L10" s="51">
        <v>5.0027999999999997</v>
      </c>
      <c r="M10" s="51">
        <v>5.0292000000000003</v>
      </c>
    </row>
    <row r="11" spans="1:13">
      <c r="A11" s="53">
        <v>4</v>
      </c>
      <c r="B11" s="51">
        <v>4.7148000000000003</v>
      </c>
      <c r="C11" s="51">
        <v>4.7449000000000003</v>
      </c>
      <c r="D11" s="51">
        <v>4.7725</v>
      </c>
      <c r="E11" s="51">
        <v>4.7862999999999998</v>
      </c>
      <c r="F11" s="51">
        <v>4.7779999999999996</v>
      </c>
      <c r="G11" s="51">
        <v>4.8513999999999999</v>
      </c>
      <c r="H11" s="54">
        <v>4.8925999999999998</v>
      </c>
      <c r="I11" s="51">
        <v>4.9231999999999996</v>
      </c>
      <c r="J11" s="51">
        <v>4.9480000000000004</v>
      </c>
      <c r="K11" s="51">
        <v>4.9707999999999997</v>
      </c>
      <c r="L11" s="51">
        <v>5.0038</v>
      </c>
      <c r="M11" s="51">
        <v>5.0301</v>
      </c>
    </row>
    <row r="12" spans="1:13">
      <c r="A12" s="53">
        <v>5</v>
      </c>
      <c r="B12" s="51">
        <v>4.7157</v>
      </c>
      <c r="C12" s="51">
        <v>4.7458999999999998</v>
      </c>
      <c r="D12" s="51">
        <v>4.7733999999999996</v>
      </c>
      <c r="E12" s="51">
        <v>4.7868000000000004</v>
      </c>
      <c r="F12" s="51">
        <v>4.7777000000000003</v>
      </c>
      <c r="G12" s="51">
        <v>4.8540999999999999</v>
      </c>
      <c r="H12" s="54">
        <v>4.8939000000000004</v>
      </c>
      <c r="I12" s="51">
        <v>4.9241999999999999</v>
      </c>
      <c r="J12" s="51">
        <v>4.9488000000000003</v>
      </c>
      <c r="K12" s="51">
        <v>4.9715999999999996</v>
      </c>
      <c r="L12" s="51">
        <v>5.0049000000000001</v>
      </c>
      <c r="M12" s="51">
        <v>5.0308999999999999</v>
      </c>
    </row>
    <row r="13" spans="1:13">
      <c r="A13" s="53">
        <v>6</v>
      </c>
      <c r="B13" s="51">
        <v>4.7167000000000003</v>
      </c>
      <c r="C13" s="51">
        <v>4.7468000000000004</v>
      </c>
      <c r="D13" s="51">
        <v>4.7737999999999996</v>
      </c>
      <c r="E13" s="51">
        <v>4.7865000000000002</v>
      </c>
      <c r="F13" s="51">
        <v>4.7804000000000002</v>
      </c>
      <c r="G13" s="51">
        <v>4.8554000000000004</v>
      </c>
      <c r="H13" s="54">
        <v>4.8948999999999998</v>
      </c>
      <c r="I13" s="51">
        <v>4.9249999999999998</v>
      </c>
      <c r="J13" s="51">
        <v>4.9496000000000002</v>
      </c>
      <c r="K13" s="51">
        <v>4.9726999999999997</v>
      </c>
      <c r="L13" s="51">
        <v>5.0057</v>
      </c>
      <c r="M13" s="51"/>
    </row>
    <row r="14" spans="1:13">
      <c r="A14" s="53">
        <v>7</v>
      </c>
      <c r="B14" s="51">
        <v>4.7176</v>
      </c>
      <c r="C14" s="51">
        <v>4.7477</v>
      </c>
      <c r="D14" s="51">
        <v>4.7743000000000002</v>
      </c>
      <c r="E14" s="51">
        <v>4.7862</v>
      </c>
      <c r="F14" s="51">
        <v>4.7831000000000001</v>
      </c>
      <c r="G14" s="51">
        <v>4.8567</v>
      </c>
      <c r="H14" s="54">
        <v>4.8959000000000001</v>
      </c>
      <c r="I14" s="51">
        <v>4.9257999999999997</v>
      </c>
      <c r="J14" s="51">
        <v>4.9503000000000004</v>
      </c>
      <c r="K14" s="51">
        <v>4.9737</v>
      </c>
      <c r="L14" s="51">
        <v>5.0065999999999997</v>
      </c>
      <c r="M14" s="51"/>
    </row>
    <row r="15" spans="1:13">
      <c r="A15" s="53">
        <v>8</v>
      </c>
      <c r="B15" s="51">
        <v>4.7186000000000003</v>
      </c>
      <c r="C15" s="51">
        <v>4.7485999999999997</v>
      </c>
      <c r="D15" s="51">
        <v>4.7747000000000002</v>
      </c>
      <c r="E15" s="51">
        <v>4.7858999999999998</v>
      </c>
      <c r="F15" s="51">
        <v>4.7858000000000001</v>
      </c>
      <c r="G15" s="51">
        <v>4.8578999999999999</v>
      </c>
      <c r="H15" s="54">
        <v>4.8968999999999996</v>
      </c>
      <c r="I15" s="51">
        <v>4.9265999999999996</v>
      </c>
      <c r="J15" s="51">
        <v>4.9511000000000003</v>
      </c>
      <c r="K15" s="51">
        <v>4.9748000000000001</v>
      </c>
      <c r="L15" s="51">
        <v>5.0073999999999996</v>
      </c>
      <c r="M15" s="51"/>
    </row>
    <row r="16" spans="1:13">
      <c r="A16" s="53">
        <v>9</v>
      </c>
      <c r="B16" s="51">
        <v>4.7195999999999998</v>
      </c>
      <c r="C16" s="51">
        <v>4.7496</v>
      </c>
      <c r="D16" s="51">
        <v>4.7751000000000001</v>
      </c>
      <c r="E16" s="51">
        <v>4.7855999999999996</v>
      </c>
      <c r="F16" s="51">
        <v>4.7885</v>
      </c>
      <c r="G16" s="51">
        <v>4.8592000000000004</v>
      </c>
      <c r="H16" s="54">
        <v>4.8978999999999999</v>
      </c>
      <c r="I16" s="51">
        <v>4.9273999999999996</v>
      </c>
      <c r="J16" s="51">
        <v>4.9518000000000004</v>
      </c>
      <c r="K16" s="51">
        <v>4.9759000000000002</v>
      </c>
      <c r="L16" s="51">
        <v>5.0083000000000002</v>
      </c>
      <c r="M16" s="51"/>
    </row>
    <row r="17" spans="1:13">
      <c r="A17" s="53">
        <v>10</v>
      </c>
      <c r="B17" s="51">
        <v>4.7206000000000001</v>
      </c>
      <c r="C17" s="51">
        <v>4.7504999999999997</v>
      </c>
      <c r="D17" s="51">
        <v>4.7755999999999998</v>
      </c>
      <c r="E17" s="51">
        <v>4.7853000000000003</v>
      </c>
      <c r="F17" s="51">
        <v>4.7912999999999997</v>
      </c>
      <c r="G17" s="51">
        <v>4.8605</v>
      </c>
      <c r="H17" s="54">
        <v>4.8989000000000003</v>
      </c>
      <c r="I17" s="51">
        <v>4.9282000000000004</v>
      </c>
      <c r="J17" s="51">
        <v>4.9526000000000003</v>
      </c>
      <c r="K17" s="51">
        <v>4.9770000000000003</v>
      </c>
      <c r="L17" s="51">
        <v>5.0091000000000001</v>
      </c>
      <c r="M17" s="51"/>
    </row>
    <row r="18" spans="1:13">
      <c r="A18" s="53">
        <v>11</v>
      </c>
      <c r="B18" s="51">
        <v>4.7214999999999998</v>
      </c>
      <c r="C18" s="51">
        <v>4.7514000000000003</v>
      </c>
      <c r="D18" s="51">
        <v>4.7759999999999998</v>
      </c>
      <c r="E18" s="51">
        <v>4.7850000000000001</v>
      </c>
      <c r="F18" s="51">
        <v>4.7939999999999996</v>
      </c>
      <c r="G18" s="51">
        <v>4.8617999999999997</v>
      </c>
      <c r="H18" s="54">
        <v>4.9000000000000004</v>
      </c>
      <c r="I18" s="51">
        <v>4.9290000000000003</v>
      </c>
      <c r="J18" s="51">
        <v>4.9532999999999996</v>
      </c>
      <c r="K18" s="51">
        <v>4.9779999999999998</v>
      </c>
      <c r="L18" s="51">
        <v>5.0099</v>
      </c>
      <c r="M18" s="51"/>
    </row>
    <row r="19" spans="1:13">
      <c r="A19" s="53">
        <v>12</v>
      </c>
      <c r="B19" s="51">
        <v>4.7225000000000001</v>
      </c>
      <c r="C19" s="51">
        <v>4.7523</v>
      </c>
      <c r="D19" s="51">
        <v>4.7763999999999998</v>
      </c>
      <c r="E19" s="51">
        <v>4.7847</v>
      </c>
      <c r="F19" s="51">
        <v>4.7967000000000004</v>
      </c>
      <c r="G19" s="51">
        <v>4.8631000000000002</v>
      </c>
      <c r="H19" s="54">
        <v>4.9009999999999998</v>
      </c>
      <c r="I19" s="51">
        <v>4.9297000000000004</v>
      </c>
      <c r="J19" s="51">
        <v>4.9541000000000004</v>
      </c>
      <c r="K19" s="51">
        <v>4.9790999999999999</v>
      </c>
      <c r="L19" s="51">
        <v>5.0107999999999997</v>
      </c>
      <c r="M19" s="51"/>
    </row>
    <row r="20" spans="1:13">
      <c r="A20" s="53">
        <v>13</v>
      </c>
      <c r="B20" s="51">
        <v>4.7234999999999996</v>
      </c>
      <c r="C20" s="51">
        <v>4.7531999999999996</v>
      </c>
      <c r="D20" s="51">
        <v>4.7767999999999997</v>
      </c>
      <c r="E20" s="51">
        <v>4.7845000000000004</v>
      </c>
      <c r="F20" s="51">
        <v>4.7994000000000003</v>
      </c>
      <c r="G20" s="51">
        <v>4.8643000000000001</v>
      </c>
      <c r="H20" s="54">
        <v>4.9020000000000001</v>
      </c>
      <c r="I20" s="51">
        <v>4.9305000000000003</v>
      </c>
      <c r="J20" s="51">
        <v>4.9549000000000003</v>
      </c>
      <c r="K20" s="51">
        <v>4.9802</v>
      </c>
      <c r="L20" s="51">
        <v>5.0115999999999996</v>
      </c>
      <c r="M20" s="51"/>
    </row>
    <row r="21" spans="1:13">
      <c r="A21" s="53">
        <v>14</v>
      </c>
      <c r="B21" s="51">
        <v>4.7244000000000002</v>
      </c>
      <c r="C21" s="51">
        <v>4.7541000000000002</v>
      </c>
      <c r="D21" s="51">
        <v>4.7773000000000003</v>
      </c>
      <c r="E21" s="51">
        <v>4.7842000000000002</v>
      </c>
      <c r="F21" s="51">
        <v>4.8021000000000003</v>
      </c>
      <c r="G21" s="51">
        <v>4.8655999999999997</v>
      </c>
      <c r="H21" s="54">
        <v>4.9029999999999996</v>
      </c>
      <c r="I21" s="51">
        <v>4.9313000000000002</v>
      </c>
      <c r="J21" s="51">
        <v>4.9555999999999996</v>
      </c>
      <c r="K21" s="51">
        <v>4.9812000000000003</v>
      </c>
      <c r="L21" s="51">
        <v>5.0124000000000004</v>
      </c>
      <c r="M21" s="51"/>
    </row>
    <row r="22" spans="1:13">
      <c r="A22" s="53">
        <v>15</v>
      </c>
      <c r="B22" s="51">
        <v>4.7253999999999996</v>
      </c>
      <c r="C22" s="51">
        <v>4.7550999999999997</v>
      </c>
      <c r="D22" s="51">
        <v>4.7777000000000003</v>
      </c>
      <c r="E22" s="51">
        <v>4.7839</v>
      </c>
      <c r="F22" s="51">
        <v>4.8048999999999999</v>
      </c>
      <c r="G22" s="51">
        <v>4.8669000000000002</v>
      </c>
      <c r="H22" s="54">
        <v>4.9039999999999999</v>
      </c>
      <c r="I22" s="51">
        <v>4.9321000000000002</v>
      </c>
      <c r="J22" s="51">
        <v>4.9564000000000004</v>
      </c>
      <c r="K22" s="51">
        <v>4.9823000000000004</v>
      </c>
      <c r="L22" s="51">
        <v>5.0133000000000001</v>
      </c>
      <c r="M22" s="51"/>
    </row>
    <row r="23" spans="1:13">
      <c r="A23" s="53">
        <v>16</v>
      </c>
      <c r="B23" s="51">
        <v>4.7263999999999999</v>
      </c>
      <c r="C23" s="51">
        <v>4.7560000000000002</v>
      </c>
      <c r="D23" s="51">
        <v>4.7781000000000002</v>
      </c>
      <c r="E23" s="51">
        <v>4.7835999999999999</v>
      </c>
      <c r="F23" s="51">
        <v>4.8075999999999999</v>
      </c>
      <c r="G23" s="51">
        <v>4.8681999999999999</v>
      </c>
      <c r="H23" s="54">
        <v>4.9050000000000002</v>
      </c>
      <c r="I23" s="51">
        <v>4.9329000000000001</v>
      </c>
      <c r="J23" s="51">
        <v>4.9570999999999996</v>
      </c>
      <c r="K23" s="51">
        <v>4.9833999999999996</v>
      </c>
      <c r="L23" s="51">
        <v>5.0141</v>
      </c>
      <c r="M23" s="51"/>
    </row>
    <row r="24" spans="1:13">
      <c r="A24" s="53">
        <v>17</v>
      </c>
      <c r="B24" s="51">
        <v>4.7274000000000003</v>
      </c>
      <c r="C24" s="51">
        <v>4.7568999999999999</v>
      </c>
      <c r="D24" s="51">
        <v>4.7786</v>
      </c>
      <c r="E24" s="51">
        <v>4.7832999999999997</v>
      </c>
      <c r="F24" s="51">
        <v>4.8102999999999998</v>
      </c>
      <c r="G24" s="51">
        <v>4.8695000000000004</v>
      </c>
      <c r="H24" s="54">
        <v>4.9059999999999997</v>
      </c>
      <c r="I24" s="51">
        <v>4.9337</v>
      </c>
      <c r="J24" s="51">
        <v>4.9579000000000004</v>
      </c>
      <c r="K24" s="51">
        <v>4.9844999999999997</v>
      </c>
      <c r="L24" s="51">
        <v>5.0149999999999997</v>
      </c>
      <c r="M24" s="51"/>
    </row>
    <row r="25" spans="1:13">
      <c r="A25" s="53">
        <v>18</v>
      </c>
      <c r="B25" s="51">
        <v>4.7282999999999999</v>
      </c>
      <c r="C25" s="51">
        <v>4.7577999999999996</v>
      </c>
      <c r="D25" s="51">
        <v>4.7789999999999999</v>
      </c>
      <c r="E25" s="51">
        <v>4.7830000000000004</v>
      </c>
      <c r="F25" s="51">
        <v>4.8129999999999997</v>
      </c>
      <c r="G25" s="51">
        <v>4.8708</v>
      </c>
      <c r="H25" s="54">
        <v>4.907</v>
      </c>
      <c r="I25" s="51">
        <v>4.9344999999999999</v>
      </c>
      <c r="J25" s="51">
        <v>4.9587000000000003</v>
      </c>
      <c r="K25" s="51">
        <v>4.9855</v>
      </c>
      <c r="L25" s="51">
        <v>5.0157999999999996</v>
      </c>
      <c r="M25" s="51"/>
    </row>
    <row r="26" spans="1:13">
      <c r="A26" s="53">
        <v>19</v>
      </c>
      <c r="B26" s="51">
        <v>4.7293000000000003</v>
      </c>
      <c r="C26" s="51">
        <v>4.7587000000000002</v>
      </c>
      <c r="D26" s="51">
        <v>4.7793999999999999</v>
      </c>
      <c r="E26" s="51">
        <v>4.7827000000000002</v>
      </c>
      <c r="F26" s="51">
        <v>4.8158000000000003</v>
      </c>
      <c r="G26" s="51">
        <v>4.8719999999999999</v>
      </c>
      <c r="H26" s="54">
        <v>4.9080000000000004</v>
      </c>
      <c r="I26" s="51">
        <v>4.9352999999999998</v>
      </c>
      <c r="J26" s="51">
        <v>4.9593999999999996</v>
      </c>
      <c r="K26" s="51">
        <v>4.9866000000000001</v>
      </c>
      <c r="L26" s="51">
        <v>5.0166000000000004</v>
      </c>
      <c r="M26" s="51"/>
    </row>
    <row r="27" spans="1:13">
      <c r="A27" s="53">
        <v>20</v>
      </c>
      <c r="B27" s="51">
        <v>4.7302999999999997</v>
      </c>
      <c r="C27" s="51">
        <v>4.7595999999999998</v>
      </c>
      <c r="D27" s="51">
        <v>4.7798999999999996</v>
      </c>
      <c r="E27" s="51">
        <v>4.7824</v>
      </c>
      <c r="F27" s="51">
        <v>4.8185000000000002</v>
      </c>
      <c r="G27" s="51">
        <v>4.8733000000000004</v>
      </c>
      <c r="H27" s="54">
        <v>4.9089999999999998</v>
      </c>
      <c r="I27" s="51">
        <v>4.9360999999999997</v>
      </c>
      <c r="J27" s="51">
        <v>4.9602000000000004</v>
      </c>
      <c r="K27" s="51">
        <v>4.9877000000000002</v>
      </c>
      <c r="L27" s="51">
        <v>5.0175000000000001</v>
      </c>
      <c r="M27" s="51"/>
    </row>
    <row r="28" spans="1:13">
      <c r="A28" s="53">
        <v>21</v>
      </c>
      <c r="B28" s="51">
        <v>4.7313000000000001</v>
      </c>
      <c r="C28" s="51">
        <v>4.7606000000000002</v>
      </c>
      <c r="D28" s="51">
        <v>4.7803000000000004</v>
      </c>
      <c r="E28" s="51">
        <v>4.7820999999999998</v>
      </c>
      <c r="F28" s="51">
        <v>4.8212000000000002</v>
      </c>
      <c r="G28" s="51">
        <v>4.8746</v>
      </c>
      <c r="H28" s="54">
        <v>4.9100999999999999</v>
      </c>
      <c r="I28" s="51">
        <v>4.9368999999999996</v>
      </c>
      <c r="J28" s="51">
        <v>4.9608999999999996</v>
      </c>
      <c r="K28" s="51">
        <v>4.9888000000000003</v>
      </c>
      <c r="L28" s="51">
        <v>5.0183</v>
      </c>
      <c r="M28" s="51"/>
    </row>
    <row r="29" spans="1:13">
      <c r="A29" s="53">
        <v>22</v>
      </c>
      <c r="B29" s="51">
        <v>4.7321999999999997</v>
      </c>
      <c r="C29" s="51">
        <v>4.7614999999999998</v>
      </c>
      <c r="D29" s="51">
        <v>4.7807000000000004</v>
      </c>
      <c r="E29" s="51">
        <v>4.7817999999999996</v>
      </c>
      <c r="F29" s="51">
        <v>4.8239999999999998</v>
      </c>
      <c r="G29" s="51">
        <v>4.8758999999999997</v>
      </c>
      <c r="H29" s="54">
        <v>4.9111000000000002</v>
      </c>
      <c r="I29" s="51">
        <v>4.9377000000000004</v>
      </c>
      <c r="J29" s="51">
        <v>4.9617000000000004</v>
      </c>
      <c r="K29" s="51">
        <v>4.9897999999999998</v>
      </c>
      <c r="L29" s="51">
        <v>5.0191999999999997</v>
      </c>
      <c r="M29" s="51"/>
    </row>
    <row r="30" spans="1:13">
      <c r="A30" s="53">
        <v>23</v>
      </c>
      <c r="B30" s="51">
        <v>4.7332000000000001</v>
      </c>
      <c r="C30" s="51">
        <v>4.7624000000000004</v>
      </c>
      <c r="D30" s="51">
        <v>4.7812000000000001</v>
      </c>
      <c r="E30" s="51">
        <v>4.7815000000000003</v>
      </c>
      <c r="F30" s="51">
        <v>4.8266999999999998</v>
      </c>
      <c r="G30" s="51">
        <v>4.8772000000000002</v>
      </c>
      <c r="H30" s="54">
        <v>4.9120999999999997</v>
      </c>
      <c r="I30" s="51">
        <v>4.9385000000000003</v>
      </c>
      <c r="J30" s="51">
        <v>4.9623999999999997</v>
      </c>
      <c r="K30" s="51">
        <v>4.9908999999999999</v>
      </c>
      <c r="L30" s="51">
        <v>5.0199999999999996</v>
      </c>
      <c r="M30" s="51"/>
    </row>
    <row r="31" spans="1:13">
      <c r="A31" s="53">
        <v>24</v>
      </c>
      <c r="B31" s="51">
        <v>4.7342000000000004</v>
      </c>
      <c r="C31" s="51">
        <v>4.7633000000000001</v>
      </c>
      <c r="D31" s="51">
        <v>4.7816000000000001</v>
      </c>
      <c r="E31" s="51">
        <v>4.7812000000000001</v>
      </c>
      <c r="F31" s="51">
        <v>4.8293999999999997</v>
      </c>
      <c r="G31" s="51">
        <v>4.8784999999999998</v>
      </c>
      <c r="H31" s="54">
        <v>4.9131</v>
      </c>
      <c r="I31" s="51">
        <v>4.9393000000000002</v>
      </c>
      <c r="J31" s="51">
        <v>4.9631999999999996</v>
      </c>
      <c r="K31" s="51">
        <v>4.992</v>
      </c>
      <c r="L31" s="51">
        <v>5.0208000000000004</v>
      </c>
      <c r="M31" s="51"/>
    </row>
    <row r="32" spans="1:13">
      <c r="A32" s="53">
        <v>25</v>
      </c>
      <c r="B32" s="51">
        <v>4.7351000000000001</v>
      </c>
      <c r="C32" s="51">
        <v>4.7641999999999998</v>
      </c>
      <c r="D32" s="51">
        <v>4.782</v>
      </c>
      <c r="E32" s="51">
        <v>4.7808999999999999</v>
      </c>
      <c r="F32" s="51">
        <v>4.8322000000000003</v>
      </c>
      <c r="G32" s="51">
        <v>4.8796999999999997</v>
      </c>
      <c r="H32" s="54">
        <v>4.9141000000000004</v>
      </c>
      <c r="I32" s="51">
        <v>4.9401000000000002</v>
      </c>
      <c r="J32" s="51">
        <v>4.9640000000000004</v>
      </c>
      <c r="K32" s="51">
        <v>4.9931000000000001</v>
      </c>
      <c r="L32" s="51">
        <v>5.0217000000000001</v>
      </c>
      <c r="M32" s="51"/>
    </row>
    <row r="33" spans="1:14">
      <c r="A33" s="53">
        <v>26</v>
      </c>
      <c r="B33" s="51">
        <v>4.7361000000000004</v>
      </c>
      <c r="C33" s="51">
        <v>4.7652000000000001</v>
      </c>
      <c r="D33" s="51">
        <v>4.7824</v>
      </c>
      <c r="E33" s="51">
        <v>4.7805999999999997</v>
      </c>
      <c r="F33" s="51">
        <v>4.8349000000000002</v>
      </c>
      <c r="G33" s="51">
        <v>4.8810000000000002</v>
      </c>
      <c r="H33" s="54">
        <v>4.9150999999999998</v>
      </c>
      <c r="I33" s="51">
        <v>4.9409000000000001</v>
      </c>
      <c r="J33" s="51">
        <v>4.9646999999999997</v>
      </c>
      <c r="K33" s="51">
        <v>4.9941000000000004</v>
      </c>
      <c r="L33" s="51">
        <v>5.0225</v>
      </c>
      <c r="M33" s="51"/>
    </row>
    <row r="34" spans="1:14">
      <c r="A34" s="53">
        <v>27</v>
      </c>
      <c r="B34" s="51">
        <v>4.7370999999999999</v>
      </c>
      <c r="C34" s="51">
        <v>4.7660999999999998</v>
      </c>
      <c r="D34" s="51">
        <v>4.7828999999999997</v>
      </c>
      <c r="E34" s="51">
        <v>4.7803000000000004</v>
      </c>
      <c r="F34" s="51">
        <v>4.8376999999999999</v>
      </c>
      <c r="G34" s="51">
        <v>4.8822999999999999</v>
      </c>
      <c r="H34" s="54">
        <v>4.9161000000000001</v>
      </c>
      <c r="I34" s="51">
        <v>4.9417</v>
      </c>
      <c r="J34" s="51">
        <v>4.9654999999999996</v>
      </c>
      <c r="K34" s="51">
        <v>4.9951999999999996</v>
      </c>
      <c r="L34" s="51">
        <v>5.0233999999999996</v>
      </c>
      <c r="M34" s="51"/>
    </row>
    <row r="35" spans="1:14">
      <c r="A35" s="53">
        <v>28</v>
      </c>
      <c r="B35" s="51">
        <v>4.7381000000000002</v>
      </c>
      <c r="C35" s="51">
        <v>4.7670000000000003</v>
      </c>
      <c r="D35" s="51">
        <v>4.7832999999999997</v>
      </c>
      <c r="E35" s="51">
        <v>4.7801</v>
      </c>
      <c r="F35" s="51">
        <v>4.8403999999999998</v>
      </c>
      <c r="G35" s="51">
        <v>4.8836000000000004</v>
      </c>
      <c r="H35" s="54">
        <v>4.9170999999999996</v>
      </c>
      <c r="I35" s="51">
        <v>4.9424999999999999</v>
      </c>
      <c r="J35" s="51">
        <v>4.9661999999999997</v>
      </c>
      <c r="K35" s="51">
        <v>4.9962999999999997</v>
      </c>
      <c r="L35" s="51">
        <v>5.0242000000000004</v>
      </c>
      <c r="M35" s="51"/>
    </row>
    <row r="36" spans="1:14">
      <c r="A36" s="53">
        <v>29</v>
      </c>
      <c r="B36" s="51">
        <v>4.7389999999999999</v>
      </c>
      <c r="C36" s="51">
        <v>4.7679</v>
      </c>
      <c r="D36" s="51">
        <v>4.7836999999999996</v>
      </c>
      <c r="E36" s="51">
        <v>4.7797999999999998</v>
      </c>
      <c r="F36" s="187"/>
      <c r="G36" s="51">
        <v>4.8849</v>
      </c>
      <c r="H36" s="54">
        <v>4.9181999999999997</v>
      </c>
      <c r="I36" s="51">
        <v>4.9432999999999998</v>
      </c>
      <c r="J36" s="51">
        <v>4.9669999999999996</v>
      </c>
      <c r="K36" s="51">
        <v>4.9973999999999998</v>
      </c>
      <c r="L36" s="51">
        <v>5.0250000000000004</v>
      </c>
      <c r="M36" s="51"/>
    </row>
    <row r="37" spans="1:14">
      <c r="A37" s="53">
        <v>30</v>
      </c>
      <c r="B37" s="51">
        <v>4.74</v>
      </c>
      <c r="C37" s="51">
        <v>4.7687999999999997</v>
      </c>
      <c r="D37" s="51">
        <v>4.7842000000000002</v>
      </c>
      <c r="E37" s="51">
        <v>4.7794999999999996</v>
      </c>
      <c r="F37" s="55"/>
      <c r="G37" s="51">
        <v>4.8861999999999997</v>
      </c>
      <c r="H37" s="54">
        <v>4.9192</v>
      </c>
      <c r="I37" s="51">
        <v>4.944</v>
      </c>
      <c r="J37" s="51">
        <v>4.9678000000000004</v>
      </c>
      <c r="K37" s="51">
        <v>4.9984000000000002</v>
      </c>
      <c r="L37" s="51">
        <v>5.0259</v>
      </c>
      <c r="M37" s="51"/>
    </row>
    <row r="38" spans="1:14" ht="15.75" thickBot="1">
      <c r="A38" s="56">
        <v>31</v>
      </c>
      <c r="B38" s="57">
        <v>4.7409999999999997</v>
      </c>
      <c r="C38" s="59"/>
      <c r="D38" s="57">
        <v>4.7846000000000002</v>
      </c>
      <c r="E38" s="57">
        <v>4.7792000000000003</v>
      </c>
      <c r="F38" s="58"/>
      <c r="G38" s="57">
        <v>4.8875000000000002</v>
      </c>
      <c r="H38" s="59"/>
      <c r="I38" s="57">
        <v>4.9447999999999999</v>
      </c>
      <c r="J38" s="59"/>
      <c r="K38" s="57">
        <v>4.9995000000000003</v>
      </c>
      <c r="L38" s="57">
        <v>5.0266999999999999</v>
      </c>
      <c r="M38" s="59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7" t="s">
        <v>417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4" ht="9" customHeight="1">
      <c r="A41" s="231" t="s">
        <v>420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M37</f>
        <v>0</v>
      </c>
      <c r="K58" s="66">
        <v>3.4971000000000001</v>
      </c>
      <c r="L58" s="66">
        <v>3.5036999999999998</v>
      </c>
      <c r="M58" s="66">
        <v>3.5076999999999998</v>
      </c>
    </row>
    <row r="59" spans="1:13" s="134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3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4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8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D38</f>
        <v>4.7846000000000002</v>
      </c>
    </row>
    <row r="63" spans="1:13" s="179" customFormat="1" ht="15.75" thickBot="1">
      <c r="A63" s="63">
        <v>2021</v>
      </c>
      <c r="B63" s="66">
        <f>E38</f>
        <v>4.7792000000000003</v>
      </c>
      <c r="C63" s="66">
        <f>F35</f>
        <v>4.8403999999999998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/>
      <c r="K63" s="66"/>
      <c r="L63" s="66"/>
      <c r="M63" s="66"/>
    </row>
  </sheetData>
  <sheetProtection algorithmName="SHA-512" hashValue="0/sxhNMsPaCiKimChGrg5XWbOH46VPiLZaBoaELIfeptP5ZDzBpBmhDrlrnN4w4kIYGY4SbAm6OcVSzNhuDhLw==" saltValue="fPhLxHVyp3BHEVuClCqVug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E6:M6"/>
    <mergeCell ref="B6:D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MAYO 2021</vt:lpstr>
      <vt:lpstr>NUEVOS MATERIALES</vt:lpstr>
      <vt:lpstr>UNID. REAJUSTABLE</vt:lpstr>
      <vt:lpstr>DOLAR</vt:lpstr>
      <vt:lpstr>UNID. INDEXADA</vt:lpstr>
      <vt:lpstr>DOLAR!Área_de_impresión</vt:lpstr>
      <vt:lpstr>'MAYO 2021'!Área_de_impresión</vt:lpstr>
      <vt:lpstr>'NUEVOS MATERIALES'!Área_de_impresión</vt:lpstr>
      <vt:lpstr>'UNID. INDEXADA'!Área_de_impresión</vt:lpstr>
      <vt:lpstr>'UNID. REAJUSTABLE'!Área_de_impresión</vt:lpstr>
      <vt:lpstr>'MAYO 2021'!Títulos_a_imprimir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2021-08-10T12:08:37Z</dcterms:modified>
</cp:coreProperties>
</file>