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LISTA DE PRECIOS\"/>
    </mc:Choice>
  </mc:AlternateContent>
  <bookViews>
    <workbookView xWindow="-120" yWindow="-120" windowWidth="20730" windowHeight="11760" tabRatio="640"/>
  </bookViews>
  <sheets>
    <sheet name="DICIEMBRE 2021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0">'DICIEMBRE 2021'!$B$1:$G$403</definedName>
    <definedName name="_xlnm.Print_Area" localSheetId="3">DOLAR!$A$1:$M$65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REAJUSTABLE'!$A$2:$M$113</definedName>
    <definedName name="_xlnm.Print_Titles" localSheetId="0">'DICIEMBRE 2021'!$1:$3</definedName>
    <definedName name="Z_96D9ECFD_33A2_43C7_81F2_82AA62F5B730_.wvu.PrintArea" localSheetId="0" hidden="1">'DICIEMBRE 2021'!$B$1:$G$404</definedName>
    <definedName name="Z_96D9ECFD_33A2_43C7_81F2_82AA62F5B730_.wvu.PrintArea" localSheetId="3" hidden="1">DOLAR!$A$3:$M$58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REAJUSTABLE'!$A$2:$M$113</definedName>
    <definedName name="Z_96D9ECFD_33A2_43C7_81F2_82AA62F5B730_.wvu.PrintTitles" localSheetId="0" hidden="1">'DICIEMBRE 2021'!$1:$3</definedName>
    <definedName name="Z_96D9ECFD_33A2_43C7_81F2_82AA62F5B730_.wvu.Rows" localSheetId="0" hidden="1">'DICIEMBRE 2021'!$400:$400</definedName>
    <definedName name="Z_96D9ECFD_33A2_43C7_81F2_82AA62F5B730_.wvu.Rows" localSheetId="3" hidden="1">DOLAR!$1:$1,DOLAR!$44:$52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REAJUSTABLE'!$33:$42,'UNID. REAJUSTABLE'!$62:$65,'UNID. REAJUSTABLE'!$68:$74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1" i="3" l="1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</calcChain>
</file>

<file path=xl/sharedStrings.xml><?xml version="1.0" encoding="utf-8"?>
<sst xmlns="http://schemas.openxmlformats.org/spreadsheetml/2006/main" count="1307" uniqueCount="793">
  <si>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</si>
  <si>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</si>
  <si>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</si>
  <si>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</si>
  <si>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</si>
  <si>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</si>
  <si>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</si>
  <si>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</si>
  <si>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</si>
  <si>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</si>
  <si>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</si>
  <si>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</si>
  <si>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</si>
  <si>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</si>
  <si>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</si>
  <si>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</si>
  <si>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</si>
  <si>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</si>
  <si>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</si>
  <si>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</si>
  <si>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</si>
  <si>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</si>
  <si>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</si>
  <si>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</si>
  <si>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</si>
  <si>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</si>
  <si>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</si>
  <si>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</si>
  <si>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</si>
  <si>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</si>
  <si>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</si>
  <si>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</si>
  <si>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</si>
  <si>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</si>
  <si>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</si>
  <si>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</si>
  <si>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</si>
  <si>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</si>
  <si>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</si>
  <si>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</si>
  <si>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</si>
  <si>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</si>
  <si>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</si>
  <si>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</si>
  <si>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</si>
  <si>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</si>
  <si>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</si>
  <si>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</si>
  <si>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</si>
  <si>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</si>
  <si>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</si>
  <si>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</si>
  <si>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</si>
  <si>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</si>
  <si>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</si>
  <si>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</si>
  <si>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</si>
  <si>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</si>
  <si>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</si>
  <si>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</si>
  <si>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</si>
  <si>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</si>
  <si>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</si>
  <si>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</si>
  <si>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</si>
  <si>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</si>
  <si>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</si>
  <si>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</si>
  <si>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</si>
  <si>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</si>
  <si>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</si>
  <si>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</si>
  <si>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</si>
  <si>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</si>
  <si>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</si>
  <si>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</si>
  <si>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</si>
  <si>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</si>
  <si>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</si>
  <si>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</si>
  <si>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</si>
  <si>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</si>
  <si>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</si>
  <si>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</si>
  <si>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</si>
  <si>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</si>
  <si>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</si>
  <si>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</si>
  <si>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</si>
  <si>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</si>
  <si>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</si>
  <si>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</si>
  <si>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</si>
  <si>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</si>
  <si>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</si>
  <si>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</si>
  <si>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</si>
  <si>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</si>
  <si>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</si>
  <si>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</si>
  <si>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</si>
  <si>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</si>
  <si>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</si>
  <si>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</si>
  <si>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</si>
  <si>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</si>
  <si>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</si>
  <si>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</si>
  <si>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</si>
  <si>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</si>
  <si>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</si>
  <si>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</si>
  <si>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</si>
  <si>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</si>
  <si>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</si>
  <si>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</si>
  <si>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</si>
  <si>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</si>
  <si>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</si>
  <si>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</si>
  <si>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</si>
  <si>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</si>
  <si>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</si>
  <si>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</si>
  <si>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</si>
  <si>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</si>
  <si>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</si>
  <si>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</si>
  <si>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</si>
  <si>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</si>
  <si>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</si>
  <si>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</si>
  <si>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</si>
  <si>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</si>
  <si>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</si>
  <si>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</si>
  <si>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</si>
  <si>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</si>
  <si>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</si>
  <si>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</si>
  <si>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</si>
  <si>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</si>
  <si>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</si>
  <si>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</si>
  <si>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</si>
  <si>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</si>
  <si>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</si>
  <si>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</si>
  <si>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</si>
  <si>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</si>
  <si>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</si>
  <si>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</si>
  <si>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</si>
  <si>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</si>
  <si>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</si>
  <si>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</si>
  <si>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</si>
  <si>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</si>
  <si>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</si>
  <si>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</si>
  <si>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</si>
  <si>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</si>
  <si>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</si>
  <si>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</si>
  <si>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</si>
  <si>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</si>
  <si>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</si>
  <si>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</si>
  <si>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</si>
  <si>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</si>
  <si>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</si>
  <si>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</si>
  <si>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</si>
  <si>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</si>
  <si>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</si>
  <si>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</si>
  <si>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</si>
  <si>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</si>
  <si>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</si>
  <si>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</si>
  <si>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</si>
  <si>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</si>
  <si>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</si>
  <si>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</si>
  <si>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</si>
  <si>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</si>
  <si>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</si>
  <si>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</si>
  <si>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</si>
  <si>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</si>
  <si>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</si>
  <si>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</si>
  <si>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</si>
  <si>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</si>
  <si>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</si>
  <si>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</si>
  <si>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</si>
  <si>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</si>
  <si>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</si>
  <si>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</si>
  <si>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</si>
  <si>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</si>
  <si>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</si>
  <si>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</si>
  <si>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</si>
  <si>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</si>
  <si>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</si>
  <si>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</si>
  <si>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</si>
  <si>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</si>
  <si>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</si>
  <si>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</si>
  <si>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</si>
  <si>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</si>
  <si>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</si>
  <si>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</si>
  <si>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</si>
  <si>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</si>
  <si>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</si>
  <si>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</si>
  <si>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</si>
  <si>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</si>
  <si>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</si>
  <si>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</si>
  <si>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</si>
  <si>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</si>
  <si>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</si>
  <si>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</si>
  <si>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</si>
  <si>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</si>
  <si>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</si>
  <si>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</si>
  <si>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</si>
  <si>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</si>
  <si>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</si>
  <si>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</si>
  <si>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</si>
  <si>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</si>
  <si>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</si>
  <si>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</si>
  <si>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</si>
  <si>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</si>
  <si>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</si>
  <si>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</si>
  <si>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</si>
  <si>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</si>
  <si>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</si>
  <si>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</si>
  <si>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</si>
  <si>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</si>
  <si>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</si>
  <si>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</si>
  <si>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</si>
  <si>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</si>
  <si>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</si>
  <si>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</si>
  <si>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</si>
  <si>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</si>
  <si>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</si>
  <si>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</si>
  <si>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</si>
  <si>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</si>
  <si>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</si>
  <si>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</si>
  <si>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</si>
  <si>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</si>
  <si>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</si>
  <si>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</si>
  <si>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</si>
  <si>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</si>
  <si>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</si>
  <si>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</si>
  <si>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</si>
  <si>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</si>
  <si>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</si>
  <si>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</si>
  <si>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</si>
  <si>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</si>
  <si>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</si>
  <si>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</si>
  <si>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</si>
  <si>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</si>
  <si>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</si>
  <si>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</si>
  <si>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</si>
  <si>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</si>
  <si>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</si>
  <si>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</si>
  <si>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</si>
  <si>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</si>
  <si>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</si>
  <si>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</si>
  <si>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</si>
  <si>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</si>
  <si>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</si>
  <si>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</si>
  <si>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</si>
  <si>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</si>
  <si>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</si>
  <si>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</si>
  <si>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</si>
  <si>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</si>
  <si>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</si>
  <si>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</si>
  <si>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</si>
  <si>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</si>
  <si>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</si>
  <si>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</si>
  <si>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</si>
  <si>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</si>
  <si>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</si>
  <si>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</si>
  <si>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</si>
  <si>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</si>
  <si>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</si>
  <si>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</si>
  <si>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</si>
  <si>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</si>
  <si>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</si>
  <si>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</si>
  <si>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</si>
  <si>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</si>
  <si>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</si>
  <si>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</si>
  <si>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</si>
  <si>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</si>
  <si>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</si>
  <si>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</si>
  <si>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</si>
  <si>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</si>
  <si>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</si>
  <si>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</si>
  <si>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</si>
  <si>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</si>
  <si>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</si>
  <si>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</si>
  <si>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</si>
  <si>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</si>
  <si>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</si>
  <si>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</si>
  <si>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</si>
  <si>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</si>
  <si>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</si>
  <si>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</si>
  <si>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</si>
  <si>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</si>
  <si>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</si>
  <si>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</si>
  <si>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</si>
  <si>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</si>
  <si>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</si>
  <si>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</si>
  <si>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</si>
  <si>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</si>
  <si>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</si>
  <si>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</si>
  <si>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</si>
  <si>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</si>
  <si>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</si>
  <si>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</si>
  <si>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</si>
  <si>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</si>
  <si>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</si>
  <si>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</si>
  <si>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</si>
  <si>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</si>
  <si>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</si>
  <si>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</si>
  <si>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</si>
  <si>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</si>
  <si>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</si>
  <si>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</si>
  <si>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</si>
  <si>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</si>
  <si>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</si>
  <si>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</si>
  <si>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</si>
  <si>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</si>
  <si>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</si>
  <si>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</si>
  <si>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</si>
  <si>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</si>
  <si>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</si>
  <si>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</si>
  <si>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</si>
  <si>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</si>
  <si>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</si>
  <si>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</si>
  <si>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</si>
  <si>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</si>
  <si>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</si>
  <si>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</si>
  <si>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</si>
  <si>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</si>
  <si>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</si>
  <si>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</si>
  <si>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</si>
  <si>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</si>
  <si>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</si>
  <si>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</si>
  <si>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</si>
  <si>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</si>
  <si>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</si>
  <si>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</si>
  <si>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</si>
  <si>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</si>
  <si>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</si>
  <si>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</si>
  <si>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</si>
  <si>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</si>
  <si>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</si>
  <si>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</si>
  <si>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</si>
  <si>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</si>
  <si>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</si>
  <si>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</si>
  <si>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</si>
  <si>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</si>
  <si>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</si>
  <si>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</si>
  <si>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</si>
  <si>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</si>
  <si>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</si>
  <si>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</si>
  <si>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</si>
  <si>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</si>
  <si>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</si>
  <si>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</si>
  <si>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</si>
  <si>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</si>
  <si>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</si>
  <si>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</si>
  <si>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</si>
  <si>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</si>
  <si>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</si>
  <si>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</si>
  <si>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</si>
  <si>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</si>
  <si>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</si>
  <si>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</si>
  <si>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</si>
  <si>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</si>
  <si>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</si>
  <si>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</si>
  <si>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</si>
  <si>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</si>
  <si>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</si>
  <si>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</si>
  <si>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</si>
  <si>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</si>
  <si>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</si>
  <si>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</si>
  <si>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</si>
  <si>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</si>
  <si>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</si>
  <si>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</si>
  <si>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</si>
  <si>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</si>
  <si>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</si>
  <si>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</si>
  <si>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</si>
  <si>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</si>
  <si>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</si>
  <si>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</si>
  <si>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</si>
  <si>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</si>
  <si>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</si>
  <si>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</si>
  <si>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</si>
  <si>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</si>
  <si>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</si>
  <si>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</si>
  <si>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</si>
  <si>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</si>
  <si>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</si>
  <si>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</si>
  <si>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</si>
  <si>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</si>
  <si>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</si>
  <si>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</si>
  <si>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</si>
  <si>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</si>
  <si>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</si>
  <si>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</si>
  <si>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</si>
  <si>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</si>
  <si>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</si>
  <si>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</si>
  <si>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</si>
  <si>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</si>
  <si>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</si>
  <si>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</si>
  <si>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</si>
  <si>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</si>
  <si>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</si>
  <si>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</si>
  <si>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</si>
  <si>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</si>
  <si>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</si>
  <si>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</si>
  <si>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</si>
  <si>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</si>
  <si>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</si>
  <si>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</si>
  <si>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</si>
  <si>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</si>
  <si>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</si>
  <si>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</si>
  <si>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</si>
  <si>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</si>
  <si>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</si>
  <si>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</si>
  <si>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</si>
  <si>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</si>
  <si>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</si>
  <si>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</si>
  <si>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</si>
  <si>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</si>
  <si>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</si>
  <si>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</si>
  <si>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</si>
  <si>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</si>
  <si>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</si>
  <si>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</si>
  <si>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</si>
  <si>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</si>
  <si>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</si>
  <si>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</si>
  <si>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</si>
  <si>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</si>
  <si>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</si>
  <si>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</si>
  <si>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</si>
  <si>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</si>
  <si>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</si>
  <si>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</si>
  <si>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</si>
  <si>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</si>
  <si>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</si>
  <si>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</si>
  <si>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</si>
  <si>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</si>
  <si>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</si>
  <si>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</si>
  <si>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</si>
  <si>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</si>
  <si>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</si>
  <si>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42,7410</t>
  </si>
  <si>
    <t>42,6250</t>
  </si>
  <si>
    <t>42,4340</t>
  </si>
  <si>
    <t>43,1450</t>
  </si>
  <si>
    <t>43,1500</t>
  </si>
  <si>
    <t>43,3260</t>
  </si>
  <si>
    <t>43,9360</t>
  </si>
  <si>
    <t>43,9030</t>
  </si>
  <si>
    <t>44,3100</t>
  </si>
  <si>
    <t>44,5740</t>
  </si>
  <si>
    <t>44,6400</t>
  </si>
  <si>
    <t>44,5370</t>
  </si>
  <si>
    <t>44,3560</t>
  </si>
  <si>
    <t>44,5340</t>
  </si>
  <si>
    <t>44,5020</t>
  </si>
  <si>
    <t>44,4940</t>
  </si>
  <si>
    <t>44,6030</t>
  </si>
  <si>
    <t>44,3400</t>
  </si>
  <si>
    <t>44,2920</t>
  </si>
  <si>
    <t>44,2340</t>
  </si>
  <si>
    <t>44,1390</t>
  </si>
  <si>
    <t>44,2350</t>
  </si>
  <si>
    <t>44,3870</t>
  </si>
  <si>
    <t>44,5180</t>
  </si>
  <si>
    <t>44,5210</t>
  </si>
  <si>
    <t>44,3590</t>
  </si>
  <si>
    <t>44,1870</t>
  </si>
  <si>
    <t>44,0270</t>
  </si>
  <si>
    <t>43,9440</t>
  </si>
  <si>
    <t>44,0930</t>
  </si>
  <si>
    <t>44,2730</t>
  </si>
  <si>
    <t>44,1300</t>
  </si>
  <si>
    <t>44,0860</t>
  </si>
  <si>
    <t>44,2810</t>
  </si>
  <si>
    <t>44,1840</t>
  </si>
  <si>
    <t>44,1800</t>
  </si>
  <si>
    <t>44,0810</t>
  </si>
  <si>
    <t>44,0610</t>
  </si>
  <si>
    <t>44,0560</t>
  </si>
  <si>
    <t>44,0500</t>
  </si>
  <si>
    <t>43,9640</t>
  </si>
  <si>
    <t>43,8360</t>
  </si>
  <si>
    <t>43,8020</t>
  </si>
  <si>
    <t>43,8670</t>
  </si>
  <si>
    <t>44,0250</t>
  </si>
  <si>
    <t>44,0970</t>
  </si>
  <si>
    <t>43,9730</t>
  </si>
  <si>
    <t>43,8450</t>
  </si>
  <si>
    <t>43,9690</t>
  </si>
  <si>
    <t>43,9760</t>
  </si>
  <si>
    <t>44,1690</t>
  </si>
  <si>
    <t>44,1820</t>
  </si>
  <si>
    <t>44,0530</t>
  </si>
  <si>
    <t>44,1510</t>
  </si>
  <si>
    <t>44,0510</t>
  </si>
  <si>
    <t>44,1050</t>
  </si>
  <si>
    <t>43,9660</t>
  </si>
  <si>
    <t>43,9370</t>
  </si>
  <si>
    <t>43,8510</t>
  </si>
  <si>
    <t>43,7800</t>
  </si>
  <si>
    <t>43,8470</t>
  </si>
  <si>
    <t>43,7940</t>
  </si>
  <si>
    <t>43,6550</t>
  </si>
  <si>
    <t>43,7810</t>
  </si>
  <si>
    <t>43,7470</t>
  </si>
  <si>
    <t>43,8840</t>
  </si>
  <si>
    <t>44,0210</t>
  </si>
  <si>
    <t>44,0230</t>
  </si>
  <si>
    <t>43,8490</t>
  </si>
  <si>
    <t>43,9190</t>
  </si>
  <si>
    <t>43,9560</t>
  </si>
  <si>
    <t>43,8650</t>
  </si>
  <si>
    <t>43,8970</t>
  </si>
  <si>
    <t>43,9920</t>
  </si>
  <si>
    <t>43,9000</t>
  </si>
  <si>
    <t>43,8120</t>
  </si>
  <si>
    <t>43,7410</t>
  </si>
  <si>
    <t>43,7430</t>
  </si>
  <si>
    <t>43,7860</t>
  </si>
  <si>
    <t>43,7920</t>
  </si>
  <si>
    <t>43,7890</t>
  </si>
  <si>
    <t>43,6430</t>
  </si>
  <si>
    <t>43,7040</t>
  </si>
  <si>
    <t>43,6800</t>
  </si>
  <si>
    <t>43,6300</t>
  </si>
  <si>
    <t>43,6990</t>
  </si>
  <si>
    <t>43,5910</t>
  </si>
  <si>
    <t>43,5670</t>
  </si>
  <si>
    <t>43,5260</t>
  </si>
  <si>
    <t>43,5610</t>
  </si>
  <si>
    <t>43,5930</t>
  </si>
  <si>
    <t>43,6900</t>
  </si>
  <si>
    <t>43,6340</t>
  </si>
  <si>
    <t>43,6440</t>
  </si>
  <si>
    <t>43,6620</t>
  </si>
  <si>
    <t>43,7750</t>
  </si>
  <si>
    <t>43,8130</t>
  </si>
  <si>
    <t>43,6860</t>
  </si>
  <si>
    <t>43,5830</t>
  </si>
  <si>
    <t>43,4220</t>
  </si>
  <si>
    <t>43,4580</t>
  </si>
  <si>
    <t>43,4810</t>
  </si>
  <si>
    <t>43,5470</t>
  </si>
  <si>
    <t>43,4700</t>
  </si>
  <si>
    <t>43,5770</t>
  </si>
  <si>
    <t>835,99</t>
  </si>
  <si>
    <t>Valores válidos desde el 08/06/2021.</t>
  </si>
  <si>
    <t>43,5700</t>
  </si>
  <si>
    <t>43,6410</t>
  </si>
  <si>
    <t>43,6950</t>
  </si>
  <si>
    <t>43,6680</t>
  </si>
  <si>
    <t>43,7030</t>
  </si>
  <si>
    <t>43,6520</t>
  </si>
  <si>
    <t>43,6490</t>
  </si>
  <si>
    <t>43,5680</t>
  </si>
  <si>
    <t>43,3430</t>
  </si>
  <si>
    <t>43,3280</t>
  </si>
  <si>
    <t>43,2680</t>
  </si>
  <si>
    <t>43,2030</t>
  </si>
  <si>
    <t>43,1290</t>
  </si>
  <si>
    <t>43,2060</t>
  </si>
  <si>
    <t>43,2250</t>
  </si>
  <si>
    <t>42,9650</t>
  </si>
  <si>
    <t>42,8110</t>
  </si>
  <si>
    <t>42,6030</t>
  </si>
  <si>
    <t>42,5300</t>
  </si>
  <si>
    <t>42,4640</t>
  </si>
  <si>
    <t>42,5410</t>
  </si>
  <si>
    <t>42,5820</t>
  </si>
  <si>
    <t>42,6880</t>
  </si>
  <si>
    <t>42,5720</t>
  </si>
  <si>
    <t>42,5890</t>
  </si>
  <si>
    <t>42,6990</t>
  </si>
  <si>
    <t>42,6850</t>
  </si>
  <si>
    <t>42,7440</t>
  </si>
  <si>
    <t>42,6680</t>
  </si>
  <si>
    <t>42,6450</t>
  </si>
  <si>
    <t>42,6110</t>
  </si>
  <si>
    <t>42,8410</t>
  </si>
  <si>
    <t>42,7390</t>
  </si>
  <si>
    <t>42,5960</t>
  </si>
  <si>
    <t>42,6890</t>
  </si>
  <si>
    <t>42,6920</t>
  </si>
  <si>
    <t>42,8160</t>
  </si>
  <si>
    <t>42,8840</t>
  </si>
  <si>
    <t>42,9400</t>
  </si>
  <si>
    <t>42.9420</t>
  </si>
  <si>
    <t>42.9940</t>
  </si>
  <si>
    <t>43.0340</t>
  </si>
  <si>
    <t>43.2950</t>
  </si>
  <si>
    <t>43.2960</t>
  </si>
  <si>
    <t>43.4190</t>
  </si>
  <si>
    <t>43.6230</t>
  </si>
  <si>
    <t>43.7740</t>
  </si>
  <si>
    <t>43.9000</t>
  </si>
  <si>
    <t>43.8890</t>
  </si>
  <si>
    <t>43.7640</t>
  </si>
  <si>
    <t>43.8120</t>
  </si>
  <si>
    <t>43.7850</t>
  </si>
  <si>
    <t>43.8960</t>
  </si>
  <si>
    <t>43.8780</t>
  </si>
  <si>
    <t>43.6690</t>
  </si>
  <si>
    <t>43.5400</t>
  </si>
  <si>
    <t>43.6800</t>
  </si>
  <si>
    <t>43.9530</t>
  </si>
  <si>
    <t>44.1810</t>
  </si>
  <si>
    <t>44.1750</t>
  </si>
  <si>
    <t>44.1520</t>
  </si>
  <si>
    <t>43.9740</t>
  </si>
  <si>
    <t>43.6090</t>
  </si>
  <si>
    <t>43.5260</t>
  </si>
  <si>
    <t>43.5100</t>
  </si>
  <si>
    <t>43.6720</t>
  </si>
  <si>
    <t>43.8280</t>
  </si>
  <si>
    <t>44.0970</t>
  </si>
  <si>
    <t>44.1200</t>
  </si>
  <si>
    <t>44.0350</t>
  </si>
  <si>
    <t>44.1050</t>
  </si>
  <si>
    <t>44.1920</t>
  </si>
  <si>
    <t>44.0220</t>
  </si>
  <si>
    <t>44.1040</t>
  </si>
  <si>
    <t>44.1580</t>
  </si>
  <si>
    <t>44.0500</t>
  </si>
  <si>
    <t>44.1690</t>
  </si>
  <si>
    <t>44.0010</t>
  </si>
  <si>
    <t>44.1000</t>
  </si>
  <si>
    <t>44.6140</t>
  </si>
  <si>
    <t>44.7250</t>
  </si>
  <si>
    <t>44.7310</t>
  </si>
  <si>
    <t>44.5150</t>
  </si>
  <si>
    <t>44.6710</t>
  </si>
  <si>
    <t>44.6300</t>
  </si>
  <si>
    <t>44.6470</t>
  </si>
  <si>
    <t>44.5550</t>
  </si>
  <si>
    <t>44.5910</t>
  </si>
  <si>
    <t>44.5630</t>
  </si>
  <si>
    <t>44.5740</t>
  </si>
  <si>
    <t>44.6390</t>
  </si>
  <si>
    <t>44.6090</t>
  </si>
  <si>
    <t>44.5340</t>
  </si>
  <si>
    <t>44.5380</t>
  </si>
  <si>
    <t>44.4750</t>
  </si>
  <si>
    <t>44.2930</t>
  </si>
  <si>
    <t>44.0740</t>
  </si>
  <si>
    <t>44.1650</t>
  </si>
  <si>
    <t>44.1540</t>
  </si>
  <si>
    <t>43.9070</t>
  </si>
  <si>
    <t>43.8540</t>
  </si>
  <si>
    <t>43.7730</t>
  </si>
  <si>
    <t>43.7380</t>
  </si>
  <si>
    <t>43.6410</t>
  </si>
  <si>
    <t>43.4540</t>
  </si>
  <si>
    <t>43.2340</t>
  </si>
  <si>
    <t>43.1820</t>
  </si>
  <si>
    <t>43.0470</t>
  </si>
  <si>
    <t>43.0910</t>
  </si>
  <si>
    <t>43.0740</t>
  </si>
  <si>
    <t>43.0160</t>
  </si>
  <si>
    <t>43.0570</t>
  </si>
  <si>
    <t>43.0230</t>
  </si>
  <si>
    <t>42.8590</t>
  </si>
  <si>
    <t>42.6340</t>
  </si>
  <si>
    <t>42.2680</t>
  </si>
  <si>
    <t>43.0250</t>
  </si>
  <si>
    <t>42.5330</t>
  </si>
  <si>
    <t>44.1400</t>
  </si>
  <si>
    <t>44.1460</t>
  </si>
  <si>
    <t>44.1870</t>
  </si>
  <si>
    <t>44.1720</t>
  </si>
  <si>
    <t>44.1990</t>
  </si>
  <si>
    <t>44.2580</t>
  </si>
  <si>
    <t>44.2200</t>
  </si>
  <si>
    <t>44.2740</t>
  </si>
  <si>
    <t>44.3610</t>
  </si>
  <si>
    <t>44.4650</t>
  </si>
  <si>
    <t>44.3630</t>
  </si>
  <si>
    <t>44.3370</t>
  </si>
  <si>
    <t>44.3280</t>
  </si>
  <si>
    <t>44.3830</t>
  </si>
  <si>
    <t>44.4000</t>
  </si>
  <si>
    <t>44.4680</t>
  </si>
  <si>
    <t>44.4450</t>
  </si>
  <si>
    <t>44.6010</t>
  </si>
  <si>
    <t>44.6950</t>
  </si>
  <si>
    <t>N° 552  -  Diciembre 2021</t>
  </si>
  <si>
    <t>N° 552   - 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</si>
</sst>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7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</cellStyleXfs>
  <cellXfs count="2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4" fontId="16" fillId="0" borderId="21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164" fontId="16" fillId="6" borderId="21" xfId="0" quotePrefix="1" applyNumberFormat="1" applyFont="1" applyFill="1" applyBorder="1" applyAlignment="1" applyProtection="1">
      <alignment horizontal="center" vertical="center"/>
    </xf>
    <xf numFmtId="3" fontId="16" fillId="5" borderId="21" xfId="0" applyNumberFormat="1" applyFont="1" applyFill="1" applyBorder="1" applyAlignment="1" applyProtection="1">
      <alignment horizontal="center" vertical="center"/>
    </xf>
    <xf numFmtId="3" fontId="6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6" fillId="6" borderId="41" xfId="0" applyNumberFormat="1" applyFont="1" applyFill="1" applyBorder="1" applyAlignment="1" applyProtection="1">
      <alignment horizontal="center" vertical="center"/>
    </xf>
    <xf numFmtId="164" fontId="16" fillId="8" borderId="21" xfId="0" applyNumberFormat="1" applyFont="1" applyFill="1" applyBorder="1" applyAlignment="1" applyProtection="1">
      <alignment horizontal="center" vertical="center"/>
    </xf>
    <xf numFmtId="164" fontId="16" fillId="8" borderId="23" xfId="0" applyNumberFormat="1" applyFont="1" applyFill="1" applyBorder="1" applyAlignment="1" applyProtection="1">
      <alignment horizontal="center" vertical="center"/>
    </xf>
    <xf numFmtId="0" fontId="6" fillId="8" borderId="21" xfId="0" applyNumberFormat="1" applyFont="1" applyFill="1" applyBorder="1" applyAlignment="1" applyProtection="1">
      <alignment horizontal="center" vertical="center"/>
    </xf>
    <xf numFmtId="0" fontId="16" fillId="8" borderId="21" xfId="0" applyNumberFormat="1" applyFont="1" applyFill="1" applyBorder="1" applyAlignment="1" applyProtection="1">
      <alignment horizontal="center" vertical="center"/>
    </xf>
    <xf numFmtId="164" fontId="16" fillId="8" borderId="41" xfId="0" applyNumberFormat="1" applyFont="1" applyFill="1" applyBorder="1" applyAlignment="1" applyProtection="1">
      <alignment horizontal="center" vertical="center"/>
    </xf>
    <xf numFmtId="0" fontId="43" fillId="8" borderId="21" xfId="0" applyNumberFormat="1" applyFont="1" applyFill="1" applyBorder="1" applyAlignment="1" applyProtection="1">
      <alignment horizontal="center" vertical="center"/>
    </xf>
    <xf numFmtId="0" fontId="0" fillId="8" borderId="21" xfId="0" applyFill="1" applyBorder="1" applyAlignment="1">
      <alignment horizontal="center" vertical="center"/>
    </xf>
    <xf numFmtId="164" fontId="16" fillId="8" borderId="19" xfId="0" applyNumberFormat="1" applyFont="1" applyFill="1" applyBorder="1" applyAlignment="1" applyProtection="1">
      <alignment horizontal="center" vertical="center"/>
    </xf>
    <xf numFmtId="164" fontId="43" fillId="5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7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1">
    <cellStyle name="Euro" xfId="7"/>
    <cellStyle name="Euro 2" xfId="9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C2" sqref="C2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792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158.09472026541894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6212.5203976217608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13767.976004926277</v>
      </c>
      <c r="G6" s="4"/>
    </row>
    <row r="7" spans="1:7" ht="27.95" customHeight="1">
      <c r="A7" s="1">
        <v>284</v>
      </c>
      <c r="B7" s="120"/>
      <c r="C7" s="4">
        <v>4348</v>
      </c>
      <c r="D7" s="3" t="s">
        <v>277</v>
      </c>
      <c r="E7" s="4" t="s">
        <v>430</v>
      </c>
      <c r="F7" s="39">
        <v>31550.959549093426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33612.383875948246</v>
      </c>
      <c r="G8" s="4"/>
    </row>
    <row r="9" spans="1:7" ht="27.95" customHeight="1">
      <c r="A9" s="1">
        <v>185</v>
      </c>
      <c r="B9" s="120"/>
      <c r="C9" s="4">
        <v>4218</v>
      </c>
      <c r="D9" s="3" t="s">
        <v>181</v>
      </c>
      <c r="E9" s="4" t="s">
        <v>441</v>
      </c>
      <c r="F9" s="39">
        <v>190.1140847368728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191.56856331048985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1252.0623413383157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54.13209271386075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40.510944111299516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3478.5743229755662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40751.042034960716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33333.932746747552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80710.798223544363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1586.8940025917773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743.9958421354313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1904.0252075841029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969.57848132015704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0"/>
      <c r="C29" s="4">
        <v>4005</v>
      </c>
      <c r="D29" s="3" t="s">
        <v>8</v>
      </c>
      <c r="E29" s="4" t="s">
        <v>428</v>
      </c>
      <c r="F29" s="39">
        <v>914.21758122727886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640.38184901405941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2275.3097659498439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15863.637331805427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37854.922441724906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44648.06</v>
      </c>
      <c r="G34" s="145" t="s">
        <v>418</v>
      </c>
    </row>
    <row r="35" spans="1:7" ht="27.95" customHeight="1">
      <c r="A35" s="1">
        <v>8</v>
      </c>
      <c r="B35" s="120"/>
      <c r="C35" s="4">
        <v>4009</v>
      </c>
      <c r="D35" s="3" t="s">
        <v>11</v>
      </c>
      <c r="E35" s="4" t="s">
        <v>451</v>
      </c>
      <c r="F35" s="39">
        <v>8317.5880683527503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723.58859530490702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701.12850410488284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1354.1944393930107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529.19535328265079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4054.2837884848227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748.29718084747128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796.06001788244748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1097.3366236475947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2617.6740380253805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22.364884292460555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39.109593002089341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59.155597837433369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30.046593280277069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27.6149841880992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14.297654222765464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58.585488073901757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460.66121277301716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250.8489022336453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16.827374453811778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311.40730062463962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5608.3449063005037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8290.515505519792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399.00740237092452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3619.957513930095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176.17366500160273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1490.496353950304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613.82584753577362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2619.236023549206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3045.0935099326057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4080.5964350499821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7815.3486645639186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1238.8507697558505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1662.7172554619342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1564.4600762066418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4635.7224180087733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14842.92883800211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12033.942898046986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3160.0102138197258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777.95780726881878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459.74085561165026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427.38347546554991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157.44416643000733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250.47041928206457</v>
      </c>
      <c r="G108" s="4"/>
    </row>
    <row r="109" spans="1:7" ht="27.95" customHeight="1">
      <c r="A109" s="1">
        <v>61</v>
      </c>
      <c r="B109" s="120"/>
      <c r="C109" s="4">
        <v>4072</v>
      </c>
      <c r="D109" s="3" t="s">
        <v>61</v>
      </c>
      <c r="E109" s="4" t="s">
        <v>425</v>
      </c>
      <c r="F109" s="39">
        <v>366.55316211785544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2249.1139399082699</v>
      </c>
      <c r="G116" s="4"/>
    </row>
    <row r="117" spans="1:7" ht="27.95" customHeight="1">
      <c r="A117" s="1">
        <v>242</v>
      </c>
      <c r="B117" s="120"/>
      <c r="C117" s="4">
        <v>4299</v>
      </c>
      <c r="D117" s="3" t="s">
        <v>236</v>
      </c>
      <c r="E117" s="4" t="s">
        <v>425</v>
      </c>
      <c r="F117" s="39">
        <v>1219.402772455376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439.50325365618687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1036.4884014690169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1503.0927374529304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12134.806007632371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409.39734128138815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528.25889271736708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507.92222433209542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1471.7019975986902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710.20553781463536</v>
      </c>
      <c r="G129" s="4"/>
    </row>
    <row r="130" spans="1:7" ht="27.95" customHeight="1">
      <c r="A130" s="1">
        <v>148</v>
      </c>
      <c r="B130" s="120"/>
      <c r="C130" s="4">
        <v>4177</v>
      </c>
      <c r="D130" s="3" t="s">
        <v>144</v>
      </c>
      <c r="E130" s="4" t="s">
        <v>443</v>
      </c>
      <c r="F130" s="31">
        <v>386.52631592254642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336.24907350345796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1257.2513166802044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2563.9338063908808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1880.1928458958928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1132.9773179899717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1709.2962925460838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835.03913441319264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1913.8628494261404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214.27147846492511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1371.7868364941949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1048.5012272500983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928.38207774683201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21872.612543844607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1586.3867645118114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0"/>
      <c r="C147" s="4">
        <v>4092</v>
      </c>
      <c r="D147" s="3" t="s">
        <v>75</v>
      </c>
      <c r="E147" s="4" t="s">
        <v>430</v>
      </c>
      <c r="F147" s="39">
        <v>17463.358588455307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17127.142113542053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17416.868178452292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15111.874272135517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19716.229792173319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23371.626168235165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585.71230249085681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603.0293236958579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67840.379802447438</v>
      </c>
      <c r="G155" s="4"/>
    </row>
    <row r="156" spans="1:7" ht="27.95" customHeight="1">
      <c r="A156" s="1">
        <v>80</v>
      </c>
      <c r="B156" s="121"/>
      <c r="C156" s="4">
        <v>4097</v>
      </c>
      <c r="D156" s="3" t="s">
        <v>79</v>
      </c>
      <c r="E156" s="4" t="s">
        <v>430</v>
      </c>
      <c r="F156" s="39">
        <v>51586.123710659871</v>
      </c>
      <c r="G156" s="4"/>
    </row>
    <row r="157" spans="1:7" ht="27.95" customHeight="1">
      <c r="A157" s="1">
        <v>75</v>
      </c>
      <c r="B157" s="120"/>
      <c r="C157" s="4">
        <v>4091</v>
      </c>
      <c r="D157" s="3" t="s">
        <v>74</v>
      </c>
      <c r="E157" s="4" t="s">
        <v>430</v>
      </c>
      <c r="F157" s="39">
        <v>59488.112096340308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9512.0940163990508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1243.9721372202348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1651.4726146041701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305.65003436483693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1348.1760927937612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8527.0315038020362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372.80929061216318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104.87172687074312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179.01827150737847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388.27141748297021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170.91446913849856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263.44136742087909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129.45672601856339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2246.3861099898363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291.83600210242849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9804.0992468122186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49.94</v>
      </c>
      <c r="G176" s="144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70.41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1595.4539583958638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1012.8998103676292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1879.1355179092111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4292.3072809466103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0"/>
      <c r="C185" s="4">
        <v>4084</v>
      </c>
      <c r="D185" s="3" t="s">
        <v>71</v>
      </c>
      <c r="E185" s="4" t="s">
        <v>455</v>
      </c>
      <c r="F185" s="39">
        <v>7710.0895895242365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184.6135838887854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3828.3585944181605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3425.1714934986448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8">
        <v>13985.791134829244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8">
        <v>8169.344163305238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8">
        <v>18370.496524153012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331.22950848585145</v>
      </c>
      <c r="G195" s="4"/>
    </row>
    <row r="196" spans="1:7" ht="27.95" customHeight="1">
      <c r="A196" s="1">
        <v>95</v>
      </c>
      <c r="B196" s="120"/>
      <c r="C196" s="4">
        <v>4112</v>
      </c>
      <c r="D196" s="3" t="s">
        <v>94</v>
      </c>
      <c r="E196" s="4" t="s">
        <v>434</v>
      </c>
      <c r="F196" s="39">
        <v>5231.6633367547747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5037.0899257387164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153.05580860603908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260.80304135673538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2436.3476985270286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2691.3482838541731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0"/>
      <c r="C204" s="4">
        <v>4107</v>
      </c>
      <c r="D204" s="3" t="s">
        <v>89</v>
      </c>
      <c r="E204" s="4" t="s">
        <v>437</v>
      </c>
      <c r="F204" s="39">
        <v>3090.5085283029002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20665.718972137336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0"/>
      <c r="C208" s="4">
        <v>4110</v>
      </c>
      <c r="D208" s="3" t="s">
        <v>92</v>
      </c>
      <c r="E208" s="4" t="s">
        <v>426</v>
      </c>
      <c r="F208" s="39">
        <v>592.20811797768738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138765.33117934296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196.08828698472948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747.52001845993755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1682.7285302895791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613.39115633624147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8">
        <v>11084.644477534113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526.75771506917101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11585.810958836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12538.486334786296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1100.3937417023799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542.68666476496128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26318.049166106357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19905.558753971607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1652.2923924486943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3163.5056004764715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5853.7966507288647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9288.5012293445598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2741.3365648003323</v>
      </c>
      <c r="G234" s="4"/>
    </row>
    <row r="235" spans="1:7" ht="27.95" customHeight="1">
      <c r="A235" s="1">
        <v>352</v>
      </c>
      <c r="B235" s="120"/>
      <c r="C235" s="4">
        <v>4425</v>
      </c>
      <c r="D235" s="3" t="s">
        <v>334</v>
      </c>
      <c r="E235" s="4" t="s">
        <v>447</v>
      </c>
      <c r="F235" s="39">
        <v>1339.2989486414617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3205.2761327773419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9602.4096199560663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481.29304028421245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2256.5127502441551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6676.4049778018989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0"/>
      <c r="C242" s="4">
        <v>4133</v>
      </c>
      <c r="D242" s="3" t="s">
        <v>109</v>
      </c>
      <c r="E242" s="4" t="s">
        <v>451</v>
      </c>
      <c r="F242" s="39">
        <v>5608.9836810173483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15041.904705431614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31054.437214275185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 t="e">
        <v>#VALUE!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22782.576676402452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629.55608311944854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159.92623696283317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315.77824570678786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8908.2469731554283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8">
        <v>748.91584751884591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8">
        <v>533.00583874254551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8">
        <v>184.76215180054055</v>
      </c>
      <c r="G259" s="35"/>
    </row>
    <row r="260" spans="1:7" ht="27.95" customHeight="1">
      <c r="A260" s="1">
        <v>126</v>
      </c>
      <c r="B260" s="120"/>
      <c r="C260" s="4">
        <v>4151</v>
      </c>
      <c r="D260" s="3" t="s">
        <v>123</v>
      </c>
      <c r="E260" s="4" t="s">
        <v>458</v>
      </c>
      <c r="F260" s="39">
        <v>256724.1848241789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359.47389842233554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229022.24212037702</v>
      </c>
      <c r="G262" s="4"/>
    </row>
    <row r="263" spans="1:7" ht="27.95" customHeight="1">
      <c r="A263" s="1">
        <v>331</v>
      </c>
      <c r="B263" s="120"/>
      <c r="C263" s="4">
        <v>4399</v>
      </c>
      <c r="D263" s="3" t="s">
        <v>321</v>
      </c>
      <c r="E263" s="4" t="s">
        <v>458</v>
      </c>
      <c r="F263" s="39">
        <v>54054.203863300849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136560.786198524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215178.76042889571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214256.5709449467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545.92337215499538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94294.226150386385</v>
      </c>
      <c r="G272" s="4"/>
    </row>
    <row r="273" spans="1:7" ht="27.95" customHeight="1">
      <c r="A273" s="1">
        <v>128</v>
      </c>
      <c r="B273" s="120"/>
      <c r="C273" s="4">
        <v>4153</v>
      </c>
      <c r="D273" s="3" t="s">
        <v>125</v>
      </c>
      <c r="E273" s="4" t="s">
        <v>458</v>
      </c>
      <c r="F273" s="39">
        <v>21758.027578025383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151.60702433608705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1485.3904099975446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1152.1806112912711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2380.0514888574439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20.451645209576956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340.43142660826123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1296.6497112367165</v>
      </c>
      <c r="G280" s="4" t="s">
        <v>382</v>
      </c>
    </row>
    <row r="281" spans="1:7" ht="27.95" customHeight="1">
      <c r="A281" s="1">
        <v>119</v>
      </c>
      <c r="B281" s="120"/>
      <c r="C281" s="4">
        <v>4143</v>
      </c>
      <c r="D281" s="3" t="s">
        <v>118</v>
      </c>
      <c r="E281" s="4" t="s">
        <v>427</v>
      </c>
      <c r="F281" s="39">
        <v>881.83912721964657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337.44696396402674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8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8">
        <v>271.23753224584033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5209.6970044431582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6101.3353850856874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5350.7502208246669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207.52050685162504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138.10760971121786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1323.9284522708112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1493.3829142849556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1272.4540814519924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1247.9430536362377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1581.3770101031751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2347.0549235353951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2037.0190151660454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1796.1462610821802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1247.8120301790311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1540.8692211867633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1496.3435875445034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152.56135947560418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867.94685674532775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1271.1095227999999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0"/>
      <c r="C309" s="4">
        <v>4174</v>
      </c>
      <c r="D309" s="3" t="s">
        <v>141</v>
      </c>
      <c r="E309" s="4" t="s">
        <v>429</v>
      </c>
      <c r="F309" s="39">
        <v>1298.5463522437758</v>
      </c>
      <c r="G309" s="4"/>
    </row>
    <row r="310" spans="1:7" ht="27.95" customHeight="1">
      <c r="A310" s="1">
        <v>264</v>
      </c>
      <c r="B310" s="120"/>
      <c r="C310" s="4">
        <v>4324</v>
      </c>
      <c r="D310" s="3" t="s">
        <v>410</v>
      </c>
      <c r="E310" s="4" t="s">
        <v>424</v>
      </c>
      <c r="F310" s="39">
        <v>1080.6254521889589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8">
        <v>1052.9025920587649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8">
        <v>1152.9037423851973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8">
        <v>973.29152432766796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8">
        <v>1057.1209336987247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14745.723872667328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19915.026659287989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18974.91263050829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23030.883606635562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22541.673063070848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2276.9632125342423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632.23959169626653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5343.176314296943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1522.2201705287018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92629.157942312042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1316.9904556585241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26218.192177068973</v>
      </c>
      <c r="G329" s="4"/>
    </row>
    <row r="330" spans="1:7" ht="27.95" customHeight="1">
      <c r="A330" s="1">
        <v>200</v>
      </c>
      <c r="B330" s="120"/>
      <c r="C330" s="4">
        <v>4235</v>
      </c>
      <c r="D330" s="3" t="s">
        <v>196</v>
      </c>
      <c r="E330" s="4" t="s">
        <v>437</v>
      </c>
      <c r="F330" s="39">
        <v>2516.2375791730328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1327.1012597426932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553.85357157874853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60.164379928633842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88.409730402563213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513.46474104041067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2146.771843206755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294.45883503832408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1286.434648043298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1048.0363118225405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938.07252765597434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1109.1666619547564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215.23538680007522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2968.457059725632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536.12639406746223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914.25344895943181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0"/>
      <c r="C351" s="4">
        <v>4357</v>
      </c>
      <c r="D351" s="3" t="s">
        <v>285</v>
      </c>
      <c r="E351" s="4" t="s">
        <v>447</v>
      </c>
      <c r="F351" s="39">
        <v>1007.0350551566333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26322.538636998775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6135.8088920834307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3132.7126840105784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123.77056241721505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54.252704144391771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18411.537278719701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541.04479494955729</v>
      </c>
      <c r="G358" s="4"/>
    </row>
    <row r="359" spans="1:7" ht="27.95" customHeight="1">
      <c r="A359" s="1">
        <v>159</v>
      </c>
      <c r="B359" s="120"/>
      <c r="C359" s="4">
        <v>4190</v>
      </c>
      <c r="D359" s="3" t="s">
        <v>155</v>
      </c>
      <c r="E359" s="4" t="s">
        <v>427</v>
      </c>
      <c r="F359" s="39">
        <v>6152.5646823130674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10289.745150204837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42426.048067741409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30719.645898837232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65388.195852129385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16517.004360584142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28758.770480030598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1452.0565319016941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659.03094371727002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2049.2888520167612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8.1695134854369851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32.78165388031065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435.80475843459612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51150.35585079532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797.25454657117007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4340.7866879993699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3736.5029010292155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4519.7723012176702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1554.223087863521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2335.8549513239263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3476.0984971808316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9506.545191926094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5316.7147612325389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2818.6616791110591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0" t="s">
        <v>506</v>
      </c>
      <c r="E400" s="201"/>
      <c r="F400" s="201"/>
      <c r="G400" s="202"/>
    </row>
    <row r="401" spans="3:7" ht="27.95" customHeight="1" thickBot="1">
      <c r="C401" s="33" t="s">
        <v>517</v>
      </c>
      <c r="D401" s="208" t="s">
        <v>653</v>
      </c>
      <c r="E401" s="201"/>
      <c r="F401" s="201"/>
      <c r="G401" s="201"/>
    </row>
    <row r="402" spans="3:7" ht="27.95" customHeight="1" thickBot="1">
      <c r="C402" s="203" t="s">
        <v>514</v>
      </c>
      <c r="D402" s="209" t="s">
        <v>516</v>
      </c>
      <c r="E402" s="210"/>
      <c r="F402" s="210"/>
      <c r="G402" s="211"/>
    </row>
    <row r="403" spans="3:7" ht="27.95" customHeight="1" thickBot="1">
      <c r="C403" s="204"/>
      <c r="D403" s="205" t="s">
        <v>515</v>
      </c>
      <c r="E403" s="206"/>
      <c r="F403" s="206"/>
      <c r="G403" s="207"/>
    </row>
    <row r="404" spans="3:7" ht="27.95" customHeight="1">
      <c r="C404" s="129" t="s">
        <v>418</v>
      </c>
      <c r="D404" s="2" t="s">
        <v>418</v>
      </c>
    </row>
    <row r="405" spans="3:7" ht="27.95" customHeight="1">
      <c r="C405" s="1" t="s">
        <v>418</v>
      </c>
      <c r="D405" s="198" t="s">
        <v>418</v>
      </c>
      <c r="E405" s="199"/>
      <c r="F405" s="199"/>
      <c r="G405" s="199"/>
    </row>
    <row r="424" spans="3:4" ht="27.95" customHeight="1">
      <c r="C424" s="120"/>
      <c r="D424" s="2" t="s">
        <v>524</v>
      </c>
    </row>
  </sheetData>
  <sheetProtection algorithmName="SHA-512" hashValue="v0nZimIWDJpf5iik5IEHZW7KT6tTlxVZsxcPYmU+G30em5Et72f40rfWm7ppoTN6HQluOp1WpblnyXFff7jqnw==" saltValue="LEI/TC+rStriA9rgx5B1Pw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="115" zoomScaleNormal="115" workbookViewId="0"/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791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858.66523414520043</v>
      </c>
      <c r="F5" s="117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1885.1131059131001</v>
      </c>
      <c r="F6" s="118"/>
    </row>
    <row r="7" spans="1:6" ht="27.95" customHeight="1">
      <c r="A7" s="120"/>
      <c r="B7" s="4" t="s">
        <v>471</v>
      </c>
      <c r="C7" s="3" t="s">
        <v>463</v>
      </c>
      <c r="D7" s="4" t="s">
        <v>447</v>
      </c>
      <c r="E7" s="39">
        <v>3213.6844447929293</v>
      </c>
      <c r="F7" s="118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164.5800900548324</v>
      </c>
      <c r="F8" s="118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149.67413320932286</v>
      </c>
      <c r="F9" s="118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590.17161120664025</v>
      </c>
      <c r="F10" s="118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8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641.62011190422072</v>
      </c>
      <c r="F12" s="118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5671.3504008805812</v>
      </c>
      <c r="F13" s="118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112.30217901892574</v>
      </c>
      <c r="F14" s="118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529.4529535725718</v>
      </c>
      <c r="F15" s="118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706.7061386896022</v>
      </c>
      <c r="F16" s="118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1744.1445649532127</v>
      </c>
      <c r="F17" s="118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3041.9804854473286</v>
      </c>
      <c r="F18" s="118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127.84914086306705</v>
      </c>
      <c r="F19" s="118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470.24911431575515</v>
      </c>
      <c r="F20" s="118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2261.4827544878435</v>
      </c>
      <c r="F21" s="118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332.75320785735607</v>
      </c>
      <c r="F22" s="118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1036.2538996602173</v>
      </c>
      <c r="F23" s="118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711.91581442718348</v>
      </c>
      <c r="F24" s="118"/>
    </row>
    <row r="25" spans="1:6" ht="27.95" customHeight="1">
      <c r="A25" s="120"/>
      <c r="B25" s="4" t="s">
        <v>504</v>
      </c>
      <c r="C25" s="3" t="s">
        <v>502</v>
      </c>
      <c r="D25" s="4" t="s">
        <v>447</v>
      </c>
      <c r="E25" s="39">
        <v>703.20792236561203</v>
      </c>
      <c r="F25" s="118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882.80474810498254</v>
      </c>
      <c r="F26" s="118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757.8774737268717</v>
      </c>
      <c r="F27" s="118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1340.2163119461914</v>
      </c>
      <c r="F28" s="118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326.32935659008461</v>
      </c>
      <c r="F29" s="154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1619.5565903528241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1975.4635499261915</v>
      </c>
      <c r="F31" s="32"/>
    </row>
    <row r="32" spans="1:6" ht="27.95" customHeight="1">
      <c r="B32" s="149" t="s">
        <v>541</v>
      </c>
      <c r="C32" s="3" t="s">
        <v>544</v>
      </c>
      <c r="D32" s="4" t="s">
        <v>445</v>
      </c>
      <c r="E32" s="39">
        <v>2425.8323542607704</v>
      </c>
      <c r="F32" s="32"/>
    </row>
    <row r="33" spans="5:6" ht="27.95" customHeight="1">
      <c r="E33" s="119"/>
      <c r="F33" s="1"/>
    </row>
    <row r="34" spans="5:6" ht="27.95" customHeight="1">
      <c r="E34" s="119"/>
      <c r="F34" s="1"/>
    </row>
    <row r="35" spans="5:6" ht="27.95" customHeight="1">
      <c r="E35" s="119"/>
      <c r="F35" s="1"/>
    </row>
    <row r="36" spans="5:6" ht="27.95" customHeight="1">
      <c r="E36" s="119"/>
      <c r="F36" s="1"/>
    </row>
    <row r="37" spans="5:6" ht="27.95" customHeight="1">
      <c r="E37" s="119"/>
      <c r="F37" s="1"/>
    </row>
    <row r="38" spans="5:6" ht="27.95" customHeight="1">
      <c r="E38" s="11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IB1qLS+f1TfbCVKky9hfmdMWC4KkO86J7wz9lQxXcbHFozvUWq2baqMWT/dpdrsn2t8+zNNL8G/bedYhLClufg==" saltValue="jGTeuwplqdS9i7TgLOOcfQ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7"/>
  <sheetViews>
    <sheetView zoomScale="130" zoomScaleNormal="130" workbookViewId="0">
      <selection activeCell="C29" sqref="C29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4" t="s">
        <v>418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4" ht="18">
      <c r="A2" s="214" t="s">
        <v>519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>
      <c r="A3" s="225" t="s">
        <v>383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0"/>
      <c r="M4" s="12"/>
    </row>
    <row r="5" spans="1:14">
      <c r="A5" s="91" t="s">
        <v>384</v>
      </c>
      <c r="B5" s="91" t="s">
        <v>385</v>
      </c>
      <c r="C5" s="91" t="s">
        <v>386</v>
      </c>
      <c r="D5" s="91" t="s">
        <v>387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392</v>
      </c>
      <c r="J5" s="91" t="s">
        <v>393</v>
      </c>
      <c r="K5" s="91" t="s">
        <v>394</v>
      </c>
      <c r="L5" s="91" t="s">
        <v>395</v>
      </c>
      <c r="M5" s="91" t="s">
        <v>396</v>
      </c>
    </row>
    <row r="6" spans="1:14" hidden="1">
      <c r="A6" s="91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1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1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1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1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1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1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1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1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1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1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1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1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1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1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1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hidden="1" customHeight="1">
      <c r="A22" s="91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1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4" customFormat="1" ht="14.25" customHeight="1">
      <c r="A24" s="91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3" customFormat="1" ht="14.25" customHeight="1">
      <c r="A25" s="91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0" customFormat="1" ht="14.25" customHeight="1">
      <c r="A26" s="91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1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67"/>
    </row>
    <row r="28" spans="1:14">
      <c r="A28" s="91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4" s="187" customFormat="1">
      <c r="A29" s="91">
        <v>2022</v>
      </c>
      <c r="B29" s="19">
        <v>1369.7</v>
      </c>
      <c r="C29" s="19"/>
      <c r="D29" s="19">
        <v>1428.01</v>
      </c>
      <c r="E29" s="19" t="s">
        <v>418</v>
      </c>
      <c r="F29" s="19" t="s">
        <v>418</v>
      </c>
      <c r="G29" s="19" t="s">
        <v>418</v>
      </c>
      <c r="H29" s="19" t="s">
        <v>418</v>
      </c>
      <c r="I29" s="19" t="s">
        <v>418</v>
      </c>
      <c r="J29" s="19" t="s">
        <v>418</v>
      </c>
      <c r="K29" s="19" t="s">
        <v>418</v>
      </c>
      <c r="L29" s="19" t="s">
        <v>418</v>
      </c>
      <c r="M29" s="19" t="s">
        <v>418</v>
      </c>
    </row>
    <row r="30" spans="1:14">
      <c r="A30" s="124"/>
      <c r="B30" s="125"/>
      <c r="C30" s="125"/>
      <c r="D30" s="125"/>
      <c r="E30" s="125"/>
      <c r="F30" s="125" t="s">
        <v>418</v>
      </c>
      <c r="G30" s="125"/>
      <c r="H30" s="125"/>
      <c r="I30" s="125"/>
      <c r="J30" s="125"/>
      <c r="K30" s="125"/>
      <c r="L30" s="125"/>
      <c r="M30" s="125"/>
    </row>
    <row r="31" spans="1:14" ht="17.25" customHeight="1">
      <c r="A31" s="214" t="s">
        <v>397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4" ht="18">
      <c r="A32" s="214" t="s">
        <v>398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1:14" hidden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2"/>
      <c r="M33" s="12"/>
    </row>
    <row r="34" spans="1:14" hidden="1">
      <c r="A34" s="91" t="s">
        <v>384</v>
      </c>
      <c r="B34" s="91" t="s">
        <v>385</v>
      </c>
      <c r="C34" s="91" t="s">
        <v>386</v>
      </c>
      <c r="D34" s="91" t="s">
        <v>387</v>
      </c>
      <c r="E34" s="91" t="s">
        <v>388</v>
      </c>
      <c r="F34" s="91" t="s">
        <v>389</v>
      </c>
      <c r="G34" s="91" t="s">
        <v>390</v>
      </c>
      <c r="H34" s="91" t="s">
        <v>391</v>
      </c>
      <c r="I34" s="91" t="s">
        <v>392</v>
      </c>
      <c r="J34" s="91" t="s">
        <v>393</v>
      </c>
      <c r="K34" s="91" t="s">
        <v>394</v>
      </c>
      <c r="L34" s="91" t="s">
        <v>395</v>
      </c>
      <c r="M34" s="91" t="s">
        <v>396</v>
      </c>
    </row>
    <row r="35" spans="1:14" hidden="1">
      <c r="A35" s="91">
        <v>1999</v>
      </c>
      <c r="B35" s="19">
        <v>119.96</v>
      </c>
      <c r="C35" s="19">
        <v>120.17</v>
      </c>
      <c r="D35" s="19">
        <v>120.43</v>
      </c>
      <c r="E35" s="19">
        <v>121.47</v>
      </c>
      <c r="F35" s="19">
        <v>121.66</v>
      </c>
      <c r="G35" s="19">
        <v>121.74</v>
      </c>
      <c r="H35" s="19">
        <v>122.21</v>
      </c>
      <c r="I35" s="19">
        <v>122.66</v>
      </c>
      <c r="J35" s="19">
        <v>122.69</v>
      </c>
      <c r="K35" s="19">
        <v>123.09</v>
      </c>
      <c r="L35" s="19">
        <v>123.09</v>
      </c>
      <c r="M35" s="19">
        <v>124.15</v>
      </c>
    </row>
    <row r="36" spans="1:14" ht="1.5" hidden="1" customHeight="1">
      <c r="A36" s="91">
        <v>2000</v>
      </c>
      <c r="B36" s="19">
        <v>124.62</v>
      </c>
      <c r="C36" s="19">
        <v>125.04</v>
      </c>
      <c r="D36" s="19">
        <v>125.81</v>
      </c>
      <c r="E36" s="19">
        <v>126.36</v>
      </c>
      <c r="F36" s="19">
        <v>126.94</v>
      </c>
      <c r="G36" s="19">
        <v>127.57</v>
      </c>
      <c r="H36" s="19">
        <v>128.05000000000001</v>
      </c>
      <c r="I36" s="19">
        <v>128.72</v>
      </c>
      <c r="J36" s="19">
        <v>129.22</v>
      </c>
      <c r="K36" s="19">
        <v>130.11000000000001</v>
      </c>
      <c r="L36" s="19">
        <v>130.16999999999999</v>
      </c>
      <c r="M36" s="19">
        <v>130.41999999999999</v>
      </c>
    </row>
    <row r="37" spans="1:14" hidden="1">
      <c r="A37" s="91">
        <v>2001</v>
      </c>
      <c r="B37" s="19">
        <v>130.85</v>
      </c>
      <c r="C37" s="19">
        <v>131.22999999999999</v>
      </c>
      <c r="D37" s="19">
        <v>131.72</v>
      </c>
      <c r="E37" s="19">
        <v>132.79</v>
      </c>
      <c r="F37" s="19">
        <v>133.63</v>
      </c>
      <c r="G37" s="19">
        <v>133.04</v>
      </c>
      <c r="H37" s="19">
        <v>134.21</v>
      </c>
      <c r="I37" s="19">
        <v>133.83000000000001</v>
      </c>
      <c r="J37" s="19">
        <v>134.24</v>
      </c>
      <c r="K37" s="19">
        <v>134.6</v>
      </c>
      <c r="L37" s="19">
        <v>134.71</v>
      </c>
      <c r="M37" s="19">
        <v>135.1</v>
      </c>
    </row>
    <row r="38" spans="1:14" hidden="1">
      <c r="A38" s="91">
        <v>2002</v>
      </c>
      <c r="B38" s="19">
        <v>136.28</v>
      </c>
      <c r="C38" s="19">
        <v>137.19</v>
      </c>
      <c r="D38" s="19">
        <v>138.4</v>
      </c>
      <c r="E38" s="19">
        <v>140.63</v>
      </c>
      <c r="F38" s="19">
        <v>142.30000000000001</v>
      </c>
      <c r="G38" s="19">
        <v>144.82</v>
      </c>
      <c r="H38" s="19">
        <v>151.86000000000001</v>
      </c>
      <c r="I38" s="19">
        <v>160.71</v>
      </c>
      <c r="J38" s="19">
        <v>165.72</v>
      </c>
      <c r="K38" s="19">
        <v>167.32</v>
      </c>
      <c r="L38" s="19">
        <v>168.04</v>
      </c>
      <c r="M38" s="19">
        <v>170.15</v>
      </c>
    </row>
    <row r="39" spans="1:14" hidden="1">
      <c r="A39" s="91">
        <v>2003</v>
      </c>
      <c r="B39" s="19">
        <v>173.33</v>
      </c>
      <c r="C39" s="19">
        <v>175.68</v>
      </c>
      <c r="D39" s="19">
        <v>177.86</v>
      </c>
      <c r="E39" s="19">
        <v>179.55</v>
      </c>
      <c r="F39" s="19">
        <v>180.25</v>
      </c>
      <c r="G39" s="19">
        <v>180.51</v>
      </c>
      <c r="H39" s="19">
        <v>181.41</v>
      </c>
      <c r="I39" s="19">
        <v>183.52</v>
      </c>
      <c r="J39" s="19">
        <v>184.99</v>
      </c>
      <c r="K39" s="19">
        <v>185.96</v>
      </c>
      <c r="L39" s="19">
        <v>186.26</v>
      </c>
      <c r="M39" s="19">
        <v>187.48</v>
      </c>
    </row>
    <row r="40" spans="1:14" hidden="1">
      <c r="A40" s="91">
        <v>2004</v>
      </c>
      <c r="B40" s="19">
        <v>191.58</v>
      </c>
      <c r="C40" s="19">
        <v>191.61</v>
      </c>
      <c r="D40" s="19">
        <v>192.76</v>
      </c>
      <c r="E40" s="19">
        <v>195.14</v>
      </c>
      <c r="F40" s="19">
        <v>197.17</v>
      </c>
      <c r="G40" s="19">
        <v>197.82</v>
      </c>
      <c r="H40" s="19">
        <v>199.82</v>
      </c>
      <c r="I40" s="19">
        <v>202.18</v>
      </c>
      <c r="J40" s="19">
        <v>202.73</v>
      </c>
      <c r="K40" s="19">
        <v>202.06</v>
      </c>
      <c r="L40" s="19">
        <v>201.53</v>
      </c>
      <c r="M40" s="19">
        <v>201.71</v>
      </c>
    </row>
    <row r="41" spans="1:14" hidden="1">
      <c r="A41" s="91">
        <v>2005</v>
      </c>
      <c r="B41" s="19">
        <v>202.47</v>
      </c>
      <c r="C41" s="19">
        <v>202.46</v>
      </c>
      <c r="D41" s="19">
        <v>203.33</v>
      </c>
      <c r="E41" s="19">
        <v>205.42</v>
      </c>
      <c r="F41" s="19">
        <v>205.46</v>
      </c>
      <c r="G41" s="19">
        <v>206.01</v>
      </c>
      <c r="H41" s="19">
        <v>208.66</v>
      </c>
      <c r="I41" s="19">
        <v>209.1</v>
      </c>
      <c r="J41" s="19">
        <v>210.73</v>
      </c>
      <c r="K41" s="19">
        <v>211.39</v>
      </c>
      <c r="L41" s="19">
        <v>211.14</v>
      </c>
      <c r="M41" s="19">
        <v>211.6</v>
      </c>
      <c r="N41" s="67" t="s">
        <v>418</v>
      </c>
    </row>
    <row r="42" spans="1:14" hidden="1">
      <c r="A42" s="91">
        <v>2006</v>
      </c>
      <c r="B42" s="19">
        <v>214.49</v>
      </c>
      <c r="C42" s="19">
        <v>215.92</v>
      </c>
      <c r="D42" s="19">
        <v>216.61</v>
      </c>
      <c r="E42" s="19">
        <v>217.74</v>
      </c>
      <c r="F42" s="19">
        <v>219.11</v>
      </c>
      <c r="G42" s="19">
        <v>219.81</v>
      </c>
      <c r="H42" s="19">
        <v>221.68</v>
      </c>
      <c r="I42" s="19">
        <v>223.43</v>
      </c>
      <c r="J42" s="19">
        <v>224.63</v>
      </c>
      <c r="K42" s="19">
        <v>224.18</v>
      </c>
      <c r="L42" s="19">
        <v>224.26</v>
      </c>
      <c r="M42" s="19">
        <v>225.1</v>
      </c>
      <c r="N42" s="67" t="s">
        <v>418</v>
      </c>
    </row>
    <row r="43" spans="1:14" hidden="1">
      <c r="A43" s="91">
        <v>2007</v>
      </c>
      <c r="B43" s="19">
        <v>229.09</v>
      </c>
      <c r="C43" s="19">
        <v>230.49</v>
      </c>
      <c r="D43" s="19">
        <v>232.56</v>
      </c>
      <c r="E43" s="19">
        <v>235.4</v>
      </c>
      <c r="F43" s="19">
        <v>237.19</v>
      </c>
      <c r="G43" s="19">
        <v>237.51</v>
      </c>
      <c r="H43" s="19">
        <v>239.47</v>
      </c>
      <c r="I43" s="19">
        <v>243.61</v>
      </c>
      <c r="J43" s="19">
        <v>244.62</v>
      </c>
      <c r="K43" s="19">
        <v>244.06</v>
      </c>
      <c r="L43" s="19">
        <v>243.5</v>
      </c>
      <c r="M43" s="19">
        <v>244.24</v>
      </c>
    </row>
    <row r="44" spans="1:14" hidden="1">
      <c r="A44" s="91">
        <v>2008</v>
      </c>
      <c r="B44" s="19">
        <v>246.14</v>
      </c>
      <c r="C44" s="19">
        <v>248.39</v>
      </c>
      <c r="D44" s="19">
        <v>251.23</v>
      </c>
      <c r="E44" s="19">
        <v>252.06</v>
      </c>
      <c r="F44" s="19">
        <v>254.26</v>
      </c>
      <c r="G44" s="19">
        <v>257.52</v>
      </c>
      <c r="H44" s="19">
        <v>258.67</v>
      </c>
      <c r="I44" s="19">
        <v>261.3</v>
      </c>
      <c r="J44" s="19">
        <v>262.87</v>
      </c>
      <c r="K44" s="19">
        <v>263.74</v>
      </c>
      <c r="L44" s="19">
        <v>264.23</v>
      </c>
      <c r="M44" s="19">
        <v>266.69</v>
      </c>
    </row>
    <row r="45" spans="1:14" s="158" customFormat="1" hidden="1">
      <c r="A45" s="91">
        <v>2009</v>
      </c>
      <c r="B45" s="19">
        <v>268.8</v>
      </c>
      <c r="C45" s="19">
        <v>268.08</v>
      </c>
      <c r="D45" s="19">
        <v>270.14</v>
      </c>
      <c r="E45" s="19">
        <v>270.02999999999997</v>
      </c>
      <c r="F45" s="19">
        <v>271.13</v>
      </c>
      <c r="G45" s="19">
        <v>274.20999999999998</v>
      </c>
      <c r="H45" s="19">
        <v>276.92</v>
      </c>
      <c r="I45" s="19">
        <v>280.23</v>
      </c>
      <c r="J45" s="19">
        <v>280.98</v>
      </c>
      <c r="K45" s="19">
        <v>280.95</v>
      </c>
      <c r="L45" s="19">
        <v>281.11</v>
      </c>
      <c r="M45" s="19">
        <v>282.43</v>
      </c>
    </row>
    <row r="46" spans="1:14" s="158" customFormat="1" hidden="1">
      <c r="A46" s="157">
        <v>2010</v>
      </c>
      <c r="B46" s="19">
        <v>285.07</v>
      </c>
      <c r="C46" s="19">
        <v>286.66000000000003</v>
      </c>
      <c r="D46" s="19">
        <v>289.38</v>
      </c>
      <c r="E46" s="19">
        <v>289.89</v>
      </c>
      <c r="F46" s="19">
        <v>290.35000000000002</v>
      </c>
      <c r="G46" s="19">
        <v>291.17</v>
      </c>
      <c r="H46" s="19">
        <v>294.33</v>
      </c>
      <c r="I46" s="19">
        <v>297.85000000000002</v>
      </c>
      <c r="J46" s="19">
        <v>298.74</v>
      </c>
      <c r="K46" s="19">
        <v>300.66000000000003</v>
      </c>
      <c r="L46" s="19">
        <v>300.43</v>
      </c>
      <c r="M46" s="19">
        <v>302.01</v>
      </c>
    </row>
    <row r="47" spans="1:14" s="158" customFormat="1" hidden="1">
      <c r="A47" s="93"/>
      <c r="B47" s="94" t="s">
        <v>520</v>
      </c>
      <c r="C47" s="93"/>
      <c r="D47" s="93"/>
      <c r="E47" s="93"/>
      <c r="F47" s="93"/>
      <c r="G47" s="93"/>
      <c r="H47" s="95"/>
      <c r="I47" s="95"/>
      <c r="J47" s="95"/>
      <c r="K47" s="95"/>
      <c r="L47" s="95"/>
      <c r="M47" s="95"/>
    </row>
    <row r="48" spans="1:14" s="158" customFormat="1" hidden="1">
      <c r="A48" s="157">
        <v>2011</v>
      </c>
      <c r="B48" s="19">
        <v>101.25</v>
      </c>
      <c r="C48" s="19">
        <v>102.2</v>
      </c>
      <c r="D48" s="19">
        <v>103.65</v>
      </c>
      <c r="E48" s="19">
        <v>104</v>
      </c>
      <c r="F48" s="19">
        <v>104.34</v>
      </c>
      <c r="G48" s="19">
        <v>104.71</v>
      </c>
      <c r="H48" s="19">
        <v>105.5</v>
      </c>
      <c r="I48" s="19">
        <v>106.09</v>
      </c>
      <c r="J48" s="19">
        <v>106.63</v>
      </c>
      <c r="K48" s="19">
        <v>107.39</v>
      </c>
      <c r="L48" s="19">
        <v>107.84</v>
      </c>
      <c r="M48" s="19">
        <v>108.6</v>
      </c>
    </row>
    <row r="49" spans="1:13" hidden="1">
      <c r="A49" s="157">
        <v>2012</v>
      </c>
      <c r="B49" s="19">
        <v>109.4</v>
      </c>
      <c r="C49" s="19">
        <v>110.31</v>
      </c>
      <c r="D49" s="19">
        <v>111.4</v>
      </c>
      <c r="E49" s="19">
        <v>112.31</v>
      </c>
      <c r="F49" s="19">
        <v>112.75</v>
      </c>
      <c r="G49" s="19">
        <v>113.09</v>
      </c>
      <c r="H49" s="19">
        <v>113.39</v>
      </c>
      <c r="I49" s="19">
        <v>114.45</v>
      </c>
      <c r="J49" s="19">
        <v>115.84</v>
      </c>
      <c r="K49" s="19">
        <v>117.17</v>
      </c>
      <c r="L49" s="19">
        <v>117.58</v>
      </c>
      <c r="M49" s="19">
        <v>116.72</v>
      </c>
    </row>
    <row r="50" spans="1:13" hidden="1">
      <c r="A50" s="91">
        <v>2013</v>
      </c>
      <c r="B50" s="19">
        <v>118.94</v>
      </c>
      <c r="C50" s="19">
        <v>120.12</v>
      </c>
      <c r="D50" s="19">
        <v>120.91</v>
      </c>
      <c r="E50" s="19">
        <v>121.45</v>
      </c>
      <c r="F50" s="19">
        <v>121.84</v>
      </c>
      <c r="G50" s="19">
        <v>122.37</v>
      </c>
      <c r="H50" s="19">
        <v>123.31</v>
      </c>
      <c r="I50" s="19">
        <v>124.59</v>
      </c>
      <c r="J50" s="19">
        <v>126.29</v>
      </c>
      <c r="K50" s="19">
        <v>127.33</v>
      </c>
      <c r="L50" s="19">
        <v>127.59</v>
      </c>
      <c r="M50" s="19">
        <v>126.67</v>
      </c>
    </row>
    <row r="51" spans="1:13" hidden="1">
      <c r="A51" s="91">
        <v>2014</v>
      </c>
      <c r="B51" s="19">
        <v>129.76</v>
      </c>
      <c r="C51" s="19">
        <v>131.91</v>
      </c>
      <c r="D51" s="19">
        <v>132.68</v>
      </c>
      <c r="E51" s="19">
        <v>132.6</v>
      </c>
      <c r="F51" s="19">
        <v>133.02000000000001</v>
      </c>
      <c r="G51" s="19">
        <v>133.47999999999999</v>
      </c>
      <c r="H51" s="19">
        <v>134.47999999999999</v>
      </c>
      <c r="I51" s="19">
        <v>135.49</v>
      </c>
      <c r="J51" s="19">
        <v>136.85</v>
      </c>
      <c r="K51" s="19">
        <v>137.66</v>
      </c>
      <c r="L51" s="19">
        <v>137.86000000000001</v>
      </c>
      <c r="M51" s="19">
        <v>137.13</v>
      </c>
    </row>
    <row r="52" spans="1:13" s="135" customFormat="1">
      <c r="A52" s="91">
        <v>2015</v>
      </c>
      <c r="B52" s="19">
        <v>140.16999999999999</v>
      </c>
      <c r="C52" s="19">
        <v>141.71</v>
      </c>
      <c r="D52" s="19">
        <v>142.69999999999999</v>
      </c>
      <c r="E52" s="19">
        <v>143.51</v>
      </c>
      <c r="F52" s="19">
        <v>144.21</v>
      </c>
      <c r="G52" s="19">
        <v>144.86000000000001</v>
      </c>
      <c r="H52" s="19">
        <v>146.61000000000001</v>
      </c>
      <c r="I52" s="19">
        <v>148.34</v>
      </c>
      <c r="J52" s="19">
        <v>149.36000000000001</v>
      </c>
      <c r="K52" s="19">
        <v>150.26</v>
      </c>
      <c r="L52" s="19">
        <v>150.9</v>
      </c>
      <c r="M52" s="19">
        <v>150.07</v>
      </c>
    </row>
    <row r="53" spans="1:13" s="147" customFormat="1">
      <c r="A53" s="91">
        <v>2016</v>
      </c>
      <c r="B53" s="19">
        <v>153.74</v>
      </c>
      <c r="C53" s="19">
        <v>156.19999999999999</v>
      </c>
      <c r="D53" s="19">
        <v>157.82</v>
      </c>
      <c r="E53" s="19">
        <v>158.54</v>
      </c>
      <c r="F53" s="19">
        <v>160.07</v>
      </c>
      <c r="G53" s="19">
        <v>160.71</v>
      </c>
      <c r="H53" s="19">
        <v>161.34</v>
      </c>
      <c r="I53" s="19">
        <v>162.26</v>
      </c>
      <c r="J53" s="19">
        <v>162.66</v>
      </c>
      <c r="K53" s="19">
        <v>162.96</v>
      </c>
      <c r="L53" s="19">
        <v>163.12</v>
      </c>
      <c r="M53" s="19">
        <v>162.22999999999999</v>
      </c>
    </row>
    <row r="54" spans="1:13" s="152" customFormat="1">
      <c r="A54" s="91">
        <v>2017</v>
      </c>
      <c r="B54" s="19">
        <v>166.45</v>
      </c>
      <c r="C54" s="19">
        <v>167.28</v>
      </c>
      <c r="D54" s="19">
        <v>168.41</v>
      </c>
      <c r="E54" s="19">
        <v>168.78</v>
      </c>
      <c r="F54" s="19">
        <v>169</v>
      </c>
      <c r="G54" s="19">
        <v>169.25</v>
      </c>
      <c r="H54" s="19">
        <v>169.79</v>
      </c>
      <c r="I54" s="19">
        <v>171.1</v>
      </c>
      <c r="J54" s="19">
        <v>172.02</v>
      </c>
      <c r="K54" s="19">
        <v>172.8</v>
      </c>
      <c r="L54" s="19">
        <v>173.39</v>
      </c>
      <c r="M54" s="19">
        <v>172.86</v>
      </c>
    </row>
    <row r="55" spans="1:13">
      <c r="A55" s="91">
        <v>2018</v>
      </c>
      <c r="B55" s="19">
        <v>177.55</v>
      </c>
      <c r="C55" s="19">
        <v>179.11</v>
      </c>
      <c r="D55" s="19">
        <v>179.61</v>
      </c>
      <c r="E55" s="19">
        <v>179.73</v>
      </c>
      <c r="F55" s="19">
        <v>181.19</v>
      </c>
      <c r="G55" s="19">
        <v>182.98</v>
      </c>
      <c r="H55" s="19">
        <v>184.07</v>
      </c>
      <c r="I55" s="19">
        <v>185.31</v>
      </c>
      <c r="J55" s="19">
        <v>186.23</v>
      </c>
      <c r="K55" s="19">
        <v>186.66</v>
      </c>
      <c r="L55" s="19">
        <v>187.34</v>
      </c>
      <c r="M55" s="19">
        <v>186.62</v>
      </c>
    </row>
    <row r="56" spans="1:13" s="156" customFormat="1">
      <c r="A56" s="91">
        <v>2019</v>
      </c>
      <c r="B56" s="19">
        <v>190.67</v>
      </c>
      <c r="C56" s="19">
        <v>192.53</v>
      </c>
      <c r="D56" s="19">
        <v>193.59</v>
      </c>
      <c r="E56" s="19">
        <v>194.42</v>
      </c>
      <c r="F56" s="19">
        <v>195.19</v>
      </c>
      <c r="G56" s="19">
        <v>196.44</v>
      </c>
      <c r="H56" s="19">
        <v>197.94</v>
      </c>
      <c r="I56" s="19">
        <v>199.69</v>
      </c>
      <c r="J56" s="19">
        <v>200.72</v>
      </c>
      <c r="K56" s="19">
        <v>202.33</v>
      </c>
      <c r="L56" s="19">
        <v>203.08</v>
      </c>
      <c r="M56" s="19">
        <v>203.02</v>
      </c>
    </row>
    <row r="57" spans="1:13" ht="13.5" customHeight="1">
      <c r="A57" s="91">
        <v>2020</v>
      </c>
      <c r="B57" s="19">
        <v>207.27</v>
      </c>
      <c r="C57" s="19">
        <v>208.54</v>
      </c>
      <c r="D57" s="19">
        <v>211.32</v>
      </c>
      <c r="E57" s="19">
        <v>215.54</v>
      </c>
      <c r="F57" s="19">
        <v>216.76</v>
      </c>
      <c r="G57" s="19">
        <v>216.8</v>
      </c>
      <c r="H57" s="19">
        <v>217.99</v>
      </c>
      <c r="I57" s="19">
        <v>219.24</v>
      </c>
      <c r="J57" s="19">
        <v>220.64</v>
      </c>
      <c r="K57" s="19">
        <v>221.92</v>
      </c>
      <c r="L57" s="19">
        <v>222.55</v>
      </c>
      <c r="M57" s="19">
        <v>222.13</v>
      </c>
    </row>
    <row r="58" spans="1:13">
      <c r="A58" s="91">
        <v>2021</v>
      </c>
      <c r="B58" s="19">
        <v>225.69</v>
      </c>
      <c r="C58" s="19">
        <v>227.55</v>
      </c>
      <c r="D58" s="19">
        <v>228.95</v>
      </c>
      <c r="E58" s="19">
        <v>230.1</v>
      </c>
      <c r="F58" s="19">
        <v>231.15</v>
      </c>
      <c r="G58" s="19">
        <v>232.69</v>
      </c>
      <c r="H58" s="19">
        <v>233.9</v>
      </c>
      <c r="I58" s="19">
        <v>235.89</v>
      </c>
      <c r="J58" s="19">
        <v>236.98</v>
      </c>
      <c r="K58" s="19">
        <v>239.44</v>
      </c>
      <c r="L58" s="19">
        <v>240.05</v>
      </c>
      <c r="M58" s="19">
        <v>239.81</v>
      </c>
    </row>
    <row r="59" spans="1:13" s="187" customFormat="1">
      <c r="A59" s="91">
        <v>2022</v>
      </c>
      <c r="B59" s="19">
        <v>244.09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4.25" customHeight="1">
      <c r="A61" s="214" t="s">
        <v>399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</row>
    <row r="62" spans="1:13" ht="18" hidden="1">
      <c r="A62" s="214" t="s">
        <v>400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1:13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92"/>
      <c r="M63" s="12"/>
    </row>
    <row r="64" spans="1:13" hidden="1">
      <c r="A64" s="91" t="s">
        <v>384</v>
      </c>
      <c r="B64" s="91" t="s">
        <v>385</v>
      </c>
      <c r="C64" s="91" t="s">
        <v>386</v>
      </c>
      <c r="D64" s="91" t="s">
        <v>387</v>
      </c>
      <c r="E64" s="91" t="s">
        <v>388</v>
      </c>
      <c r="F64" s="91" t="s">
        <v>389</v>
      </c>
      <c r="G64" s="91" t="s">
        <v>390</v>
      </c>
      <c r="H64" s="91" t="s">
        <v>391</v>
      </c>
      <c r="I64" s="91" t="s">
        <v>392</v>
      </c>
      <c r="J64" s="91" t="s">
        <v>393</v>
      </c>
      <c r="K64" s="91" t="s">
        <v>394</v>
      </c>
      <c r="L64" s="91" t="s">
        <v>395</v>
      </c>
      <c r="M64" s="91" t="s">
        <v>396</v>
      </c>
    </row>
    <row r="65" spans="1:16" hidden="1">
      <c r="A65" s="91">
        <v>1996</v>
      </c>
      <c r="B65" s="18">
        <v>2854.7799889689445</v>
      </c>
      <c r="C65" s="18">
        <v>2886.06</v>
      </c>
      <c r="D65" s="18">
        <v>3001.4099767551015</v>
      </c>
      <c r="E65" s="18">
        <v>3035.6500105205882</v>
      </c>
      <c r="F65" s="18">
        <v>3051.0999929032714</v>
      </c>
      <c r="G65" s="18">
        <v>3108.9700156999547</v>
      </c>
      <c r="H65" s="18">
        <v>3209.8699929157215</v>
      </c>
      <c r="I65" s="18">
        <v>3244.7599998505948</v>
      </c>
      <c r="J65" s="18">
        <v>3278.42</v>
      </c>
      <c r="K65" s="18">
        <v>3300.2900009586806</v>
      </c>
      <c r="L65" s="18">
        <v>3439.77990181614</v>
      </c>
      <c r="M65" s="18">
        <v>3451.3300140565025</v>
      </c>
    </row>
    <row r="66" spans="1:16" ht="11.25" hidden="1" customHeight="1">
      <c r="A66" s="91">
        <v>1997</v>
      </c>
      <c r="B66" s="18">
        <v>3462.2500115166204</v>
      </c>
      <c r="C66" s="18">
        <v>3489.4899942354641</v>
      </c>
      <c r="D66" s="18">
        <v>3525.2800095121056</v>
      </c>
      <c r="E66" s="18">
        <v>3532.5200109065504</v>
      </c>
      <c r="F66" s="18">
        <v>3538.0399894420602</v>
      </c>
      <c r="G66" s="18">
        <v>3642.4699976468742</v>
      </c>
      <c r="H66" s="18">
        <v>3647.2099897035182</v>
      </c>
      <c r="I66" s="18">
        <v>3680.4900041957844</v>
      </c>
      <c r="J66" s="18">
        <v>3774.4500035483638</v>
      </c>
      <c r="K66" s="18">
        <v>3806.96</v>
      </c>
      <c r="L66" s="18">
        <v>3837.5699868150255</v>
      </c>
      <c r="M66" s="18">
        <v>3822.6099899525261</v>
      </c>
    </row>
    <row r="67" spans="1:16" ht="10.5" hidden="1" customHeight="1">
      <c r="A67" s="91">
        <v>1998</v>
      </c>
      <c r="B67" s="18">
        <v>3856.1599913843224</v>
      </c>
      <c r="C67" s="18">
        <v>3914.7</v>
      </c>
      <c r="D67" s="18">
        <v>4038.51</v>
      </c>
      <c r="E67" s="18">
        <v>4064.17</v>
      </c>
      <c r="F67" s="18">
        <v>4132.3999999999996</v>
      </c>
      <c r="G67" s="18">
        <v>4122.75</v>
      </c>
      <c r="H67" s="18">
        <v>4157.1499999999996</v>
      </c>
      <c r="I67" s="18">
        <v>4167.75</v>
      </c>
      <c r="J67" s="18">
        <v>4254.45</v>
      </c>
      <c r="K67" s="18">
        <v>4255.84</v>
      </c>
      <c r="L67" s="18">
        <v>4292.59</v>
      </c>
      <c r="M67" s="18">
        <v>4297.1099999999997</v>
      </c>
    </row>
    <row r="68" spans="1:16" hidden="1">
      <c r="A68" s="91">
        <v>1999</v>
      </c>
      <c r="B68" s="18">
        <v>4318.0600000000004</v>
      </c>
      <c r="C68" s="18">
        <v>4341.7</v>
      </c>
      <c r="D68" s="18">
        <v>4420.53</v>
      </c>
      <c r="E68" s="18">
        <v>4430.83</v>
      </c>
      <c r="F68" s="18">
        <v>4434</v>
      </c>
      <c r="G68" s="18">
        <v>4430.29</v>
      </c>
      <c r="H68" s="18">
        <v>4428.87</v>
      </c>
      <c r="I68" s="18">
        <v>4467.3999999999996</v>
      </c>
      <c r="J68" s="18">
        <v>4497.3100000000004</v>
      </c>
      <c r="K68" s="18">
        <v>4520.6000000000004</v>
      </c>
      <c r="L68" s="18">
        <v>4510.88</v>
      </c>
      <c r="M68" s="18">
        <v>4523.34</v>
      </c>
    </row>
    <row r="69" spans="1:16" hidden="1">
      <c r="A69" s="96"/>
      <c r="B69" s="94" t="s">
        <v>419</v>
      </c>
      <c r="C69" s="93"/>
      <c r="D69" s="93"/>
      <c r="E69" s="93"/>
      <c r="F69" s="93"/>
      <c r="G69" s="97"/>
      <c r="H69" s="97"/>
      <c r="I69" s="97"/>
      <c r="J69" s="97"/>
      <c r="K69" s="97"/>
      <c r="L69" s="97"/>
      <c r="M69" s="97"/>
    </row>
    <row r="70" spans="1:16" hidden="1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P70" s="67" t="s">
        <v>418</v>
      </c>
    </row>
    <row r="71" spans="1:16" hidden="1">
      <c r="A71" s="91">
        <v>2000</v>
      </c>
      <c r="B71" s="18">
        <f>100.26</f>
        <v>100.26</v>
      </c>
      <c r="C71" s="18">
        <f>4552.74/45.2334</f>
        <v>100.64996219607634</v>
      </c>
      <c r="D71" s="18">
        <f>101.36</f>
        <v>101.36</v>
      </c>
      <c r="E71" s="18">
        <f>101.66</f>
        <v>101.66</v>
      </c>
      <c r="F71" s="18">
        <f>101.79</f>
        <v>101.79</v>
      </c>
      <c r="G71" s="18">
        <f>101.63</f>
        <v>101.63</v>
      </c>
      <c r="H71" s="18">
        <f>101.8</f>
        <v>101.8</v>
      </c>
      <c r="I71" s="18">
        <f>101.75</f>
        <v>101.75</v>
      </c>
      <c r="J71" s="18">
        <f>101.9</f>
        <v>101.9</v>
      </c>
      <c r="K71" s="18">
        <f>101.9</f>
        <v>101.9</v>
      </c>
      <c r="L71" s="18">
        <f>101.97</f>
        <v>101.97</v>
      </c>
      <c r="M71" s="18">
        <f>102.32</f>
        <v>102.32</v>
      </c>
    </row>
    <row r="72" spans="1:16" hidden="1">
      <c r="A72" s="91">
        <v>2001</v>
      </c>
      <c r="B72" s="18">
        <f>103.31</f>
        <v>103.31</v>
      </c>
      <c r="C72" s="18">
        <f>103.46</f>
        <v>103.46</v>
      </c>
      <c r="D72" s="18">
        <f>104.46</f>
        <v>104.46</v>
      </c>
      <c r="E72" s="18">
        <f>105.26</f>
        <v>105.26</v>
      </c>
      <c r="F72" s="18">
        <f>105.59</f>
        <v>105.59</v>
      </c>
      <c r="G72" s="18">
        <f>107.01</f>
        <v>107.01</v>
      </c>
      <c r="H72" s="18">
        <f>107.94</f>
        <v>107.94</v>
      </c>
      <c r="I72" s="18">
        <f>107.92</f>
        <v>107.92</v>
      </c>
      <c r="J72" s="18">
        <f>108.03</f>
        <v>108.03</v>
      </c>
      <c r="K72" s="18">
        <f>4901.11/45.2334</f>
        <v>108.3515720684273</v>
      </c>
      <c r="L72" s="18">
        <f>108.44</f>
        <v>108.44</v>
      </c>
      <c r="M72" s="18">
        <f>109.55</f>
        <v>109.55</v>
      </c>
    </row>
    <row r="73" spans="1:16" hidden="1">
      <c r="A73" s="91">
        <v>2002</v>
      </c>
      <c r="B73" s="18">
        <f>110.63</f>
        <v>110.63</v>
      </c>
      <c r="C73" s="18">
        <f>111.16</f>
        <v>111.16</v>
      </c>
      <c r="D73" s="18">
        <f>111.94</f>
        <v>111.94</v>
      </c>
      <c r="E73" s="18">
        <f>113.13</f>
        <v>113.13</v>
      </c>
      <c r="F73" s="18">
        <f>114.7</f>
        <v>114.7</v>
      </c>
      <c r="G73" s="18">
        <f>115.45</f>
        <v>115.45</v>
      </c>
      <c r="H73" s="18">
        <f>121.81</f>
        <v>121.81</v>
      </c>
      <c r="I73" s="18">
        <f>131.35</f>
        <v>131.35</v>
      </c>
      <c r="J73" s="18">
        <f>138.35</f>
        <v>138.35</v>
      </c>
      <c r="K73" s="18">
        <f>136.12</f>
        <v>136.12</v>
      </c>
      <c r="L73" s="18">
        <f>135.8</f>
        <v>135.80000000000001</v>
      </c>
      <c r="M73" s="18">
        <f>136.17</f>
        <v>136.16999999999999</v>
      </c>
    </row>
    <row r="74" spans="1:16" hidden="1">
      <c r="A74" s="91">
        <v>2003</v>
      </c>
      <c r="B74" s="18">
        <f>137.32</f>
        <v>137.32</v>
      </c>
      <c r="C74" s="18">
        <f>138.11</f>
        <v>138.11000000000001</v>
      </c>
      <c r="D74" s="18">
        <f>139.09</f>
        <v>139.09</v>
      </c>
      <c r="E74" s="18">
        <f>139.43</f>
        <v>139.43</v>
      </c>
      <c r="F74" s="18">
        <f>140.46</f>
        <v>140.46</v>
      </c>
      <c r="G74" s="18">
        <f>138.86</f>
        <v>138.86000000000001</v>
      </c>
      <c r="H74" s="18">
        <f>144.34</f>
        <v>144.34</v>
      </c>
      <c r="I74" s="18">
        <f>146.07</f>
        <v>146.07</v>
      </c>
      <c r="J74" s="18">
        <f>146.79</f>
        <v>146.79</v>
      </c>
      <c r="K74" s="18">
        <f>147.51</f>
        <v>147.51</v>
      </c>
      <c r="L74" s="18">
        <f>148.06</f>
        <v>148.06</v>
      </c>
      <c r="M74" s="18">
        <f>148.87008</f>
        <v>148.87008</v>
      </c>
    </row>
    <row r="75" spans="1:16" hidden="1">
      <c r="A75" s="91">
        <v>2004</v>
      </c>
      <c r="B75" s="18">
        <f>147.35</f>
        <v>147.35</v>
      </c>
      <c r="C75" s="18">
        <f>151.29</f>
        <v>151.29</v>
      </c>
      <c r="D75" s="18">
        <f>153.1</f>
        <v>153.1</v>
      </c>
      <c r="E75" s="18">
        <f>155.61</f>
        <v>155.61000000000001</v>
      </c>
      <c r="F75" s="18">
        <f>157.04</f>
        <v>157.04</v>
      </c>
      <c r="G75" s="18">
        <f>157.59</f>
        <v>157.59</v>
      </c>
      <c r="H75" s="18">
        <f>158.62</f>
        <v>158.62</v>
      </c>
      <c r="I75" s="18">
        <f>163.62</f>
        <v>163.62</v>
      </c>
      <c r="J75" s="18">
        <f>162.98</f>
        <v>162.97999999999999</v>
      </c>
      <c r="K75" s="18">
        <f>163.01</f>
        <v>163.01</v>
      </c>
      <c r="L75" s="18">
        <f>163.41</f>
        <v>163.41</v>
      </c>
      <c r="M75" s="18">
        <f>164.24</f>
        <v>164.24</v>
      </c>
    </row>
    <row r="76" spans="1:16" hidden="1">
      <c r="A76" s="91">
        <v>2005</v>
      </c>
      <c r="B76" s="18">
        <f>164.33</f>
        <v>164.33</v>
      </c>
      <c r="C76" s="18">
        <f>167.9</f>
        <v>167.9</v>
      </c>
      <c r="D76" s="18">
        <f>169.14</f>
        <v>169.14</v>
      </c>
      <c r="E76" s="18">
        <v>169.49</v>
      </c>
      <c r="F76" s="18">
        <v>169.73</v>
      </c>
      <c r="G76" s="18">
        <v>168.93</v>
      </c>
      <c r="H76" s="18">
        <v>170.83</v>
      </c>
      <c r="I76" s="18">
        <v>173.53</v>
      </c>
      <c r="J76" s="18">
        <v>173.94</v>
      </c>
      <c r="K76" s="18">
        <v>174.3</v>
      </c>
      <c r="L76" s="18">
        <v>174.44</v>
      </c>
      <c r="M76" s="18">
        <v>175.08</v>
      </c>
    </row>
    <row r="77" spans="1:16" hidden="1">
      <c r="A77" s="91">
        <v>2006</v>
      </c>
      <c r="B77" s="18">
        <v>176.36</v>
      </c>
      <c r="C77" s="18">
        <v>177.22</v>
      </c>
      <c r="D77" s="18">
        <v>177.67</v>
      </c>
      <c r="E77" s="18">
        <v>178.3</v>
      </c>
      <c r="F77" s="18">
        <v>182.87</v>
      </c>
      <c r="G77" s="18">
        <v>186.89</v>
      </c>
      <c r="H77" s="18">
        <v>191.24</v>
      </c>
      <c r="I77" s="18">
        <v>192.83</v>
      </c>
      <c r="J77" s="18">
        <v>193.9</v>
      </c>
      <c r="K77" s="18">
        <v>193.61</v>
      </c>
      <c r="L77" s="18">
        <v>193.76</v>
      </c>
      <c r="M77" s="18">
        <v>195.05</v>
      </c>
    </row>
    <row r="78" spans="1:16" hidden="1">
      <c r="A78" s="91">
        <v>2007</v>
      </c>
      <c r="B78" s="18">
        <v>200.18</v>
      </c>
      <c r="C78" s="18">
        <v>200.48</v>
      </c>
      <c r="D78" s="18">
        <v>200.9</v>
      </c>
      <c r="E78" s="18">
        <v>202</v>
      </c>
      <c r="F78" s="18">
        <v>203.18</v>
      </c>
      <c r="G78" s="18">
        <v>203.73</v>
      </c>
      <c r="H78" s="18">
        <v>200.64</v>
      </c>
      <c r="I78" s="18">
        <v>202.36</v>
      </c>
      <c r="J78" s="18">
        <v>202.74</v>
      </c>
      <c r="K78" s="18">
        <v>202.7</v>
      </c>
      <c r="L78" s="18">
        <v>202.82</v>
      </c>
      <c r="M78" s="18">
        <v>203.72</v>
      </c>
    </row>
    <row r="79" spans="1:16" hidden="1">
      <c r="A79" s="91">
        <v>2008</v>
      </c>
      <c r="B79" s="18">
        <v>212.12</v>
      </c>
      <c r="C79" s="18">
        <v>213.98</v>
      </c>
      <c r="D79" s="18">
        <v>215.38</v>
      </c>
      <c r="E79" s="18">
        <v>217.11</v>
      </c>
      <c r="F79" s="18">
        <v>219.55</v>
      </c>
      <c r="G79" s="18">
        <v>222.27</v>
      </c>
      <c r="H79" s="18">
        <v>224.72</v>
      </c>
      <c r="I79" s="18">
        <v>228.21</v>
      </c>
      <c r="J79" s="18">
        <v>232.69</v>
      </c>
      <c r="K79" s="18">
        <v>240.72</v>
      </c>
      <c r="L79" s="18">
        <v>254.43</v>
      </c>
      <c r="M79" s="18">
        <v>254.89</v>
      </c>
    </row>
    <row r="80" spans="1:16" hidden="1">
      <c r="A80" s="91">
        <v>2009</v>
      </c>
      <c r="B80" s="18">
        <v>250.74</v>
      </c>
      <c r="C80" s="18">
        <v>247.37</v>
      </c>
      <c r="D80" s="18">
        <v>248.17</v>
      </c>
      <c r="E80" s="18">
        <v>246</v>
      </c>
      <c r="F80" s="18">
        <v>244.89</v>
      </c>
      <c r="G80" s="18">
        <v>244.47</v>
      </c>
      <c r="H80" s="18">
        <v>245.58</v>
      </c>
      <c r="I80" s="18">
        <v>246.04</v>
      </c>
      <c r="J80" s="18">
        <v>245.92</v>
      </c>
      <c r="K80" s="18">
        <v>244.65</v>
      </c>
      <c r="L80" s="18">
        <v>258.74</v>
      </c>
      <c r="M80" s="18">
        <v>257.83</v>
      </c>
    </row>
    <row r="81" spans="1:13" hidden="1">
      <c r="A81" s="91">
        <v>2010</v>
      </c>
      <c r="B81" s="18">
        <v>257.76</v>
      </c>
      <c r="C81" s="18">
        <v>259.17</v>
      </c>
      <c r="D81" s="18">
        <v>260.38</v>
      </c>
      <c r="E81" s="18">
        <v>260.18</v>
      </c>
      <c r="F81" s="18">
        <v>261.66000000000003</v>
      </c>
      <c r="G81" s="18">
        <v>262.52</v>
      </c>
      <c r="H81" s="18">
        <v>264.83999999999997</v>
      </c>
      <c r="I81" s="18">
        <v>265.67</v>
      </c>
      <c r="J81" s="18">
        <v>266.27</v>
      </c>
      <c r="K81" s="18">
        <v>266.22000000000003</v>
      </c>
      <c r="L81" s="18">
        <v>281.76</v>
      </c>
      <c r="M81" s="18">
        <v>287.66000000000003</v>
      </c>
    </row>
    <row r="82" spans="1:13" hidden="1">
      <c r="A82" s="91">
        <v>2011</v>
      </c>
      <c r="B82" s="18">
        <v>289.35000000000002</v>
      </c>
      <c r="C82" s="18">
        <v>289.75</v>
      </c>
      <c r="D82" s="18">
        <v>291.35000000000002</v>
      </c>
      <c r="E82" s="18">
        <v>292.55</v>
      </c>
      <c r="F82" s="18">
        <v>293.63</v>
      </c>
      <c r="G82" s="18">
        <v>294</v>
      </c>
      <c r="H82" s="18">
        <v>295.85000000000002</v>
      </c>
      <c r="I82" s="18">
        <v>297.60000000000002</v>
      </c>
      <c r="J82" s="18">
        <v>298.35000000000002</v>
      </c>
      <c r="K82" s="18">
        <v>326.75</v>
      </c>
      <c r="L82" s="18">
        <v>327.02999999999997</v>
      </c>
      <c r="M82" s="18">
        <v>327.88</v>
      </c>
    </row>
    <row r="83" spans="1:13" hidden="1">
      <c r="A83" s="91">
        <v>2012</v>
      </c>
      <c r="B83" s="18">
        <v>329.22</v>
      </c>
      <c r="C83" s="18">
        <v>330</v>
      </c>
      <c r="D83" s="18">
        <v>331.5</v>
      </c>
      <c r="E83" s="18">
        <v>333.17</v>
      </c>
      <c r="F83" s="18">
        <v>335.17</v>
      </c>
      <c r="G83" s="18">
        <v>338.74</v>
      </c>
      <c r="H83" s="18">
        <v>340.82</v>
      </c>
      <c r="I83" s="18">
        <v>340.04</v>
      </c>
      <c r="J83" s="18">
        <v>340.81</v>
      </c>
      <c r="K83" s="18">
        <v>378.54</v>
      </c>
      <c r="L83" s="18">
        <v>378.49</v>
      </c>
      <c r="M83" s="18">
        <v>377.66</v>
      </c>
    </row>
    <row r="84" spans="1:13" s="138" customFormat="1" hidden="1">
      <c r="A84" s="91">
        <v>2013</v>
      </c>
      <c r="B84" s="18">
        <v>378.62</v>
      </c>
      <c r="C84" s="18">
        <v>379.93</v>
      </c>
      <c r="D84" s="18">
        <v>381.42</v>
      </c>
      <c r="E84" s="18">
        <v>381.66</v>
      </c>
      <c r="F84" s="18">
        <v>382.46</v>
      </c>
      <c r="G84" s="18">
        <v>385.19</v>
      </c>
      <c r="H84" s="18">
        <v>387.96</v>
      </c>
      <c r="I84" s="18">
        <v>390.55</v>
      </c>
      <c r="J84" s="18">
        <v>393.26</v>
      </c>
      <c r="K84" s="18">
        <v>419.94</v>
      </c>
      <c r="L84" s="18">
        <v>420.82</v>
      </c>
      <c r="M84" s="18">
        <v>420.84</v>
      </c>
    </row>
    <row r="85" spans="1:13" s="148" customFormat="1" hidden="1">
      <c r="A85" s="91">
        <v>2014</v>
      </c>
      <c r="B85" s="18">
        <v>425.89</v>
      </c>
      <c r="C85" s="18">
        <v>429.98</v>
      </c>
      <c r="D85" s="18">
        <v>431.49</v>
      </c>
      <c r="E85" s="18">
        <v>430.02</v>
      </c>
      <c r="F85" s="18">
        <v>432.88</v>
      </c>
      <c r="G85" s="18">
        <v>433.25</v>
      </c>
      <c r="H85" s="18">
        <v>433.89</v>
      </c>
      <c r="I85" s="18">
        <v>435.27</v>
      </c>
      <c r="J85" s="18">
        <v>438.72</v>
      </c>
      <c r="K85" s="18">
        <v>473.24</v>
      </c>
      <c r="L85" s="18">
        <v>473.42</v>
      </c>
      <c r="M85" s="18">
        <v>471.89</v>
      </c>
    </row>
    <row r="86" spans="1:13" hidden="1">
      <c r="A86" s="91">
        <v>2015</v>
      </c>
      <c r="B86" s="18">
        <v>476.15</v>
      </c>
      <c r="C86" s="18">
        <v>480.33</v>
      </c>
      <c r="D86" s="18">
        <v>480.71</v>
      </c>
      <c r="E86" s="18">
        <v>483.95</v>
      </c>
      <c r="F86" s="18">
        <v>486.6</v>
      </c>
      <c r="G86" s="18">
        <v>487.66</v>
      </c>
      <c r="H86" s="18">
        <v>489.85</v>
      </c>
      <c r="I86" s="18">
        <v>492.72</v>
      </c>
      <c r="J86" s="18">
        <v>493.13</v>
      </c>
      <c r="K86" s="18">
        <v>535.52</v>
      </c>
      <c r="L86" s="18">
        <v>535.14</v>
      </c>
      <c r="M86" s="18">
        <v>530.94000000000005</v>
      </c>
    </row>
    <row r="87" spans="1:13" s="153" customFormat="1">
      <c r="A87" s="91">
        <v>2016</v>
      </c>
      <c r="B87" s="18">
        <v>534.95000000000005</v>
      </c>
      <c r="C87" s="18">
        <v>542.67999999999995</v>
      </c>
      <c r="D87" s="18">
        <v>540.5</v>
      </c>
      <c r="E87" s="18">
        <v>543.16999999999996</v>
      </c>
      <c r="F87" s="18">
        <v>543.82000000000005</v>
      </c>
      <c r="G87" s="18">
        <v>543</v>
      </c>
      <c r="H87" s="18">
        <v>542.61</v>
      </c>
      <c r="I87" s="18">
        <v>539.83000000000004</v>
      </c>
      <c r="J87" s="18">
        <v>540.39</v>
      </c>
      <c r="K87" s="18">
        <v>550.39</v>
      </c>
      <c r="L87" s="18">
        <v>575.57000000000005</v>
      </c>
      <c r="M87" s="18">
        <v>573.57000000000005</v>
      </c>
    </row>
    <row r="88" spans="1:13" ht="13.5" customHeight="1">
      <c r="A88" s="91">
        <v>2017</v>
      </c>
      <c r="B88" s="18">
        <v>574.17999999999995</v>
      </c>
      <c r="C88" s="18">
        <v>580.97</v>
      </c>
      <c r="D88" s="18">
        <v>582.01</v>
      </c>
      <c r="E88" s="18">
        <v>578.16999999999996</v>
      </c>
      <c r="F88" s="18">
        <v>583.27</v>
      </c>
      <c r="G88" s="18">
        <v>585.54</v>
      </c>
      <c r="H88" s="18">
        <v>587.35</v>
      </c>
      <c r="I88" s="18">
        <v>588.44000000000005</v>
      </c>
      <c r="J88" s="18">
        <v>591.54</v>
      </c>
      <c r="K88" s="18">
        <v>618.16999999999996</v>
      </c>
      <c r="L88" s="18">
        <v>622.75</v>
      </c>
      <c r="M88" s="18">
        <v>617.98</v>
      </c>
    </row>
    <row r="89" spans="1:13" s="156" customFormat="1" ht="13.5" customHeight="1">
      <c r="A89" s="91">
        <v>2018</v>
      </c>
      <c r="B89" s="18">
        <v>617.72</v>
      </c>
      <c r="C89" s="18">
        <v>627.6</v>
      </c>
      <c r="D89" s="18">
        <v>623.79</v>
      </c>
      <c r="E89" s="18">
        <v>625.52</v>
      </c>
      <c r="F89" s="18">
        <v>629.48</v>
      </c>
      <c r="G89" s="18">
        <v>633.65</v>
      </c>
      <c r="H89" s="18">
        <v>634.77</v>
      </c>
      <c r="I89" s="18">
        <v>662.67</v>
      </c>
      <c r="J89" s="18">
        <v>666.21</v>
      </c>
      <c r="K89" s="18">
        <v>668.17</v>
      </c>
      <c r="L89" s="18">
        <v>668.53</v>
      </c>
      <c r="M89" s="18">
        <v>662.41</v>
      </c>
    </row>
    <row r="90" spans="1:13" ht="15.75" customHeight="1">
      <c r="A90" s="91">
        <v>2019</v>
      </c>
      <c r="B90" s="18">
        <v>665.68</v>
      </c>
      <c r="C90" s="18">
        <v>672.88</v>
      </c>
      <c r="D90" s="18">
        <v>674.63</v>
      </c>
      <c r="E90" s="18">
        <v>672.9</v>
      </c>
      <c r="F90" s="18">
        <v>680.03</v>
      </c>
      <c r="G90" s="18">
        <v>681.49</v>
      </c>
      <c r="H90" s="18">
        <v>705.99</v>
      </c>
      <c r="I90" s="18">
        <v>708.59</v>
      </c>
      <c r="J90" s="18">
        <v>711.28</v>
      </c>
      <c r="K90" s="18">
        <v>713.95</v>
      </c>
      <c r="L90" s="18">
        <v>715.26</v>
      </c>
      <c r="M90" s="18">
        <v>710.63</v>
      </c>
    </row>
    <row r="91" spans="1:13" s="175" customFormat="1" ht="14.25" customHeight="1">
      <c r="A91" s="91">
        <v>2020</v>
      </c>
      <c r="B91" s="18">
        <v>712.87</v>
      </c>
      <c r="C91" s="18">
        <v>720.18</v>
      </c>
      <c r="D91" s="18">
        <v>730.7</v>
      </c>
      <c r="E91" s="18">
        <v>731.12</v>
      </c>
      <c r="F91" s="18">
        <v>738.5</v>
      </c>
      <c r="G91" s="18">
        <v>737.44</v>
      </c>
      <c r="H91" s="18">
        <v>773.41</v>
      </c>
      <c r="I91" s="18">
        <v>773.15</v>
      </c>
      <c r="J91" s="18">
        <v>774.09</v>
      </c>
      <c r="K91" s="18">
        <v>775.34</v>
      </c>
      <c r="L91" s="18">
        <v>775.6</v>
      </c>
      <c r="M91" s="18">
        <v>771.48</v>
      </c>
    </row>
    <row r="92" spans="1:13" ht="14.25" customHeight="1">
      <c r="A92" s="91">
        <v>2021</v>
      </c>
      <c r="B92" s="18">
        <v>776.42</v>
      </c>
      <c r="C92" s="18">
        <v>788.05</v>
      </c>
      <c r="D92" s="18">
        <v>792.93</v>
      </c>
      <c r="E92" s="18">
        <v>826.21</v>
      </c>
      <c r="F92" s="18">
        <v>832.33</v>
      </c>
      <c r="G92" s="18" t="s">
        <v>652</v>
      </c>
      <c r="H92" s="18">
        <v>840.93</v>
      </c>
      <c r="I92" s="18">
        <v>843.14</v>
      </c>
      <c r="J92" s="18">
        <v>841.32</v>
      </c>
      <c r="K92" s="18">
        <v>843.7</v>
      </c>
      <c r="L92" s="18">
        <v>843.17</v>
      </c>
      <c r="M92" s="18">
        <v>838.68</v>
      </c>
    </row>
    <row r="93" spans="1:13" s="187" customFormat="1" ht="14.25" customHeight="1">
      <c r="A93" s="91">
        <v>2022</v>
      </c>
      <c r="B93" s="18">
        <v>840.14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>
      <c r="A94" s="93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4.5" customHeight="1">
      <c r="A96" s="100"/>
      <c r="B96" s="101"/>
      <c r="C96" s="101"/>
      <c r="D96" s="101"/>
      <c r="E96" s="101"/>
      <c r="F96" s="101"/>
      <c r="G96" s="101" t="s">
        <v>418</v>
      </c>
      <c r="H96" s="101"/>
      <c r="I96" s="101"/>
      <c r="J96" s="101"/>
      <c r="K96" s="101"/>
      <c r="L96" s="101"/>
      <c r="M96" s="102"/>
    </row>
    <row r="97" spans="1:13" ht="18" customHeight="1">
      <c r="A97" s="217" t="s">
        <v>523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9"/>
    </row>
    <row r="98" spans="1:13" s="122" customFormat="1" ht="9.75" customHeight="1">
      <c r="A98" s="217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9"/>
    </row>
    <row r="99" spans="1:13" s="159" customFormat="1" ht="18.75" customHeight="1">
      <c r="A99" s="226" t="s">
        <v>532</v>
      </c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8"/>
    </row>
    <row r="100" spans="1:13" s="159" customFormat="1" ht="17.25" customHeight="1">
      <c r="A100" s="103"/>
      <c r="B100" s="104"/>
      <c r="C100" s="104"/>
      <c r="D100" s="105"/>
      <c r="E100" s="105"/>
      <c r="F100" s="104"/>
      <c r="G100" s="104"/>
      <c r="H100" s="104"/>
      <c r="I100" s="104"/>
      <c r="J100" s="104"/>
      <c r="K100" s="104"/>
      <c r="L100" s="104"/>
      <c r="M100" s="106"/>
    </row>
    <row r="101" spans="1:13" ht="5.25" customHeight="1">
      <c r="A101" s="220" t="s">
        <v>531</v>
      </c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2"/>
    </row>
    <row r="102" spans="1:13" ht="5.25" customHeight="1">
      <c r="A102" s="220" t="s">
        <v>522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4"/>
    </row>
    <row r="103" spans="1:13" ht="13.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</row>
    <row r="104" spans="1:13" ht="10.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8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1.25" customHeight="1">
      <c r="A106" s="215" t="s">
        <v>401</v>
      </c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</row>
    <row r="107" spans="1:13" ht="6" customHeight="1">
      <c r="A107" s="216" t="s">
        <v>402</v>
      </c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</row>
    <row r="108" spans="1:13" ht="16.5" customHeight="1">
      <c r="A108" s="12"/>
      <c r="B108" s="12"/>
      <c r="C108" s="111"/>
      <c r="D108" s="111"/>
      <c r="E108" s="111"/>
      <c r="F108" s="12"/>
      <c r="G108" s="12"/>
      <c r="H108" s="12"/>
      <c r="I108" s="12"/>
      <c r="J108" s="12"/>
      <c r="K108" s="12"/>
      <c r="L108" s="12"/>
      <c r="M108" s="12"/>
    </row>
    <row r="109" spans="1:13" ht="7.5" customHeight="1">
      <c r="A109" s="216" t="s">
        <v>411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</row>
    <row r="110" spans="1:13" s="123" customFormat="1" ht="28.5" customHeight="1">
      <c r="A110" s="216"/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</row>
    <row r="111" spans="1:13">
      <c r="A111" s="216" t="s">
        <v>533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</row>
    <row r="112" spans="1:13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</row>
    <row r="113" spans="1:13">
      <c r="A113" s="212" t="s">
        <v>534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</row>
    <row r="114" spans="1:13">
      <c r="B114" s="110"/>
      <c r="C114" s="42"/>
      <c r="D114" s="112"/>
      <c r="E114" s="112"/>
      <c r="F114" s="113"/>
      <c r="G114" s="112"/>
      <c r="H114" s="112"/>
      <c r="I114" s="112"/>
      <c r="J114" s="112"/>
      <c r="K114" s="112"/>
      <c r="L114" s="112"/>
      <c r="M114" s="112"/>
    </row>
    <row r="115" spans="1:13">
      <c r="B115" s="114"/>
      <c r="C115" s="42"/>
      <c r="D115" s="112"/>
      <c r="E115" s="112"/>
      <c r="F115" s="113"/>
      <c r="G115" s="112"/>
      <c r="H115" s="112"/>
      <c r="I115" s="112"/>
      <c r="J115" s="112"/>
      <c r="K115" s="112"/>
      <c r="L115" s="112"/>
      <c r="M115" s="112"/>
    </row>
    <row r="117" spans="1:13">
      <c r="B117" s="115"/>
      <c r="C117" s="42"/>
      <c r="D117" s="112"/>
      <c r="E117" s="112"/>
      <c r="F117" s="113"/>
      <c r="G117" s="112"/>
      <c r="H117" s="112"/>
      <c r="I117" s="112"/>
      <c r="J117" s="112"/>
      <c r="K117" s="112"/>
      <c r="L117" s="112"/>
      <c r="M117" s="112"/>
    </row>
  </sheetData>
  <sheetProtection algorithmName="SHA-512" hashValue="riMdq3m57gbY2kcZmVFpKhNaYBIfXY8kR0QRBvt7Mt7xTfGqgpcf8TitM5Ib1oTGfZZj0xEFbNofniuspbHM/g==" saltValue="1rx80lo94R9PCzy89EM34g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31:M31"/>
    <mergeCell ref="A99:M99"/>
    <mergeCell ref="A113:M113"/>
    <mergeCell ref="A112:M112"/>
    <mergeCell ref="A32:M32"/>
    <mergeCell ref="A61:M61"/>
    <mergeCell ref="A62:M62"/>
    <mergeCell ref="A106:M106"/>
    <mergeCell ref="A107:M107"/>
    <mergeCell ref="A97:M97"/>
    <mergeCell ref="A98:M98"/>
    <mergeCell ref="A110:M110"/>
    <mergeCell ref="A111:M111"/>
    <mergeCell ref="A109:M109"/>
    <mergeCell ref="A101:M101"/>
    <mergeCell ref="A102:M102"/>
  </mergeCells>
  <phoneticPr fontId="0" type="noConversion"/>
  <hyperlinks>
    <hyperlink ref="A101" r:id="rId2"/>
    <hyperlink ref="A102" r:id="rId3"/>
    <hyperlink ref="A99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6"/>
  <sheetViews>
    <sheetView topLeftCell="A2" zoomScale="115" zoomScaleNormal="115" workbookViewId="0">
      <selection activeCell="M67" sqref="M67"/>
    </sheetView>
  </sheetViews>
  <sheetFormatPr baseColWidth="10" defaultRowHeight="15"/>
  <cols>
    <col min="1" max="1" width="6.109375" style="67" customWidth="1"/>
    <col min="2" max="10" width="5.44140625" style="67" customWidth="1"/>
    <col min="11" max="11" width="6.109375" style="67" customWidth="1"/>
    <col min="12" max="12" width="5.6640625" style="67" customWidth="1"/>
    <col min="13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0" t="s">
        <v>404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>
      <c r="A4" s="229" t="s">
        <v>403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31">
        <v>2021</v>
      </c>
      <c r="C6" s="232"/>
      <c r="D6" s="232"/>
      <c r="E6" s="232"/>
      <c r="F6" s="232"/>
      <c r="G6" s="232"/>
      <c r="H6" s="232"/>
      <c r="I6" s="232"/>
      <c r="J6" s="232"/>
      <c r="K6" s="232"/>
      <c r="L6" s="233">
        <v>2022</v>
      </c>
      <c r="M6" s="234"/>
    </row>
    <row r="7" spans="1:13" ht="15.75" thickBot="1">
      <c r="A7" s="47" t="s">
        <v>405</v>
      </c>
      <c r="B7" s="47" t="s">
        <v>387</v>
      </c>
      <c r="C7" s="47" t="s">
        <v>388</v>
      </c>
      <c r="D7" s="47" t="s">
        <v>389</v>
      </c>
      <c r="E7" s="141" t="s">
        <v>390</v>
      </c>
      <c r="F7" s="141" t="s">
        <v>391</v>
      </c>
      <c r="G7" s="141" t="s">
        <v>392</v>
      </c>
      <c r="H7" s="141" t="s">
        <v>393</v>
      </c>
      <c r="I7" s="141" t="s">
        <v>394</v>
      </c>
      <c r="J7" s="141" t="s">
        <v>395</v>
      </c>
      <c r="K7" s="47" t="s">
        <v>396</v>
      </c>
      <c r="L7" s="47" t="s">
        <v>385</v>
      </c>
      <c r="M7" s="47" t="s">
        <v>386</v>
      </c>
    </row>
    <row r="8" spans="1:13">
      <c r="A8" s="48">
        <v>1</v>
      </c>
      <c r="B8" s="179" t="s">
        <v>551</v>
      </c>
      <c r="C8" s="137"/>
      <c r="D8" s="137"/>
      <c r="E8" s="132" t="s">
        <v>630</v>
      </c>
      <c r="F8" s="131" t="s">
        <v>609</v>
      </c>
      <c r="G8" s="169"/>
      <c r="H8" s="172" t="s">
        <v>674</v>
      </c>
      <c r="I8" s="172" t="s">
        <v>693</v>
      </c>
      <c r="J8" s="131" t="s">
        <v>713</v>
      </c>
      <c r="K8" s="131" t="s">
        <v>772</v>
      </c>
      <c r="L8" s="196"/>
      <c r="M8" s="131" t="s">
        <v>753</v>
      </c>
    </row>
    <row r="9" spans="1:13">
      <c r="A9" s="53">
        <v>2</v>
      </c>
      <c r="B9" s="179" t="s">
        <v>552</v>
      </c>
      <c r="C9" s="126"/>
      <c r="D9" s="126"/>
      <c r="E9" s="131" t="s">
        <v>631</v>
      </c>
      <c r="F9" s="131" t="s">
        <v>610</v>
      </c>
      <c r="G9" s="164" t="s">
        <v>654</v>
      </c>
      <c r="H9" s="170" t="s">
        <v>675</v>
      </c>
      <c r="I9" s="126"/>
      <c r="J9" s="126"/>
      <c r="K9" s="131" t="s">
        <v>752</v>
      </c>
      <c r="L9" s="194"/>
      <c r="M9" s="131" t="s">
        <v>754</v>
      </c>
    </row>
    <row r="10" spans="1:13">
      <c r="A10" s="53">
        <v>3</v>
      </c>
      <c r="B10" s="179" t="s">
        <v>553</v>
      </c>
      <c r="C10" s="126"/>
      <c r="D10" s="131" t="s">
        <v>590</v>
      </c>
      <c r="E10" s="68" t="s">
        <v>632</v>
      </c>
      <c r="F10" s="126"/>
      <c r="G10" s="164" t="s">
        <v>655</v>
      </c>
      <c r="H10" s="170" t="s">
        <v>676</v>
      </c>
      <c r="I10" s="126"/>
      <c r="J10" s="131" t="s">
        <v>714</v>
      </c>
      <c r="K10" s="131" t="s">
        <v>773</v>
      </c>
      <c r="L10" s="164" t="s">
        <v>733</v>
      </c>
      <c r="M10" s="131" t="s">
        <v>755</v>
      </c>
    </row>
    <row r="11" spans="1:13">
      <c r="A11" s="53">
        <v>4</v>
      </c>
      <c r="B11" s="179" t="s">
        <v>554</v>
      </c>
      <c r="C11" s="126"/>
      <c r="D11" s="131" t="s">
        <v>591</v>
      </c>
      <c r="E11" s="68" t="s">
        <v>633</v>
      </c>
      <c r="F11" s="126"/>
      <c r="G11" s="164" t="s">
        <v>656</v>
      </c>
      <c r="H11" s="184"/>
      <c r="I11" s="131" t="s">
        <v>694</v>
      </c>
      <c r="J11" s="131" t="s">
        <v>715</v>
      </c>
      <c r="K11" s="197"/>
      <c r="L11" s="131" t="s">
        <v>734</v>
      </c>
      <c r="M11" s="131" t="s">
        <v>756</v>
      </c>
    </row>
    <row r="12" spans="1:13">
      <c r="A12" s="53">
        <v>5</v>
      </c>
      <c r="B12" s="179" t="s">
        <v>555</v>
      </c>
      <c r="C12" s="131" t="s">
        <v>574</v>
      </c>
      <c r="D12" s="131" t="s">
        <v>592</v>
      </c>
      <c r="E12" s="126"/>
      <c r="F12" s="131" t="s">
        <v>611</v>
      </c>
      <c r="G12" s="164" t="s">
        <v>657</v>
      </c>
      <c r="H12" s="126"/>
      <c r="I12" s="131" t="s">
        <v>695</v>
      </c>
      <c r="J12" s="131" t="s">
        <v>716</v>
      </c>
      <c r="K12" s="197"/>
      <c r="L12" s="131" t="s">
        <v>735</v>
      </c>
      <c r="M12" s="189"/>
    </row>
    <row r="13" spans="1:13">
      <c r="A13" s="53">
        <v>6</v>
      </c>
      <c r="B13" s="126"/>
      <c r="C13" s="131" t="s">
        <v>575</v>
      </c>
      <c r="D13" s="131" t="s">
        <v>593</v>
      </c>
      <c r="E13" s="127"/>
      <c r="F13" s="131" t="s">
        <v>612</v>
      </c>
      <c r="G13" s="131" t="s">
        <v>658</v>
      </c>
      <c r="H13" s="131" t="s">
        <v>677</v>
      </c>
      <c r="I13" s="131" t="s">
        <v>696</v>
      </c>
      <c r="J13" s="126"/>
      <c r="K13" s="131" t="s">
        <v>714</v>
      </c>
      <c r="L13" s="195"/>
      <c r="M13" s="189"/>
    </row>
    <row r="14" spans="1:13">
      <c r="A14" s="53">
        <v>7</v>
      </c>
      <c r="B14" s="126"/>
      <c r="C14" s="131" t="s">
        <v>574</v>
      </c>
      <c r="D14" s="131" t="s">
        <v>594</v>
      </c>
      <c r="E14" s="131" t="s">
        <v>634</v>
      </c>
      <c r="F14" s="131" t="s">
        <v>613</v>
      </c>
      <c r="G14" s="126"/>
      <c r="H14" s="171" t="s">
        <v>678</v>
      </c>
      <c r="I14" s="131" t="s">
        <v>697</v>
      </c>
      <c r="J14" s="126"/>
      <c r="K14" s="131" t="s">
        <v>774</v>
      </c>
      <c r="L14" s="165" t="s">
        <v>736</v>
      </c>
      <c r="M14" s="131" t="s">
        <v>757</v>
      </c>
    </row>
    <row r="15" spans="1:13">
      <c r="A15" s="53">
        <v>8</v>
      </c>
      <c r="B15" s="179" t="s">
        <v>556</v>
      </c>
      <c r="C15" s="131" t="s">
        <v>575</v>
      </c>
      <c r="D15" s="182"/>
      <c r="E15" s="131" t="s">
        <v>635</v>
      </c>
      <c r="F15" s="131" t="s">
        <v>614</v>
      </c>
      <c r="G15" s="126"/>
      <c r="H15" s="171" t="s">
        <v>679</v>
      </c>
      <c r="I15" s="131" t="s">
        <v>698</v>
      </c>
      <c r="J15" s="131" t="s">
        <v>717</v>
      </c>
      <c r="K15" s="131" t="s">
        <v>775</v>
      </c>
      <c r="L15" s="192"/>
      <c r="M15" s="140" t="s">
        <v>758</v>
      </c>
    </row>
    <row r="16" spans="1:13">
      <c r="A16" s="53">
        <v>9</v>
      </c>
      <c r="B16" s="179" t="s">
        <v>557</v>
      </c>
      <c r="C16" s="140" t="s">
        <v>576</v>
      </c>
      <c r="D16" s="126"/>
      <c r="E16" s="130" t="s">
        <v>636</v>
      </c>
      <c r="F16" s="131" t="s">
        <v>615</v>
      </c>
      <c r="G16" s="131" t="s">
        <v>659</v>
      </c>
      <c r="H16" s="170" t="s">
        <v>680</v>
      </c>
      <c r="I16" s="126"/>
      <c r="J16" s="131" t="s">
        <v>718</v>
      </c>
      <c r="K16" s="131" t="s">
        <v>776</v>
      </c>
      <c r="L16" s="194"/>
      <c r="M16" s="131" t="s">
        <v>759</v>
      </c>
    </row>
    <row r="17" spans="1:13">
      <c r="A17" s="53">
        <v>10</v>
      </c>
      <c r="B17" s="179" t="s">
        <v>558</v>
      </c>
      <c r="C17" s="126"/>
      <c r="D17" s="131" t="s">
        <v>595</v>
      </c>
      <c r="E17" s="68" t="s">
        <v>637</v>
      </c>
      <c r="F17" s="126"/>
      <c r="G17" s="164" t="s">
        <v>660</v>
      </c>
      <c r="H17" s="170" t="s">
        <v>681</v>
      </c>
      <c r="I17" s="126"/>
      <c r="J17" s="131" t="s">
        <v>719</v>
      </c>
      <c r="K17" s="131" t="s">
        <v>777</v>
      </c>
      <c r="L17" s="164" t="s">
        <v>737</v>
      </c>
      <c r="M17" s="131" t="s">
        <v>760</v>
      </c>
    </row>
    <row r="18" spans="1:13">
      <c r="A18" s="53">
        <v>11</v>
      </c>
      <c r="B18" s="179" t="s">
        <v>559</v>
      </c>
      <c r="C18" s="126"/>
      <c r="D18" s="131" t="s">
        <v>596</v>
      </c>
      <c r="E18" s="68" t="s">
        <v>638</v>
      </c>
      <c r="F18" s="126"/>
      <c r="G18" s="164" t="s">
        <v>661</v>
      </c>
      <c r="H18" s="184"/>
      <c r="I18" s="126"/>
      <c r="J18" s="131" t="s">
        <v>720</v>
      </c>
      <c r="K18" s="197"/>
      <c r="L18" s="164" t="s">
        <v>738</v>
      </c>
      <c r="M18" s="131" t="s">
        <v>761</v>
      </c>
    </row>
    <row r="19" spans="1:13">
      <c r="A19" s="53">
        <v>12</v>
      </c>
      <c r="B19" s="179" t="s">
        <v>560</v>
      </c>
      <c r="C19" s="131" t="s">
        <v>573</v>
      </c>
      <c r="D19" s="131" t="s">
        <v>585</v>
      </c>
      <c r="E19" s="126"/>
      <c r="F19" s="131" t="s">
        <v>616</v>
      </c>
      <c r="G19" s="164" t="s">
        <v>662</v>
      </c>
      <c r="H19" s="126"/>
      <c r="I19" s="131" t="s">
        <v>699</v>
      </c>
      <c r="J19" s="131" t="s">
        <v>721</v>
      </c>
      <c r="K19" s="197"/>
      <c r="L19" s="164" t="s">
        <v>739</v>
      </c>
      <c r="M19" s="189"/>
    </row>
    <row r="20" spans="1:13">
      <c r="A20" s="53">
        <v>13</v>
      </c>
      <c r="B20" s="126"/>
      <c r="C20" s="131" t="s">
        <v>577</v>
      </c>
      <c r="D20" s="131" t="s">
        <v>597</v>
      </c>
      <c r="E20" s="127"/>
      <c r="F20" s="131" t="s">
        <v>617</v>
      </c>
      <c r="G20" s="164" t="s">
        <v>663</v>
      </c>
      <c r="H20" s="131" t="s">
        <v>547</v>
      </c>
      <c r="I20" s="131" t="s">
        <v>700</v>
      </c>
      <c r="J20" s="126"/>
      <c r="K20" s="131" t="s">
        <v>778</v>
      </c>
      <c r="L20" s="164" t="s">
        <v>740</v>
      </c>
      <c r="M20" s="189"/>
    </row>
    <row r="21" spans="1:13">
      <c r="A21" s="53">
        <v>14</v>
      </c>
      <c r="B21" s="126"/>
      <c r="C21" s="140" t="s">
        <v>578</v>
      </c>
      <c r="D21" s="131" t="s">
        <v>598</v>
      </c>
      <c r="E21" s="131" t="s">
        <v>639</v>
      </c>
      <c r="F21" s="131" t="s">
        <v>588</v>
      </c>
      <c r="G21" s="168"/>
      <c r="H21" s="171" t="s">
        <v>682</v>
      </c>
      <c r="I21" s="131" t="s">
        <v>701</v>
      </c>
      <c r="J21" s="126"/>
      <c r="K21" s="131" t="s">
        <v>779</v>
      </c>
      <c r="L21" s="164" t="s">
        <v>741</v>
      </c>
      <c r="M21" s="131" t="s">
        <v>762</v>
      </c>
    </row>
    <row r="22" spans="1:13">
      <c r="A22" s="53">
        <v>15</v>
      </c>
      <c r="B22" s="179" t="s">
        <v>561</v>
      </c>
      <c r="C22" s="131" t="s">
        <v>579</v>
      </c>
      <c r="D22" s="182"/>
      <c r="E22" s="131" t="s">
        <v>640</v>
      </c>
      <c r="F22" s="131" t="s">
        <v>618</v>
      </c>
      <c r="G22" s="126"/>
      <c r="H22" s="171" t="s">
        <v>683</v>
      </c>
      <c r="I22" s="131" t="s">
        <v>702</v>
      </c>
      <c r="J22" s="131" t="s">
        <v>722</v>
      </c>
      <c r="K22" s="131" t="s">
        <v>780</v>
      </c>
      <c r="L22" s="191"/>
      <c r="M22" s="131" t="s">
        <v>763</v>
      </c>
    </row>
    <row r="23" spans="1:13">
      <c r="A23" s="53">
        <v>16</v>
      </c>
      <c r="B23" s="179" t="s">
        <v>562</v>
      </c>
      <c r="C23" s="131" t="s">
        <v>580</v>
      </c>
      <c r="D23" s="126"/>
      <c r="E23" s="130" t="s">
        <v>641</v>
      </c>
      <c r="F23" s="131" t="s">
        <v>619</v>
      </c>
      <c r="G23" s="183" t="s">
        <v>664</v>
      </c>
      <c r="H23" s="170" t="s">
        <v>684</v>
      </c>
      <c r="I23" s="126"/>
      <c r="J23" s="131" t="s">
        <v>723</v>
      </c>
      <c r="K23" s="131" t="s">
        <v>781</v>
      </c>
      <c r="L23" s="191"/>
      <c r="M23" s="131" t="s">
        <v>764</v>
      </c>
    </row>
    <row r="24" spans="1:13">
      <c r="A24" s="53">
        <v>17</v>
      </c>
      <c r="B24" s="179" t="s">
        <v>563</v>
      </c>
      <c r="C24" s="126"/>
      <c r="D24" s="126"/>
      <c r="E24" s="130" t="s">
        <v>642</v>
      </c>
      <c r="F24" s="126"/>
      <c r="G24" s="164" t="s">
        <v>665</v>
      </c>
      <c r="H24" s="170" t="s">
        <v>679</v>
      </c>
      <c r="I24" s="126"/>
      <c r="J24" s="131" t="s">
        <v>724</v>
      </c>
      <c r="K24" s="131" t="s">
        <v>782</v>
      </c>
      <c r="L24" s="165" t="s">
        <v>742</v>
      </c>
      <c r="M24" s="131" t="s">
        <v>765</v>
      </c>
    </row>
    <row r="25" spans="1:13">
      <c r="A25" s="53">
        <v>18</v>
      </c>
      <c r="B25" s="179" t="s">
        <v>564</v>
      </c>
      <c r="C25" s="126"/>
      <c r="D25" s="131" t="s">
        <v>599</v>
      </c>
      <c r="E25" s="68" t="s">
        <v>643</v>
      </c>
      <c r="F25" s="126"/>
      <c r="G25" s="164" t="s">
        <v>666</v>
      </c>
      <c r="H25" s="184"/>
      <c r="I25" s="131" t="s">
        <v>703</v>
      </c>
      <c r="J25" s="131" t="s">
        <v>725</v>
      </c>
      <c r="K25" s="197"/>
      <c r="L25" s="165" t="s">
        <v>743</v>
      </c>
      <c r="M25" s="188" t="s">
        <v>766</v>
      </c>
    </row>
    <row r="26" spans="1:13">
      <c r="A26" s="53">
        <v>19</v>
      </c>
      <c r="B26" s="179" t="s">
        <v>565</v>
      </c>
      <c r="C26" s="126"/>
      <c r="D26" s="131" t="s">
        <v>600</v>
      </c>
      <c r="E26" s="127"/>
      <c r="F26" s="131" t="s">
        <v>620</v>
      </c>
      <c r="G26" s="164" t="s">
        <v>667</v>
      </c>
      <c r="H26" s="126"/>
      <c r="I26" s="131" t="s">
        <v>704</v>
      </c>
      <c r="J26" s="131" t="s">
        <v>722</v>
      </c>
      <c r="K26" s="197"/>
      <c r="L26" s="165" t="s">
        <v>744</v>
      </c>
      <c r="M26" s="193"/>
    </row>
    <row r="27" spans="1:13">
      <c r="A27" s="53">
        <v>20</v>
      </c>
      <c r="B27" s="126"/>
      <c r="C27" s="131" t="s">
        <v>581</v>
      </c>
      <c r="D27" s="131" t="s">
        <v>601</v>
      </c>
      <c r="E27" s="127"/>
      <c r="F27" s="131" t="s">
        <v>621</v>
      </c>
      <c r="G27" s="164" t="s">
        <v>668</v>
      </c>
      <c r="H27" s="131" t="s">
        <v>685</v>
      </c>
      <c r="I27" s="131" t="s">
        <v>705</v>
      </c>
      <c r="J27" s="126"/>
      <c r="K27" s="131" t="s">
        <v>783</v>
      </c>
      <c r="L27" s="165" t="s">
        <v>745</v>
      </c>
      <c r="M27" s="189"/>
    </row>
    <row r="28" spans="1:13">
      <c r="A28" s="53">
        <v>21</v>
      </c>
      <c r="B28" s="126"/>
      <c r="C28" s="131" t="s">
        <v>582</v>
      </c>
      <c r="D28" s="131" t="s">
        <v>602</v>
      </c>
      <c r="E28" s="131" t="s">
        <v>644</v>
      </c>
      <c r="F28" s="131" t="s">
        <v>622</v>
      </c>
      <c r="G28" s="168"/>
      <c r="H28" s="171" t="s">
        <v>686</v>
      </c>
      <c r="I28" s="131" t="s">
        <v>706</v>
      </c>
      <c r="J28" s="126"/>
      <c r="K28" s="131" t="s">
        <v>784</v>
      </c>
      <c r="L28" s="165" t="s">
        <v>746</v>
      </c>
      <c r="M28" s="131" t="s">
        <v>767</v>
      </c>
    </row>
    <row r="29" spans="1:13">
      <c r="A29" s="53">
        <v>22</v>
      </c>
      <c r="B29" s="179" t="s">
        <v>566</v>
      </c>
      <c r="C29" s="131" t="s">
        <v>583</v>
      </c>
      <c r="D29" s="126"/>
      <c r="E29" s="131" t="s">
        <v>645</v>
      </c>
      <c r="F29" s="131" t="s">
        <v>623</v>
      </c>
      <c r="G29" s="126"/>
      <c r="H29" s="171" t="s">
        <v>548</v>
      </c>
      <c r="I29" s="131" t="s">
        <v>707</v>
      </c>
      <c r="J29" s="131" t="s">
        <v>726</v>
      </c>
      <c r="K29" s="131" t="s">
        <v>785</v>
      </c>
      <c r="L29" s="192"/>
      <c r="M29" s="140" t="s">
        <v>768</v>
      </c>
    </row>
    <row r="30" spans="1:13">
      <c r="A30" s="53">
        <v>23</v>
      </c>
      <c r="B30" s="179" t="s">
        <v>567</v>
      </c>
      <c r="C30" s="131" t="s">
        <v>584</v>
      </c>
      <c r="D30" s="126"/>
      <c r="E30" s="130" t="s">
        <v>646</v>
      </c>
      <c r="F30" s="131" t="s">
        <v>624</v>
      </c>
      <c r="G30" s="131" t="s">
        <v>669</v>
      </c>
      <c r="H30" s="170" t="s">
        <v>687</v>
      </c>
      <c r="I30" s="126"/>
      <c r="J30" s="131" t="s">
        <v>727</v>
      </c>
      <c r="K30" s="131" t="s">
        <v>786</v>
      </c>
      <c r="L30" s="192"/>
      <c r="M30" s="131" t="s">
        <v>769</v>
      </c>
    </row>
    <row r="31" spans="1:13">
      <c r="A31" s="53">
        <v>24</v>
      </c>
      <c r="B31" s="179" t="s">
        <v>568</v>
      </c>
      <c r="C31" s="126"/>
      <c r="D31" s="131" t="s">
        <v>603</v>
      </c>
      <c r="E31" s="130" t="s">
        <v>647</v>
      </c>
      <c r="F31" s="126"/>
      <c r="G31" s="164" t="s">
        <v>670</v>
      </c>
      <c r="H31" s="170" t="s">
        <v>688</v>
      </c>
      <c r="I31" s="126"/>
      <c r="J31" s="131" t="s">
        <v>728</v>
      </c>
      <c r="K31" s="131" t="s">
        <v>786</v>
      </c>
      <c r="L31" s="165" t="s">
        <v>747</v>
      </c>
      <c r="M31" s="131" t="s">
        <v>770</v>
      </c>
    </row>
    <row r="32" spans="1:13">
      <c r="A32" s="53">
        <v>25</v>
      </c>
      <c r="B32" s="179" t="s">
        <v>569</v>
      </c>
      <c r="C32" s="126"/>
      <c r="D32" s="131" t="s">
        <v>604</v>
      </c>
      <c r="E32" s="130" t="s">
        <v>648</v>
      </c>
      <c r="F32" s="126"/>
      <c r="G32" s="126"/>
      <c r="H32" s="185"/>
      <c r="I32" s="131" t="s">
        <v>708</v>
      </c>
      <c r="J32" s="131" t="s">
        <v>729</v>
      </c>
      <c r="K32" s="197"/>
      <c r="L32" s="165" t="s">
        <v>748</v>
      </c>
      <c r="M32" s="131" t="s">
        <v>771</v>
      </c>
    </row>
    <row r="33" spans="1:13">
      <c r="A33" s="53">
        <v>26</v>
      </c>
      <c r="B33" s="179" t="s">
        <v>570</v>
      </c>
      <c r="C33" s="131" t="s">
        <v>585</v>
      </c>
      <c r="D33" s="131" t="s">
        <v>605</v>
      </c>
      <c r="E33" s="126"/>
      <c r="F33" s="131" t="s">
        <v>625</v>
      </c>
      <c r="G33" s="164" t="s">
        <v>671</v>
      </c>
      <c r="H33" s="127"/>
      <c r="I33" s="131" t="s">
        <v>709</v>
      </c>
      <c r="J33" s="131" t="s">
        <v>730</v>
      </c>
      <c r="K33" s="197"/>
      <c r="L33" s="165" t="s">
        <v>749</v>
      </c>
      <c r="M33" s="189"/>
    </row>
    <row r="34" spans="1:13">
      <c r="A34" s="53">
        <v>27</v>
      </c>
      <c r="B34" s="126"/>
      <c r="C34" s="131" t="s">
        <v>586</v>
      </c>
      <c r="D34" s="131" t="s">
        <v>606</v>
      </c>
      <c r="E34" s="127"/>
      <c r="F34" s="131" t="s">
        <v>626</v>
      </c>
      <c r="G34" s="164" t="s">
        <v>672</v>
      </c>
      <c r="H34" s="131" t="s">
        <v>689</v>
      </c>
      <c r="I34" s="131" t="s">
        <v>710</v>
      </c>
      <c r="J34" s="126"/>
      <c r="K34" s="131" t="s">
        <v>787</v>
      </c>
      <c r="L34" s="165" t="s">
        <v>750</v>
      </c>
      <c r="M34" s="189"/>
    </row>
    <row r="35" spans="1:13">
      <c r="A35" s="53">
        <v>28</v>
      </c>
      <c r="B35" s="126"/>
      <c r="C35" s="131" t="s">
        <v>587</v>
      </c>
      <c r="D35" s="131" t="s">
        <v>607</v>
      </c>
      <c r="E35" s="130" t="s">
        <v>649</v>
      </c>
      <c r="F35" s="131" t="s">
        <v>627</v>
      </c>
      <c r="G35" s="168"/>
      <c r="H35" s="171" t="s">
        <v>690</v>
      </c>
      <c r="I35" s="131" t="s">
        <v>711</v>
      </c>
      <c r="J35" s="126"/>
      <c r="K35" s="131" t="s">
        <v>788</v>
      </c>
      <c r="L35" s="165" t="s">
        <v>751</v>
      </c>
      <c r="M35" s="189"/>
    </row>
    <row r="36" spans="1:13">
      <c r="A36" s="53">
        <v>29</v>
      </c>
      <c r="B36" s="179" t="s">
        <v>571</v>
      </c>
      <c r="C36" s="131" t="s">
        <v>588</v>
      </c>
      <c r="D36" s="126"/>
      <c r="E36" s="131" t="s">
        <v>650</v>
      </c>
      <c r="F36" s="131" t="s">
        <v>628</v>
      </c>
      <c r="G36" s="126"/>
      <c r="H36" s="171" t="s">
        <v>691</v>
      </c>
      <c r="I36" s="131" t="s">
        <v>712</v>
      </c>
      <c r="J36" s="131" t="s">
        <v>731</v>
      </c>
      <c r="K36" s="131" t="s">
        <v>789</v>
      </c>
      <c r="L36" s="191"/>
      <c r="M36" s="189"/>
    </row>
    <row r="37" spans="1:13">
      <c r="A37" s="53">
        <v>30</v>
      </c>
      <c r="B37" s="179" t="s">
        <v>572</v>
      </c>
      <c r="C37" s="131" t="s">
        <v>589</v>
      </c>
      <c r="D37" s="126"/>
      <c r="E37" s="130" t="s">
        <v>651</v>
      </c>
      <c r="F37" s="131" t="s">
        <v>629</v>
      </c>
      <c r="G37" s="131" t="s">
        <v>549</v>
      </c>
      <c r="H37" s="171" t="s">
        <v>692</v>
      </c>
      <c r="I37" s="126"/>
      <c r="J37" s="131" t="s">
        <v>732</v>
      </c>
      <c r="K37" s="131" t="s">
        <v>790</v>
      </c>
      <c r="L37" s="191"/>
      <c r="M37" s="189"/>
    </row>
    <row r="38" spans="1:13" ht="15.75" thickBot="1">
      <c r="A38" s="56">
        <v>31</v>
      </c>
      <c r="B38" s="180" t="s">
        <v>573</v>
      </c>
      <c r="C38" s="136"/>
      <c r="D38" s="181" t="s">
        <v>608</v>
      </c>
      <c r="E38" s="69"/>
      <c r="F38" s="69"/>
      <c r="G38" s="166" t="s">
        <v>673</v>
      </c>
      <c r="H38" s="139"/>
      <c r="I38" s="136"/>
      <c r="J38" s="126"/>
      <c r="K38" s="136"/>
      <c r="L38" s="166" t="s">
        <v>752</v>
      </c>
      <c r="M38" s="190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0"/>
    </row>
    <row r="40" spans="1:13">
      <c r="A40" s="230" t="s">
        <v>407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</row>
    <row r="41" spans="1:13">
      <c r="A41" s="229" t="s">
        <v>406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1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2">
        <v>1998</v>
      </c>
      <c r="B44" s="73">
        <v>10.065</v>
      </c>
      <c r="C44" s="74">
        <v>10.18</v>
      </c>
      <c r="D44" s="74">
        <v>10.244999999999999</v>
      </c>
      <c r="E44" s="74">
        <v>10.305999999999999</v>
      </c>
      <c r="F44" s="74">
        <v>10.366</v>
      </c>
      <c r="G44" s="74">
        <v>10.462999999999999</v>
      </c>
      <c r="H44" s="74">
        <v>10.537000000000001</v>
      </c>
      <c r="I44" s="74">
        <v>10.734999999999999</v>
      </c>
      <c r="J44" s="74">
        <v>10.63</v>
      </c>
      <c r="K44" s="74">
        <v>10.683999999999999</v>
      </c>
      <c r="L44" s="74">
        <v>10.747</v>
      </c>
      <c r="M44" s="75">
        <v>10.818</v>
      </c>
    </row>
    <row r="45" spans="1:13" ht="1.5" hidden="1" customHeight="1" thickBot="1">
      <c r="A45" s="72">
        <v>1999</v>
      </c>
      <c r="B45" s="73">
        <v>10.97</v>
      </c>
      <c r="C45" s="74">
        <v>10.98</v>
      </c>
      <c r="D45" s="74">
        <v>11.095000000000001</v>
      </c>
      <c r="E45" s="74">
        <v>11.14</v>
      </c>
      <c r="F45" s="74">
        <v>11.195</v>
      </c>
      <c r="G45" s="74">
        <v>11.375</v>
      </c>
      <c r="H45" s="74">
        <v>11.505000000000001</v>
      </c>
      <c r="I45" s="74">
        <v>11.667</v>
      </c>
      <c r="J45" s="74">
        <v>11.664999999999999</v>
      </c>
      <c r="K45" s="74">
        <v>11.59</v>
      </c>
      <c r="L45" s="74">
        <v>11.55</v>
      </c>
      <c r="M45" s="75">
        <v>11.615</v>
      </c>
    </row>
    <row r="46" spans="1:13" ht="15.75" hidden="1" thickBot="1">
      <c r="A46" s="72">
        <v>2000</v>
      </c>
      <c r="B46" s="73">
        <v>11.68</v>
      </c>
      <c r="C46" s="74">
        <v>11.76</v>
      </c>
      <c r="D46" s="74">
        <v>11.84</v>
      </c>
      <c r="E46" s="74">
        <v>11.891999999999999</v>
      </c>
      <c r="F46" s="74">
        <v>12.005000000000001</v>
      </c>
      <c r="G46" s="74">
        <v>12.1</v>
      </c>
      <c r="H46" s="74">
        <v>12.234999999999999</v>
      </c>
      <c r="I46" s="74">
        <v>12.352</v>
      </c>
      <c r="J46" s="74">
        <v>12.25</v>
      </c>
      <c r="K46" s="74">
        <v>12.375</v>
      </c>
      <c r="L46" s="74">
        <v>12.403</v>
      </c>
      <c r="M46" s="75">
        <v>12.51</v>
      </c>
    </row>
    <row r="47" spans="1:13" ht="15.75" hidden="1" thickBot="1">
      <c r="A47" s="72">
        <v>2001</v>
      </c>
      <c r="B47" s="73">
        <v>12.545</v>
      </c>
      <c r="C47" s="74">
        <v>12.62</v>
      </c>
      <c r="D47" s="74">
        <v>12.83</v>
      </c>
      <c r="E47" s="74">
        <v>12.94</v>
      </c>
      <c r="F47" s="74">
        <v>13.145</v>
      </c>
      <c r="G47" s="74">
        <v>13.742000000000001</v>
      </c>
      <c r="H47" s="74">
        <v>13.175000000000001</v>
      </c>
      <c r="I47" s="74">
        <v>13.525</v>
      </c>
      <c r="J47" s="74">
        <v>13.71</v>
      </c>
      <c r="K47" s="74">
        <v>14.08</v>
      </c>
      <c r="L47" s="74">
        <v>14.082000000000001</v>
      </c>
      <c r="M47" s="75">
        <v>14.75</v>
      </c>
    </row>
    <row r="48" spans="1:13" ht="15.75" hidden="1" thickBot="1">
      <c r="A48" s="72">
        <v>2002</v>
      </c>
      <c r="B48" s="73">
        <v>14.763</v>
      </c>
      <c r="C48" s="74">
        <v>14.35</v>
      </c>
      <c r="D48" s="74">
        <v>15.65</v>
      </c>
      <c r="E48" s="74">
        <v>16.594999999999999</v>
      </c>
      <c r="F48" s="74">
        <v>16.600999999999999</v>
      </c>
      <c r="G48" s="74">
        <v>18.510000000000002</v>
      </c>
      <c r="H48" s="74">
        <v>25.125</v>
      </c>
      <c r="I48" s="74">
        <v>28.821000000000002</v>
      </c>
      <c r="J48" s="74">
        <v>27.02</v>
      </c>
      <c r="K48" s="76">
        <v>27.07</v>
      </c>
      <c r="L48" s="76">
        <v>27.37</v>
      </c>
      <c r="M48" s="75">
        <v>27.22</v>
      </c>
    </row>
    <row r="49" spans="1:13" ht="15.75" hidden="1" thickBot="1">
      <c r="A49" s="72">
        <v>2003</v>
      </c>
      <c r="B49" s="77">
        <v>28.4</v>
      </c>
      <c r="C49" s="78">
        <v>28.52</v>
      </c>
      <c r="D49" s="78">
        <v>28.93</v>
      </c>
      <c r="E49" s="78">
        <v>29.43</v>
      </c>
      <c r="F49" s="78">
        <v>27.885000000000002</v>
      </c>
      <c r="G49" s="78">
        <v>27.04</v>
      </c>
      <c r="H49" s="78">
        <v>27.44</v>
      </c>
      <c r="I49" s="78">
        <v>27.85</v>
      </c>
      <c r="J49" s="78">
        <v>28.05</v>
      </c>
      <c r="K49" s="79">
        <v>28.53</v>
      </c>
      <c r="L49" s="79">
        <v>28.94</v>
      </c>
      <c r="M49" s="80">
        <v>29.34</v>
      </c>
    </row>
    <row r="50" spans="1:13" ht="15.75" hidden="1" thickBot="1">
      <c r="A50" s="72">
        <v>2004</v>
      </c>
      <c r="B50" s="81">
        <v>29.434999999999999</v>
      </c>
      <c r="C50" s="74">
        <v>29.49</v>
      </c>
      <c r="D50" s="74">
        <v>29.68</v>
      </c>
      <c r="E50" s="74">
        <v>29.76</v>
      </c>
      <c r="F50" s="74">
        <v>29.71</v>
      </c>
      <c r="G50" s="74">
        <v>29.7</v>
      </c>
      <c r="H50" s="74">
        <v>29.46</v>
      </c>
      <c r="I50" s="74">
        <v>28.82</v>
      </c>
      <c r="J50" s="74">
        <v>27.41</v>
      </c>
      <c r="K50" s="74">
        <v>26.96</v>
      </c>
      <c r="L50" s="82">
        <v>26.76</v>
      </c>
      <c r="M50" s="83">
        <v>26.43</v>
      </c>
    </row>
    <row r="51" spans="1:13" ht="15.75" hidden="1" thickBot="1">
      <c r="A51" s="72">
        <v>2005</v>
      </c>
      <c r="B51" s="84">
        <v>24.7</v>
      </c>
      <c r="C51" s="78">
        <v>25.46</v>
      </c>
      <c r="D51" s="78">
        <v>25.55</v>
      </c>
      <c r="E51" s="78">
        <v>25.1</v>
      </c>
      <c r="F51" s="78">
        <v>24.05</v>
      </c>
      <c r="G51" s="78">
        <v>24.6</v>
      </c>
      <c r="H51" s="78">
        <v>24.55</v>
      </c>
      <c r="I51" s="78">
        <v>24.25</v>
      </c>
      <c r="J51" s="78">
        <v>23.95</v>
      </c>
      <c r="K51" s="78">
        <v>23.31</v>
      </c>
      <c r="L51" s="85">
        <v>23.46</v>
      </c>
      <c r="M51" s="86">
        <v>24.17</v>
      </c>
    </row>
    <row r="52" spans="1:13" ht="15.75" hidden="1" thickBot="1">
      <c r="A52" s="87">
        <v>2006</v>
      </c>
      <c r="B52" s="88">
        <v>24.2</v>
      </c>
      <c r="C52" s="74">
        <v>24.31</v>
      </c>
      <c r="D52" s="74">
        <v>24.2</v>
      </c>
      <c r="E52" s="74">
        <v>23.96</v>
      </c>
      <c r="F52" s="74">
        <v>23.76</v>
      </c>
      <c r="G52" s="74">
        <v>23.87</v>
      </c>
      <c r="H52" s="74">
        <v>24.02</v>
      </c>
      <c r="I52" s="74">
        <v>23.96</v>
      </c>
      <c r="J52" s="74">
        <v>23.91</v>
      </c>
      <c r="K52" s="74">
        <v>23.85</v>
      </c>
      <c r="L52" s="82">
        <v>24.35</v>
      </c>
      <c r="M52" s="83">
        <v>24.47</v>
      </c>
    </row>
    <row r="53" spans="1:13" ht="15.75" hidden="1" thickBot="1">
      <c r="A53" s="56">
        <v>2007</v>
      </c>
      <c r="B53" s="88">
        <v>24.25</v>
      </c>
      <c r="C53" s="74">
        <v>24.29</v>
      </c>
      <c r="D53" s="74">
        <v>24.11</v>
      </c>
      <c r="E53" s="74">
        <v>24.01</v>
      </c>
      <c r="F53" s="74">
        <v>24.02</v>
      </c>
      <c r="G53" s="74">
        <v>23.97</v>
      </c>
      <c r="H53" s="74">
        <v>23.72</v>
      </c>
      <c r="I53" s="74">
        <v>23.6</v>
      </c>
      <c r="J53" s="74">
        <v>23.15</v>
      </c>
      <c r="K53" s="74">
        <v>22.05</v>
      </c>
      <c r="L53" s="82">
        <v>21.91</v>
      </c>
      <c r="M53" s="83">
        <v>21.55</v>
      </c>
    </row>
    <row r="54" spans="1:13" ht="15.75" hidden="1" thickBot="1">
      <c r="A54" s="56">
        <v>2009</v>
      </c>
      <c r="B54" s="88">
        <v>22.7</v>
      </c>
      <c r="C54" s="74">
        <v>23.756</v>
      </c>
      <c r="D54" s="74">
        <v>24.071000000000002</v>
      </c>
      <c r="E54" s="74">
        <v>23.908999999999999</v>
      </c>
      <c r="F54" s="74">
        <v>23.417999999999999</v>
      </c>
      <c r="G54" s="74">
        <v>23.425000000000001</v>
      </c>
      <c r="H54" s="74">
        <v>23.273</v>
      </c>
      <c r="I54" s="74">
        <v>22.552</v>
      </c>
      <c r="J54" s="74">
        <v>21.457999999999998</v>
      </c>
      <c r="K54" s="74">
        <v>20.815999999999999</v>
      </c>
      <c r="L54" s="82">
        <v>20.103000000000002</v>
      </c>
      <c r="M54" s="83">
        <v>19.637</v>
      </c>
    </row>
    <row r="55" spans="1:13" ht="15.75" hidden="1" thickBot="1">
      <c r="A55" s="89">
        <v>2010</v>
      </c>
      <c r="B55" s="84">
        <v>19.600000000000001</v>
      </c>
      <c r="C55" s="78">
        <v>19.809999999999999</v>
      </c>
      <c r="D55" s="78">
        <v>19.457000000000001</v>
      </c>
      <c r="E55" s="78">
        <v>19.213999999999999</v>
      </c>
      <c r="F55" s="78">
        <v>19.163</v>
      </c>
      <c r="G55" s="78">
        <v>21.126999999999999</v>
      </c>
      <c r="H55" s="78">
        <v>20.86</v>
      </c>
      <c r="I55" s="78">
        <v>20.806999999999999</v>
      </c>
      <c r="J55" s="78">
        <v>20.306000000000001</v>
      </c>
      <c r="K55" s="78">
        <v>20.009</v>
      </c>
      <c r="L55" s="85">
        <v>19.96</v>
      </c>
      <c r="M55" s="86">
        <v>20.103000000000002</v>
      </c>
    </row>
    <row r="56" spans="1:13" ht="15.75" hidden="1" thickBot="1">
      <c r="A56" s="72">
        <v>2011</v>
      </c>
      <c r="B56" s="73">
        <v>19.670999999999999</v>
      </c>
      <c r="C56" s="74">
        <v>19.5</v>
      </c>
      <c r="D56" s="74">
        <v>19.198</v>
      </c>
      <c r="E56" s="74">
        <v>18.957000000000001</v>
      </c>
      <c r="F56" s="74">
        <v>18.606999999999999</v>
      </c>
      <c r="G56" s="74">
        <v>18.411999999999999</v>
      </c>
      <c r="H56" s="74">
        <v>18.43</v>
      </c>
      <c r="I56" s="74">
        <v>18.658999999999999</v>
      </c>
      <c r="J56" s="74">
        <v>20.268000000000001</v>
      </c>
      <c r="K56" s="74">
        <v>19.344999999999999</v>
      </c>
      <c r="L56" s="74">
        <v>19.864000000000001</v>
      </c>
      <c r="M56" s="75">
        <v>19.902999999999999</v>
      </c>
    </row>
    <row r="57" spans="1:13" ht="15.75" hidden="1" thickBot="1">
      <c r="A57" s="72">
        <v>2012</v>
      </c>
      <c r="B57" s="73">
        <v>19.613</v>
      </c>
      <c r="C57" s="74">
        <v>19.288</v>
      </c>
      <c r="D57" s="74">
        <v>19.54</v>
      </c>
      <c r="E57" s="74">
        <v>19.792999999999999</v>
      </c>
      <c r="F57" s="74">
        <v>21.135000000000002</v>
      </c>
      <c r="G57" s="74">
        <v>21.917000000000002</v>
      </c>
      <c r="H57" s="74">
        <v>21.565999999999999</v>
      </c>
      <c r="I57" s="74">
        <v>21.417999999999999</v>
      </c>
      <c r="J57" s="74">
        <v>20.988</v>
      </c>
      <c r="K57" s="74">
        <v>19.905999999999999</v>
      </c>
      <c r="L57" s="74">
        <v>19.652999999999999</v>
      </c>
      <c r="M57" s="75">
        <v>19.401</v>
      </c>
    </row>
    <row r="58" spans="1:13" ht="15.75" hidden="1" thickBot="1">
      <c r="A58" s="72">
        <v>2013</v>
      </c>
      <c r="B58" s="73">
        <v>19.143000000000001</v>
      </c>
      <c r="C58" s="74">
        <v>19.116</v>
      </c>
      <c r="D58" s="74">
        <v>18.95</v>
      </c>
      <c r="E58" s="74">
        <v>18.945</v>
      </c>
      <c r="F58" s="74">
        <v>20.295999999999999</v>
      </c>
      <c r="G58" s="74">
        <v>20.568000000000001</v>
      </c>
      <c r="H58" s="74">
        <v>21.532</v>
      </c>
      <c r="I58" s="74">
        <v>22.606000000000002</v>
      </c>
      <c r="J58" s="74">
        <v>22.06</v>
      </c>
      <c r="K58" s="74">
        <v>21.523</v>
      </c>
      <c r="L58" s="74">
        <v>21.187999999999999</v>
      </c>
      <c r="M58" s="75">
        <v>21.423999999999999</v>
      </c>
    </row>
    <row r="59" spans="1:13" ht="15.75" hidden="1" thickBot="1">
      <c r="A59" s="72">
        <v>2014</v>
      </c>
      <c r="B59" s="73">
        <v>22.210999999999999</v>
      </c>
      <c r="C59" s="74">
        <v>22.489000000000001</v>
      </c>
      <c r="D59" s="74">
        <v>22.667999999999999</v>
      </c>
      <c r="E59" s="74">
        <v>23.07</v>
      </c>
      <c r="F59" s="74">
        <v>22.96</v>
      </c>
      <c r="G59" s="74">
        <v>22.928999999999998</v>
      </c>
      <c r="H59" s="74">
        <v>23.338000000000001</v>
      </c>
      <c r="I59" s="74">
        <v>23.763999999999999</v>
      </c>
      <c r="J59" s="74">
        <v>24.702000000000002</v>
      </c>
      <c r="K59" s="74">
        <v>24.198</v>
      </c>
      <c r="L59" s="74">
        <v>23.725999999999999</v>
      </c>
      <c r="M59" s="75">
        <v>24.369</v>
      </c>
    </row>
    <row r="60" spans="1:13" ht="15.75" hidden="1" thickBot="1">
      <c r="A60" s="72">
        <v>2015</v>
      </c>
      <c r="B60" s="73">
        <v>24.472999999999999</v>
      </c>
      <c r="C60" s="74">
        <v>24.655000000000001</v>
      </c>
      <c r="D60" s="74">
        <v>25.858000000000001</v>
      </c>
      <c r="E60" s="74">
        <v>26.420999999999999</v>
      </c>
      <c r="F60" s="74">
        <v>26.843</v>
      </c>
      <c r="G60" s="74">
        <v>27.01</v>
      </c>
      <c r="H60" s="74">
        <v>28.530999999999999</v>
      </c>
      <c r="I60" s="74">
        <v>28.597999999999999</v>
      </c>
      <c r="J60" s="74">
        <v>29.126000000000001</v>
      </c>
      <c r="K60" s="74">
        <v>29.416</v>
      </c>
      <c r="L60" s="74">
        <v>29.638000000000002</v>
      </c>
      <c r="M60" s="75">
        <v>29.948</v>
      </c>
    </row>
    <row r="61" spans="1:13" ht="15.75" hidden="1" thickBot="1">
      <c r="A61" s="72">
        <v>2016</v>
      </c>
      <c r="B61" s="77">
        <v>31.074000000000002</v>
      </c>
      <c r="C61" s="78">
        <v>32.344999999999999</v>
      </c>
      <c r="D61" s="78">
        <v>31.742000000000001</v>
      </c>
      <c r="E61" s="78">
        <v>31.542000000000002</v>
      </c>
      <c r="F61" s="78">
        <v>30.788</v>
      </c>
      <c r="G61" s="78">
        <v>30.617000000000001</v>
      </c>
      <c r="H61" s="78">
        <v>29.71</v>
      </c>
      <c r="I61" s="78">
        <v>28.847999999999999</v>
      </c>
      <c r="J61" s="78">
        <v>28.437000000000001</v>
      </c>
      <c r="K61" s="78">
        <v>28.335999999999999</v>
      </c>
      <c r="L61" s="78">
        <v>29.013999999999999</v>
      </c>
      <c r="M61" s="80">
        <v>29.34</v>
      </c>
    </row>
    <row r="62" spans="1:13" ht="15.75" thickBot="1">
      <c r="A62" s="72">
        <v>2017</v>
      </c>
      <c r="B62" s="176">
        <v>28.245000000000001</v>
      </c>
      <c r="C62" s="177">
        <v>28.552</v>
      </c>
      <c r="D62" s="177">
        <v>28.544</v>
      </c>
      <c r="E62" s="177">
        <v>28.123000000000001</v>
      </c>
      <c r="F62" s="177">
        <v>28.256</v>
      </c>
      <c r="G62" s="177">
        <v>28.495000000000001</v>
      </c>
      <c r="H62" s="177">
        <v>28.251000000000001</v>
      </c>
      <c r="I62" s="177">
        <v>28.849</v>
      </c>
      <c r="J62" s="177">
        <v>28.98</v>
      </c>
      <c r="K62" s="177">
        <v>29.175999999999998</v>
      </c>
      <c r="L62" s="177">
        <v>28.998000000000001</v>
      </c>
      <c r="M62" s="178">
        <v>28.806999999999999</v>
      </c>
    </row>
    <row r="63" spans="1:13" s="146" customFormat="1" ht="15.75" thickBot="1">
      <c r="A63" s="72">
        <v>2018</v>
      </c>
      <c r="B63" s="73">
        <v>28.414000000000001</v>
      </c>
      <c r="C63" s="74">
        <v>28.356000000000002</v>
      </c>
      <c r="D63" s="74">
        <v>28.388999999999999</v>
      </c>
      <c r="E63" s="74">
        <v>28.61</v>
      </c>
      <c r="F63" s="74">
        <v>31.192</v>
      </c>
      <c r="G63" s="74">
        <v>31.466000000000001</v>
      </c>
      <c r="H63" s="74">
        <v>30.553000000000001</v>
      </c>
      <c r="I63" s="74">
        <v>32.338999999999999</v>
      </c>
      <c r="J63" s="74">
        <v>33.213999999999999</v>
      </c>
      <c r="K63" s="74">
        <v>32.826999999999998</v>
      </c>
      <c r="L63" s="74">
        <v>32.197000000000003</v>
      </c>
      <c r="M63" s="75">
        <v>32.405999999999999</v>
      </c>
    </row>
    <row r="64" spans="1:13" s="160" customFormat="1" ht="15.75" thickBot="1">
      <c r="A64" s="72">
        <v>2019</v>
      </c>
      <c r="B64" s="73">
        <v>32.491</v>
      </c>
      <c r="C64" s="74">
        <v>32.667000000000002</v>
      </c>
      <c r="D64" s="74">
        <v>33.484000000000002</v>
      </c>
      <c r="E64" s="74">
        <v>34.981000000000002</v>
      </c>
      <c r="F64" s="74">
        <v>35.252000000000002</v>
      </c>
      <c r="G64" s="74">
        <v>35.182000000000002</v>
      </c>
      <c r="H64" s="74">
        <v>34.35</v>
      </c>
      <c r="I64" s="74">
        <v>36.642000000000003</v>
      </c>
      <c r="J64" s="74">
        <v>36.939</v>
      </c>
      <c r="K64" s="74">
        <v>37.415999999999997</v>
      </c>
      <c r="L64" s="74">
        <v>37.840000000000003</v>
      </c>
      <c r="M64" s="75">
        <v>37.308</v>
      </c>
    </row>
    <row r="65" spans="1:13" s="151" customFormat="1" ht="15.75" thickBot="1">
      <c r="A65" s="72">
        <v>2020</v>
      </c>
      <c r="B65" s="73">
        <v>37.530999999999999</v>
      </c>
      <c r="C65" s="74">
        <v>39.152000000000001</v>
      </c>
      <c r="D65" s="74">
        <v>43.008000000000003</v>
      </c>
      <c r="E65" s="74">
        <v>42.256999999999998</v>
      </c>
      <c r="F65" s="74">
        <v>43.308</v>
      </c>
      <c r="G65" s="74">
        <v>42.212000000000003</v>
      </c>
      <c r="H65" s="74">
        <v>42.375999999999998</v>
      </c>
      <c r="I65" s="74">
        <v>42.587000000000003</v>
      </c>
      <c r="J65" s="74">
        <v>42.575000000000003</v>
      </c>
      <c r="K65" s="74">
        <v>43.003</v>
      </c>
      <c r="L65" s="74">
        <v>45.21</v>
      </c>
      <c r="M65" s="75">
        <v>42.34</v>
      </c>
    </row>
    <row r="66" spans="1:13" s="173" customFormat="1" ht="15.75" thickBot="1">
      <c r="A66" s="72">
        <v>2021</v>
      </c>
      <c r="B66" s="161">
        <v>42.277999999999999</v>
      </c>
      <c r="C66" s="162" t="s">
        <v>550</v>
      </c>
      <c r="D66" s="162" t="s">
        <v>573</v>
      </c>
      <c r="E66" s="162">
        <v>43.802</v>
      </c>
      <c r="F66" s="162">
        <v>43.793999999999997</v>
      </c>
      <c r="G66" s="162">
        <v>43.576999999999998</v>
      </c>
      <c r="H66" s="162">
        <v>43.704000000000001</v>
      </c>
      <c r="I66" s="162">
        <v>42.463999999999999</v>
      </c>
      <c r="J66" s="162">
        <v>42.94</v>
      </c>
      <c r="K66" s="162">
        <v>44.180999999999997</v>
      </c>
      <c r="L66" s="162">
        <v>44.1</v>
      </c>
      <c r="M66" s="163">
        <v>44.695</v>
      </c>
    </row>
  </sheetData>
  <sheetProtection algorithmName="SHA-512" hashValue="YaJLf8j6XcW3WcIQMRukTh5onfRv9Ist4XwCD6Crs2ru5LzepPK1qb6Oy/6krPXsiVKXwIf4Xsa8cLskCCYhBQ==" saltValue="PG8Z8UX+NSQdVFQ0YTjyNQ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B6:K6"/>
    <mergeCell ref="L6:M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4"/>
  <sheetViews>
    <sheetView topLeftCell="A2" zoomScale="115" zoomScaleNormal="115" workbookViewId="0">
      <selection activeCell="C65" sqref="C65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5" t="s">
        <v>421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>
      <c r="A4" s="236" t="s">
        <v>417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38">
        <v>2021</v>
      </c>
      <c r="C6" s="232"/>
      <c r="D6" s="232"/>
      <c r="E6" s="232"/>
      <c r="F6" s="232"/>
      <c r="G6" s="232"/>
      <c r="H6" s="232"/>
      <c r="I6" s="232"/>
      <c r="J6" s="232"/>
      <c r="K6" s="233">
        <v>2022</v>
      </c>
      <c r="L6" s="232"/>
      <c r="M6" s="234"/>
    </row>
    <row r="7" spans="1:13" ht="15.75" thickBot="1">
      <c r="A7" s="47" t="s">
        <v>405</v>
      </c>
      <c r="B7" s="47" t="s">
        <v>388</v>
      </c>
      <c r="C7" s="47" t="s">
        <v>389</v>
      </c>
      <c r="D7" s="47" t="s">
        <v>390</v>
      </c>
      <c r="E7" s="47" t="s">
        <v>391</v>
      </c>
      <c r="F7" s="47" t="s">
        <v>392</v>
      </c>
      <c r="G7" s="47" t="s">
        <v>393</v>
      </c>
      <c r="H7" s="47" t="s">
        <v>394</v>
      </c>
      <c r="I7" s="47" t="s">
        <v>395</v>
      </c>
      <c r="J7" s="47" t="s">
        <v>396</v>
      </c>
      <c r="K7" s="47" t="s">
        <v>385</v>
      </c>
      <c r="L7" s="47" t="s">
        <v>386</v>
      </c>
      <c r="M7" s="47" t="s">
        <v>387</v>
      </c>
    </row>
    <row r="8" spans="1:13">
      <c r="A8" s="48">
        <v>1</v>
      </c>
      <c r="B8" s="52">
        <v>4.8887</v>
      </c>
      <c r="C8" s="49">
        <v>4.9202000000000004</v>
      </c>
      <c r="D8" s="49">
        <v>4.9455999999999998</v>
      </c>
      <c r="E8" s="49">
        <v>4.9684999999999997</v>
      </c>
      <c r="F8" s="49">
        <v>5.0006000000000004</v>
      </c>
      <c r="G8" s="49">
        <v>5.0275999999999996</v>
      </c>
      <c r="H8" s="49">
        <v>5.0678999999999998</v>
      </c>
      <c r="I8" s="49">
        <v>5.0940000000000003</v>
      </c>
      <c r="J8" s="49">
        <v>5.1429</v>
      </c>
      <c r="K8" s="49">
        <v>5.1612</v>
      </c>
      <c r="L8" s="50">
        <v>5.1584000000000003</v>
      </c>
      <c r="M8" s="51">
        <v>5.2363</v>
      </c>
    </row>
    <row r="9" spans="1:13">
      <c r="A9" s="53">
        <v>2</v>
      </c>
      <c r="B9" s="54">
        <v>4.8899999999999997</v>
      </c>
      <c r="C9" s="51">
        <v>4.9211999999999998</v>
      </c>
      <c r="D9" s="51">
        <v>4.9463999999999997</v>
      </c>
      <c r="E9" s="51">
        <v>4.9692999999999996</v>
      </c>
      <c r="F9" s="51">
        <v>5.0016999999999996</v>
      </c>
      <c r="G9" s="51">
        <v>5.0284000000000004</v>
      </c>
      <c r="H9" s="51">
        <v>5.0693999999999999</v>
      </c>
      <c r="I9" s="51">
        <v>5.0948000000000002</v>
      </c>
      <c r="J9" s="51">
        <v>5.1447000000000003</v>
      </c>
      <c r="K9" s="51">
        <v>5.1616</v>
      </c>
      <c r="L9" s="51">
        <v>5.1581999999999999</v>
      </c>
      <c r="M9" s="51">
        <v>5.2396000000000003</v>
      </c>
    </row>
    <row r="10" spans="1:13">
      <c r="A10" s="53">
        <v>3</v>
      </c>
      <c r="B10" s="54">
        <v>4.8913000000000002</v>
      </c>
      <c r="C10" s="51">
        <v>4.9222000000000001</v>
      </c>
      <c r="D10" s="51">
        <v>4.9471999999999996</v>
      </c>
      <c r="E10" s="51">
        <v>4.97</v>
      </c>
      <c r="F10" s="51">
        <v>5.0027999999999997</v>
      </c>
      <c r="G10" s="51">
        <v>5.0292000000000003</v>
      </c>
      <c r="H10" s="51">
        <v>5.0708000000000002</v>
      </c>
      <c r="I10" s="51">
        <v>5.0955000000000004</v>
      </c>
      <c r="J10" s="51">
        <v>5.1464999999999996</v>
      </c>
      <c r="K10" s="51">
        <v>5.1619999999999999</v>
      </c>
      <c r="L10" s="51">
        <v>5.1581000000000001</v>
      </c>
      <c r="M10" s="51">
        <v>5.2428999999999997</v>
      </c>
    </row>
    <row r="11" spans="1:13">
      <c r="A11" s="53">
        <v>4</v>
      </c>
      <c r="B11" s="54">
        <v>4.8925999999999998</v>
      </c>
      <c r="C11" s="51">
        <v>4.9231999999999996</v>
      </c>
      <c r="D11" s="51">
        <v>4.9480000000000004</v>
      </c>
      <c r="E11" s="51">
        <v>4.9707999999999997</v>
      </c>
      <c r="F11" s="51">
        <v>5.0038</v>
      </c>
      <c r="G11" s="51">
        <v>5.0301</v>
      </c>
      <c r="H11" s="51">
        <v>5.0721999999999996</v>
      </c>
      <c r="I11" s="51">
        <v>5.0963000000000003</v>
      </c>
      <c r="J11" s="51">
        <v>5.1482000000000001</v>
      </c>
      <c r="K11" s="51">
        <v>5.1624999999999996</v>
      </c>
      <c r="L11" s="51">
        <v>5.1578999999999997</v>
      </c>
      <c r="M11" s="51">
        <v>5.2462</v>
      </c>
    </row>
    <row r="12" spans="1:13">
      <c r="A12" s="53">
        <v>5</v>
      </c>
      <c r="B12" s="54">
        <v>4.8939000000000004</v>
      </c>
      <c r="C12" s="51">
        <v>4.9241999999999999</v>
      </c>
      <c r="D12" s="51">
        <v>4.9488000000000003</v>
      </c>
      <c r="E12" s="51">
        <v>4.9715999999999996</v>
      </c>
      <c r="F12" s="51">
        <v>5.0049000000000001</v>
      </c>
      <c r="G12" s="51">
        <v>5.0308999999999999</v>
      </c>
      <c r="H12" s="51">
        <v>5.0736999999999997</v>
      </c>
      <c r="I12" s="51">
        <v>5.0970000000000004</v>
      </c>
      <c r="J12" s="51">
        <v>5.15</v>
      </c>
      <c r="K12" s="51">
        <v>5.1628999999999996</v>
      </c>
      <c r="L12" s="51">
        <v>5.1577000000000002</v>
      </c>
      <c r="M12" s="51">
        <v>5.2495000000000003</v>
      </c>
    </row>
    <row r="13" spans="1:13">
      <c r="A13" s="53">
        <v>6</v>
      </c>
      <c r="B13" s="54">
        <v>4.8948999999999998</v>
      </c>
      <c r="C13" s="51">
        <v>4.9249999999999998</v>
      </c>
      <c r="D13" s="51">
        <v>4.9496000000000002</v>
      </c>
      <c r="E13" s="51">
        <v>4.9726999999999997</v>
      </c>
      <c r="F13" s="51">
        <v>5.0057</v>
      </c>
      <c r="G13" s="51">
        <v>5.0323000000000002</v>
      </c>
      <c r="H13" s="51">
        <v>5.0744999999999996</v>
      </c>
      <c r="I13" s="51">
        <v>5.0987999999999998</v>
      </c>
      <c r="J13" s="51">
        <v>5.1504000000000003</v>
      </c>
      <c r="K13" s="51">
        <v>5.1627000000000001</v>
      </c>
      <c r="L13" s="51">
        <v>5.1609999999999996</v>
      </c>
      <c r="M13" s="51"/>
    </row>
    <row r="14" spans="1:13">
      <c r="A14" s="53">
        <v>7</v>
      </c>
      <c r="B14" s="54">
        <v>4.8959000000000001</v>
      </c>
      <c r="C14" s="51">
        <v>4.9257999999999997</v>
      </c>
      <c r="D14" s="51">
        <v>4.9503000000000004</v>
      </c>
      <c r="E14" s="51">
        <v>4.9737</v>
      </c>
      <c r="F14" s="51">
        <v>5.0065999999999997</v>
      </c>
      <c r="G14" s="51">
        <v>5.0336999999999996</v>
      </c>
      <c r="H14" s="51">
        <v>5.0751999999999997</v>
      </c>
      <c r="I14" s="51">
        <v>5.1005000000000003</v>
      </c>
      <c r="J14" s="51">
        <v>5.1508000000000003</v>
      </c>
      <c r="K14" s="51">
        <v>5.1626000000000003</v>
      </c>
      <c r="L14" s="51">
        <v>5.1642000000000001</v>
      </c>
      <c r="M14" s="51"/>
    </row>
    <row r="15" spans="1:13">
      <c r="A15" s="53">
        <v>8</v>
      </c>
      <c r="B15" s="54">
        <v>4.8968999999999996</v>
      </c>
      <c r="C15" s="51">
        <v>4.9265999999999996</v>
      </c>
      <c r="D15" s="51">
        <v>4.9511000000000003</v>
      </c>
      <c r="E15" s="51">
        <v>4.9748000000000001</v>
      </c>
      <c r="F15" s="51">
        <v>5.0073999999999996</v>
      </c>
      <c r="G15" s="51">
        <v>5.0351999999999997</v>
      </c>
      <c r="H15" s="51">
        <v>5.0759999999999996</v>
      </c>
      <c r="I15" s="51">
        <v>5.1022999999999996</v>
      </c>
      <c r="J15" s="51">
        <v>5.1512000000000002</v>
      </c>
      <c r="K15" s="51">
        <v>5.1623999999999999</v>
      </c>
      <c r="L15" s="51">
        <v>5.1675000000000004</v>
      </c>
      <c r="M15" s="51"/>
    </row>
    <row r="16" spans="1:13">
      <c r="A16" s="53">
        <v>9</v>
      </c>
      <c r="B16" s="54">
        <v>4.8978999999999999</v>
      </c>
      <c r="C16" s="51">
        <v>4.9273999999999996</v>
      </c>
      <c r="D16" s="51">
        <v>4.9518000000000004</v>
      </c>
      <c r="E16" s="51">
        <v>4.9759000000000002</v>
      </c>
      <c r="F16" s="51">
        <v>5.0083000000000002</v>
      </c>
      <c r="G16" s="51">
        <v>5.0366</v>
      </c>
      <c r="H16" s="51">
        <v>5.0766999999999998</v>
      </c>
      <c r="I16" s="51">
        <v>5.1040000000000001</v>
      </c>
      <c r="J16" s="51">
        <v>5.1516999999999999</v>
      </c>
      <c r="K16" s="51">
        <v>5.1622000000000003</v>
      </c>
      <c r="L16" s="51">
        <v>5.1707000000000001</v>
      </c>
      <c r="M16" s="51"/>
    </row>
    <row r="17" spans="1:13">
      <c r="A17" s="53">
        <v>10</v>
      </c>
      <c r="B17" s="54">
        <v>4.8989000000000003</v>
      </c>
      <c r="C17" s="51">
        <v>4.9282000000000004</v>
      </c>
      <c r="D17" s="51">
        <v>4.9526000000000003</v>
      </c>
      <c r="E17" s="51">
        <v>4.9770000000000003</v>
      </c>
      <c r="F17" s="51">
        <v>5.0091000000000001</v>
      </c>
      <c r="G17" s="51">
        <v>5.0380000000000003</v>
      </c>
      <c r="H17" s="51">
        <v>5.0774999999999997</v>
      </c>
      <c r="I17" s="51">
        <v>5.1058000000000003</v>
      </c>
      <c r="J17" s="51">
        <v>5.1520999999999999</v>
      </c>
      <c r="K17" s="51">
        <v>5.1620999999999997</v>
      </c>
      <c r="L17" s="51">
        <v>5.1740000000000004</v>
      </c>
      <c r="M17" s="51"/>
    </row>
    <row r="18" spans="1:13">
      <c r="A18" s="53">
        <v>11</v>
      </c>
      <c r="B18" s="54">
        <v>4.9000000000000004</v>
      </c>
      <c r="C18" s="51">
        <v>4.9290000000000003</v>
      </c>
      <c r="D18" s="51">
        <v>4.9532999999999996</v>
      </c>
      <c r="E18" s="51">
        <v>4.9779999999999998</v>
      </c>
      <c r="F18" s="51">
        <v>5.0099</v>
      </c>
      <c r="G18" s="51">
        <v>5.0393999999999997</v>
      </c>
      <c r="H18" s="51">
        <v>5.0781999999999998</v>
      </c>
      <c r="I18" s="51">
        <v>5.1075999999999997</v>
      </c>
      <c r="J18" s="51">
        <v>5.1524999999999999</v>
      </c>
      <c r="K18" s="51">
        <v>5.1619000000000002</v>
      </c>
      <c r="L18" s="51">
        <v>5.1772</v>
      </c>
      <c r="M18" s="51"/>
    </row>
    <row r="19" spans="1:13">
      <c r="A19" s="53">
        <v>12</v>
      </c>
      <c r="B19" s="54">
        <v>4.9009999999999998</v>
      </c>
      <c r="C19" s="51">
        <v>4.9297000000000004</v>
      </c>
      <c r="D19" s="51">
        <v>4.9541000000000004</v>
      </c>
      <c r="E19" s="51">
        <v>4.9790999999999999</v>
      </c>
      <c r="F19" s="51">
        <v>5.0107999999999997</v>
      </c>
      <c r="G19" s="51">
        <v>5.0407999999999999</v>
      </c>
      <c r="H19" s="51">
        <v>5.0789999999999997</v>
      </c>
      <c r="I19" s="51">
        <v>5.1093000000000002</v>
      </c>
      <c r="J19" s="51">
        <v>5.1528999999999998</v>
      </c>
      <c r="K19" s="51">
        <v>5.1616999999999997</v>
      </c>
      <c r="L19" s="51">
        <v>5.1805000000000003</v>
      </c>
      <c r="M19" s="51"/>
    </row>
    <row r="20" spans="1:13">
      <c r="A20" s="53">
        <v>13</v>
      </c>
      <c r="B20" s="54">
        <v>4.9020000000000001</v>
      </c>
      <c r="C20" s="51">
        <v>4.9305000000000003</v>
      </c>
      <c r="D20" s="51">
        <v>4.9549000000000003</v>
      </c>
      <c r="E20" s="51">
        <v>4.9802</v>
      </c>
      <c r="F20" s="51">
        <v>5.0115999999999996</v>
      </c>
      <c r="G20" s="51">
        <v>5.0423</v>
      </c>
      <c r="H20" s="51">
        <v>5.0796999999999999</v>
      </c>
      <c r="I20" s="51">
        <v>5.1111000000000004</v>
      </c>
      <c r="J20" s="51">
        <v>5.1532999999999998</v>
      </c>
      <c r="K20" s="51">
        <v>5.1616</v>
      </c>
      <c r="L20" s="51">
        <v>5.1837999999999997</v>
      </c>
      <c r="M20" s="51"/>
    </row>
    <row r="21" spans="1:13">
      <c r="A21" s="53">
        <v>14</v>
      </c>
      <c r="B21" s="54">
        <v>4.9029999999999996</v>
      </c>
      <c r="C21" s="51">
        <v>4.9313000000000002</v>
      </c>
      <c r="D21" s="51">
        <v>4.9555999999999996</v>
      </c>
      <c r="E21" s="51">
        <v>4.9812000000000003</v>
      </c>
      <c r="F21" s="51">
        <v>5.0124000000000004</v>
      </c>
      <c r="G21" s="51">
        <v>5.0437000000000003</v>
      </c>
      <c r="H21" s="51">
        <v>5.0804999999999998</v>
      </c>
      <c r="I21" s="51">
        <v>5.1128</v>
      </c>
      <c r="J21" s="51">
        <v>5.1536999999999997</v>
      </c>
      <c r="K21" s="51">
        <v>5.1614000000000004</v>
      </c>
      <c r="L21" s="51">
        <v>5.1870000000000003</v>
      </c>
      <c r="M21" s="51"/>
    </row>
    <row r="22" spans="1:13">
      <c r="A22" s="53">
        <v>15</v>
      </c>
      <c r="B22" s="54">
        <v>4.9039999999999999</v>
      </c>
      <c r="C22" s="51">
        <v>4.9321000000000002</v>
      </c>
      <c r="D22" s="51">
        <v>4.9564000000000004</v>
      </c>
      <c r="E22" s="51">
        <v>4.9823000000000004</v>
      </c>
      <c r="F22" s="51">
        <v>5.0133000000000001</v>
      </c>
      <c r="G22" s="51">
        <v>5.0450999999999997</v>
      </c>
      <c r="H22" s="51">
        <v>5.0811999999999999</v>
      </c>
      <c r="I22" s="51">
        <v>5.1146000000000003</v>
      </c>
      <c r="J22" s="51">
        <v>5.1540999999999997</v>
      </c>
      <c r="K22" s="51">
        <v>5.1612</v>
      </c>
      <c r="L22" s="51">
        <v>5.1902999999999997</v>
      </c>
      <c r="M22" s="51"/>
    </row>
    <row r="23" spans="1:13">
      <c r="A23" s="53">
        <v>16</v>
      </c>
      <c r="B23" s="54">
        <v>4.9050000000000002</v>
      </c>
      <c r="C23" s="51">
        <v>4.9329000000000001</v>
      </c>
      <c r="D23" s="51">
        <v>4.9570999999999996</v>
      </c>
      <c r="E23" s="51">
        <v>4.9833999999999996</v>
      </c>
      <c r="F23" s="51">
        <v>5.0141</v>
      </c>
      <c r="G23" s="51">
        <v>5.0465</v>
      </c>
      <c r="H23" s="51">
        <v>5.0819999999999999</v>
      </c>
      <c r="I23" s="51">
        <v>5.1163999999999996</v>
      </c>
      <c r="J23" s="51">
        <v>5.1546000000000003</v>
      </c>
      <c r="K23" s="51">
        <v>5.1611000000000002</v>
      </c>
      <c r="L23" s="51">
        <v>5.1936</v>
      </c>
      <c r="M23" s="51"/>
    </row>
    <row r="24" spans="1:13">
      <c r="A24" s="53">
        <v>17</v>
      </c>
      <c r="B24" s="54">
        <v>4.9059999999999997</v>
      </c>
      <c r="C24" s="51">
        <v>4.9337</v>
      </c>
      <c r="D24" s="51">
        <v>4.9579000000000004</v>
      </c>
      <c r="E24" s="51">
        <v>4.9844999999999997</v>
      </c>
      <c r="F24" s="51">
        <v>5.0149999999999997</v>
      </c>
      <c r="G24" s="51">
        <v>5.048</v>
      </c>
      <c r="H24" s="51">
        <v>5.0827</v>
      </c>
      <c r="I24" s="51">
        <v>5.1181000000000001</v>
      </c>
      <c r="J24" s="51">
        <v>5.1550000000000002</v>
      </c>
      <c r="K24" s="51">
        <v>5.1608999999999998</v>
      </c>
      <c r="L24" s="51">
        <v>5.1967999999999996</v>
      </c>
      <c r="M24" s="51"/>
    </row>
    <row r="25" spans="1:13">
      <c r="A25" s="53">
        <v>18</v>
      </c>
      <c r="B25" s="54">
        <v>4.907</v>
      </c>
      <c r="C25" s="51">
        <v>4.9344999999999999</v>
      </c>
      <c r="D25" s="51">
        <v>4.9587000000000003</v>
      </c>
      <c r="E25" s="51">
        <v>4.9855</v>
      </c>
      <c r="F25" s="51">
        <v>5.0157999999999996</v>
      </c>
      <c r="G25" s="51">
        <v>5.0494000000000003</v>
      </c>
      <c r="H25" s="51">
        <v>5.0834999999999999</v>
      </c>
      <c r="I25" s="51">
        <v>5.1199000000000003</v>
      </c>
      <c r="J25" s="51">
        <v>5.1554000000000002</v>
      </c>
      <c r="K25" s="51">
        <v>5.1607000000000003</v>
      </c>
      <c r="L25" s="51">
        <v>5.2000999999999999</v>
      </c>
      <c r="M25" s="51"/>
    </row>
    <row r="26" spans="1:13">
      <c r="A26" s="53">
        <v>19</v>
      </c>
      <c r="B26" s="54">
        <v>4.9080000000000004</v>
      </c>
      <c r="C26" s="51">
        <v>4.9352999999999998</v>
      </c>
      <c r="D26" s="51">
        <v>4.9593999999999996</v>
      </c>
      <c r="E26" s="51">
        <v>4.9866000000000001</v>
      </c>
      <c r="F26" s="51">
        <v>5.0166000000000004</v>
      </c>
      <c r="G26" s="51">
        <v>5.0507999999999997</v>
      </c>
      <c r="H26" s="51">
        <v>5.0842000000000001</v>
      </c>
      <c r="I26" s="51">
        <v>5.1216999999999997</v>
      </c>
      <c r="J26" s="51">
        <v>5.1558000000000002</v>
      </c>
      <c r="K26" s="51">
        <v>5.1605999999999996</v>
      </c>
      <c r="L26" s="51">
        <v>5.2034000000000002</v>
      </c>
      <c r="M26" s="51"/>
    </row>
    <row r="27" spans="1:13">
      <c r="A27" s="53">
        <v>20</v>
      </c>
      <c r="B27" s="54">
        <v>4.9089999999999998</v>
      </c>
      <c r="C27" s="51">
        <v>4.9360999999999997</v>
      </c>
      <c r="D27" s="51">
        <v>4.9602000000000004</v>
      </c>
      <c r="E27" s="51">
        <v>4.9877000000000002</v>
      </c>
      <c r="F27" s="51">
        <v>5.0175000000000001</v>
      </c>
      <c r="G27" s="51">
        <v>5.0522</v>
      </c>
      <c r="H27" s="51">
        <v>5.085</v>
      </c>
      <c r="I27" s="51">
        <v>5.1234000000000002</v>
      </c>
      <c r="J27" s="51">
        <v>5.1562000000000001</v>
      </c>
      <c r="K27" s="51">
        <v>5.1604000000000001</v>
      </c>
      <c r="L27" s="51">
        <v>5.2066999999999997</v>
      </c>
      <c r="M27" s="51"/>
    </row>
    <row r="28" spans="1:13">
      <c r="A28" s="53">
        <v>21</v>
      </c>
      <c r="B28" s="54">
        <v>4.9100999999999999</v>
      </c>
      <c r="C28" s="51">
        <v>4.9368999999999996</v>
      </c>
      <c r="D28" s="51">
        <v>4.9608999999999996</v>
      </c>
      <c r="E28" s="51">
        <v>4.9888000000000003</v>
      </c>
      <c r="F28" s="51">
        <v>5.0183</v>
      </c>
      <c r="G28" s="51">
        <v>5.0537000000000001</v>
      </c>
      <c r="H28" s="51">
        <v>5.0857000000000001</v>
      </c>
      <c r="I28" s="51">
        <v>5.1252000000000004</v>
      </c>
      <c r="J28" s="51">
        <v>5.1566000000000001</v>
      </c>
      <c r="K28" s="51">
        <v>5.1601999999999997</v>
      </c>
      <c r="L28" s="51">
        <v>5.21</v>
      </c>
      <c r="M28" s="51"/>
    </row>
    <row r="29" spans="1:13">
      <c r="A29" s="53">
        <v>22</v>
      </c>
      <c r="B29" s="54">
        <v>4.9111000000000002</v>
      </c>
      <c r="C29" s="51">
        <v>4.9377000000000004</v>
      </c>
      <c r="D29" s="51">
        <v>4.9617000000000004</v>
      </c>
      <c r="E29" s="51">
        <v>4.9897999999999998</v>
      </c>
      <c r="F29" s="51">
        <v>5.0191999999999997</v>
      </c>
      <c r="G29" s="51">
        <v>5.0551000000000004</v>
      </c>
      <c r="H29" s="51">
        <v>5.0865</v>
      </c>
      <c r="I29" s="51">
        <v>5.1269999999999998</v>
      </c>
      <c r="J29" s="51">
        <v>5.1570999999999998</v>
      </c>
      <c r="K29" s="51">
        <v>5.1600999999999999</v>
      </c>
      <c r="L29" s="51">
        <v>5.2131999999999996</v>
      </c>
      <c r="M29" s="51"/>
    </row>
    <row r="30" spans="1:13">
      <c r="A30" s="53">
        <v>23</v>
      </c>
      <c r="B30" s="54">
        <v>4.9120999999999997</v>
      </c>
      <c r="C30" s="51">
        <v>4.9385000000000003</v>
      </c>
      <c r="D30" s="51">
        <v>4.9623999999999997</v>
      </c>
      <c r="E30" s="51">
        <v>4.9908999999999999</v>
      </c>
      <c r="F30" s="51">
        <v>5.0199999999999996</v>
      </c>
      <c r="G30" s="51">
        <v>5.0564999999999998</v>
      </c>
      <c r="H30" s="51">
        <v>5.0872000000000002</v>
      </c>
      <c r="I30" s="51">
        <v>5.1287000000000003</v>
      </c>
      <c r="J30" s="51">
        <v>5.1574999999999998</v>
      </c>
      <c r="K30" s="51">
        <v>5.1599000000000004</v>
      </c>
      <c r="L30" s="51">
        <v>5.2164999999999999</v>
      </c>
      <c r="M30" s="51"/>
    </row>
    <row r="31" spans="1:13">
      <c r="A31" s="53">
        <v>24</v>
      </c>
      <c r="B31" s="54">
        <v>4.9131</v>
      </c>
      <c r="C31" s="51">
        <v>4.9393000000000002</v>
      </c>
      <c r="D31" s="51">
        <v>4.9631999999999996</v>
      </c>
      <c r="E31" s="51">
        <v>4.992</v>
      </c>
      <c r="F31" s="51">
        <v>5.0208000000000004</v>
      </c>
      <c r="G31" s="51">
        <v>5.0579000000000001</v>
      </c>
      <c r="H31" s="51">
        <v>5.0880000000000001</v>
      </c>
      <c r="I31" s="51">
        <v>5.1304999999999996</v>
      </c>
      <c r="J31" s="51">
        <v>5.1578999999999997</v>
      </c>
      <c r="K31" s="51">
        <v>5.1597</v>
      </c>
      <c r="L31" s="51">
        <v>5.2198000000000002</v>
      </c>
      <c r="M31" s="51"/>
    </row>
    <row r="32" spans="1:13">
      <c r="A32" s="53">
        <v>25</v>
      </c>
      <c r="B32" s="54">
        <v>4.9141000000000004</v>
      </c>
      <c r="C32" s="51">
        <v>4.9401000000000002</v>
      </c>
      <c r="D32" s="51">
        <v>4.9640000000000004</v>
      </c>
      <c r="E32" s="51">
        <v>4.9931000000000001</v>
      </c>
      <c r="F32" s="51">
        <v>5.0217000000000001</v>
      </c>
      <c r="G32" s="51">
        <v>5.0594000000000001</v>
      </c>
      <c r="H32" s="51">
        <v>5.0887000000000002</v>
      </c>
      <c r="I32" s="51">
        <v>5.1322999999999999</v>
      </c>
      <c r="J32" s="51">
        <v>5.1582999999999997</v>
      </c>
      <c r="K32" s="51">
        <v>5.1596000000000002</v>
      </c>
      <c r="L32" s="51">
        <v>5.2230999999999996</v>
      </c>
      <c r="M32" s="51"/>
    </row>
    <row r="33" spans="1:14">
      <c r="A33" s="53">
        <v>26</v>
      </c>
      <c r="B33" s="54">
        <v>4.9150999999999998</v>
      </c>
      <c r="C33" s="51">
        <v>4.9409000000000001</v>
      </c>
      <c r="D33" s="51">
        <v>4.9646999999999997</v>
      </c>
      <c r="E33" s="51">
        <v>4.9941000000000004</v>
      </c>
      <c r="F33" s="51">
        <v>5.0225</v>
      </c>
      <c r="G33" s="51">
        <v>5.0608000000000004</v>
      </c>
      <c r="H33" s="51">
        <v>5.0895000000000001</v>
      </c>
      <c r="I33" s="51">
        <v>5.1340000000000003</v>
      </c>
      <c r="J33" s="51">
        <v>5.1586999999999996</v>
      </c>
      <c r="K33" s="51">
        <v>5.1593999999999998</v>
      </c>
      <c r="L33" s="51">
        <v>5.2263999999999999</v>
      </c>
      <c r="M33" s="51"/>
    </row>
    <row r="34" spans="1:14">
      <c r="A34" s="53">
        <v>27</v>
      </c>
      <c r="B34" s="54">
        <v>4.9161000000000001</v>
      </c>
      <c r="C34" s="51">
        <v>4.9417</v>
      </c>
      <c r="D34" s="51">
        <v>4.9654999999999996</v>
      </c>
      <c r="E34" s="51">
        <v>4.9951999999999996</v>
      </c>
      <c r="F34" s="51">
        <v>5.0233999999999996</v>
      </c>
      <c r="G34" s="51">
        <v>5.0621999999999998</v>
      </c>
      <c r="H34" s="51">
        <v>5.0903</v>
      </c>
      <c r="I34" s="51">
        <v>5.1357999999999997</v>
      </c>
      <c r="J34" s="51">
        <v>5.1590999999999996</v>
      </c>
      <c r="K34" s="51">
        <v>5.1592000000000002</v>
      </c>
      <c r="L34" s="51">
        <v>5.2297000000000002</v>
      </c>
      <c r="M34" s="51"/>
    </row>
    <row r="35" spans="1:14">
      <c r="A35" s="53">
        <v>28</v>
      </c>
      <c r="B35" s="54">
        <v>4.9170999999999996</v>
      </c>
      <c r="C35" s="51">
        <v>4.9424999999999999</v>
      </c>
      <c r="D35" s="51">
        <v>4.9661999999999997</v>
      </c>
      <c r="E35" s="51">
        <v>4.9962999999999997</v>
      </c>
      <c r="F35" s="51">
        <v>5.0242000000000004</v>
      </c>
      <c r="G35" s="51">
        <v>5.0636999999999999</v>
      </c>
      <c r="H35" s="51">
        <v>5.0910000000000002</v>
      </c>
      <c r="I35" s="51">
        <v>5.1375999999999999</v>
      </c>
      <c r="J35" s="51">
        <v>5.1595000000000004</v>
      </c>
      <c r="K35" s="51">
        <v>5.1590999999999996</v>
      </c>
      <c r="L35" s="51">
        <v>5.2329999999999997</v>
      </c>
      <c r="M35" s="51"/>
    </row>
    <row r="36" spans="1:14">
      <c r="A36" s="53">
        <v>29</v>
      </c>
      <c r="B36" s="54">
        <v>4.9181999999999997</v>
      </c>
      <c r="C36" s="51">
        <v>4.9432999999999998</v>
      </c>
      <c r="D36" s="51">
        <v>4.9669999999999996</v>
      </c>
      <c r="E36" s="51">
        <v>4.9973999999999998</v>
      </c>
      <c r="F36" s="51">
        <v>5.0250000000000004</v>
      </c>
      <c r="G36" s="51">
        <v>5.0651000000000002</v>
      </c>
      <c r="H36" s="51">
        <v>5.0918000000000001</v>
      </c>
      <c r="I36" s="51">
        <v>5.1394000000000002</v>
      </c>
      <c r="J36" s="51">
        <v>5.16</v>
      </c>
      <c r="K36" s="51">
        <v>5.1589</v>
      </c>
      <c r="L36" s="174"/>
      <c r="M36" s="51"/>
    </row>
    <row r="37" spans="1:14">
      <c r="A37" s="53">
        <v>30</v>
      </c>
      <c r="B37" s="54">
        <v>4.9192</v>
      </c>
      <c r="C37" s="51">
        <v>4.944</v>
      </c>
      <c r="D37" s="51">
        <v>4.9678000000000004</v>
      </c>
      <c r="E37" s="51">
        <v>4.9984000000000002</v>
      </c>
      <c r="F37" s="51">
        <v>5.0259</v>
      </c>
      <c r="G37" s="51">
        <v>5.0664999999999996</v>
      </c>
      <c r="H37" s="51">
        <v>5.0925000000000002</v>
      </c>
      <c r="I37" s="51">
        <v>5.1410999999999998</v>
      </c>
      <c r="J37" s="51">
        <v>5.1604000000000001</v>
      </c>
      <c r="K37" s="51">
        <v>5.1586999999999996</v>
      </c>
      <c r="L37" s="55"/>
      <c r="M37" s="51"/>
    </row>
    <row r="38" spans="1:14" ht="15.75" thickBot="1">
      <c r="A38" s="56">
        <v>31</v>
      </c>
      <c r="B38" s="59"/>
      <c r="C38" s="57">
        <v>4.9447999999999999</v>
      </c>
      <c r="D38" s="59"/>
      <c r="E38" s="57">
        <v>4.9995000000000003</v>
      </c>
      <c r="F38" s="57">
        <v>5.0266999999999999</v>
      </c>
      <c r="G38" s="59"/>
      <c r="H38" s="57">
        <v>5.0933000000000002</v>
      </c>
      <c r="I38" s="59"/>
      <c r="J38" s="57">
        <v>5.1608000000000001</v>
      </c>
      <c r="K38" s="57">
        <v>5.1585999999999999</v>
      </c>
      <c r="L38" s="58"/>
      <c r="M38" s="57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7" t="s">
        <v>417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1" spans="1:14" ht="9" customHeight="1">
      <c r="A41" s="230" t="s">
        <v>420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hidden="1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hidden="1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hidden="1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G37</f>
        <v>5.0664999999999996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3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2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1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5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J38</f>
        <v>5.1608000000000001</v>
      </c>
    </row>
    <row r="63" spans="1:13" s="173" customFormat="1" ht="15.75" thickBot="1">
      <c r="A63" s="63">
        <v>2021</v>
      </c>
      <c r="B63" s="66" t="e">
        <f>#REF!</f>
        <v>#REF!</v>
      </c>
      <c r="C63" s="66" t="e">
        <f>#REF!</f>
        <v>#REF!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>
        <v>5.1410999999999998</v>
      </c>
      <c r="M63" s="66">
        <v>5.1608000000000001</v>
      </c>
    </row>
    <row r="64" spans="1:13" s="186" customFormat="1" ht="15.75" thickBot="1">
      <c r="A64" s="63">
        <v>2022</v>
      </c>
      <c r="B64" s="66">
        <v>5.1585999999999999</v>
      </c>
      <c r="C64" s="66">
        <v>5.2329999999999997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</row>
  </sheetData>
  <sheetProtection algorithmName="SHA-512" hashValue="vQ0LDNw+igP0EPbvAGG+3/XAtPksYCg+t/+8GSIWvfSSRbKZpdvWquN8dQpBKMPNXOyF4bnk3M0wJWaWbsTBPw==" saltValue="YJN/NhOJPGlmC/RN1heVSQ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B6:J6"/>
    <mergeCell ref="K6:M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DICIEMBRE 2021</vt:lpstr>
      <vt:lpstr>NUEVOS MATERIALES</vt:lpstr>
      <vt:lpstr>UNID. REAJUSTABLE</vt:lpstr>
      <vt:lpstr>DOLAR</vt:lpstr>
      <vt:lpstr>UNID. INDEXADA</vt:lpstr>
      <vt:lpstr>'DICIEMBRE 2021'!Área_de_impresión</vt:lpstr>
      <vt:lpstr>DOLAR!Área_de_impresión</vt:lpstr>
      <vt:lpstr>'NUEVOS MATERIALES'!Área_de_impresión</vt:lpstr>
      <vt:lpstr>'UNID. INDEXADA'!Área_de_impresión</vt:lpstr>
      <vt:lpstr>'UNID. REAJUSTABLE'!Área_de_impresión</vt:lpstr>
      <vt:lpstr>'DICIEMBRE 2021'!Títulos_a_imprimir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2022-03-08T12:16:14Z</dcterms:modified>
</cp:coreProperties>
</file>