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isco Andres respaldo\NO BORRAR\LISTAS ULTIMAS 333\AÑO 2022\"/>
    </mc:Choice>
  </mc:AlternateContent>
  <bookViews>
    <workbookView xWindow="-120" yWindow="-120" windowWidth="20730" windowHeight="11760" tabRatio="640"/>
  </bookViews>
  <sheets>
    <sheet name="SETIEMBRE 2022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3">DOLAR!$A$1:$M$65</definedName>
    <definedName name="_xlnm.Print_Area" localSheetId="1">'NUEVOS MATERIALES'!$B$1:$F$32</definedName>
    <definedName name="_xlnm.Print_Area" localSheetId="0">'SETIEMBRE 2022'!$B$1:$G$403</definedName>
    <definedName name="_xlnm.Print_Area" localSheetId="4">'UNID. INDEXADA'!$A$3:$M$58</definedName>
    <definedName name="_xlnm.Print_Area" localSheetId="2">'UNID. REAJUSTABLE'!$A$2:$M$113</definedName>
    <definedName name="_xlnm.Print_Titles" localSheetId="0">'SETIEMBRE 2022'!$1:$3</definedName>
    <definedName name="Z_96D9ECFD_33A2_43C7_81F2_82AA62F5B730_.wvu.PrintArea" localSheetId="3" hidden="1">DOLAR!$A$3:$M$58</definedName>
    <definedName name="Z_96D9ECFD_33A2_43C7_81F2_82AA62F5B730_.wvu.PrintArea" localSheetId="1" hidden="1">'NUEVOS MATERIALES'!$B$1:$F$28</definedName>
    <definedName name="Z_96D9ECFD_33A2_43C7_81F2_82AA62F5B730_.wvu.PrintArea" localSheetId="0" hidden="1">'SETIEMBRE 2022'!$B$1:$G$404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REAJUSTABLE'!$A$2:$M$113</definedName>
    <definedName name="Z_96D9ECFD_33A2_43C7_81F2_82AA62F5B730_.wvu.PrintTitles" localSheetId="0" hidden="1">'SETIEMBRE 2022'!$1:$3</definedName>
    <definedName name="Z_96D9ECFD_33A2_43C7_81F2_82AA62F5B730_.wvu.Rows" localSheetId="3" hidden="1">DOLAR!$1:$1,DOLAR!$44:$52</definedName>
    <definedName name="Z_96D9ECFD_33A2_43C7_81F2_82AA62F5B730_.wvu.Rows" localSheetId="0" hidden="1">'SETIEMBRE 2022'!$400:$400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REAJUSTABLE'!$33:$42,'UNID. REAJUSTABLE'!$62:$65,'UNID. REAJUSTABLE'!$68:$74</definedName>
  </definedNames>
  <calcPr calcId="162913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5" l="1"/>
  <c r="B63" i="5"/>
  <c r="M62" i="5"/>
  <c r="J58" i="5" l="1"/>
  <c r="B71" i="3" l="1"/>
  <c r="C71" i="3"/>
  <c r="D71" i="3"/>
  <c r="E71" i="3"/>
  <c r="F71" i="3"/>
  <c r="G71" i="3"/>
  <c r="H71" i="3"/>
  <c r="I71" i="3"/>
  <c r="J71" i="3"/>
  <c r="K71" i="3"/>
  <c r="L71" i="3"/>
  <c r="M71" i="3"/>
  <c r="B72" i="3"/>
  <c r="C72" i="3"/>
  <c r="D72" i="3"/>
  <c r="E72" i="3"/>
  <c r="F72" i="3"/>
  <c r="G72" i="3"/>
  <c r="H72" i="3"/>
  <c r="I72" i="3"/>
  <c r="J72" i="3"/>
  <c r="K72" i="3"/>
  <c r="L72" i="3"/>
  <c r="M72" i="3"/>
  <c r="B73" i="3"/>
  <c r="C73" i="3"/>
  <c r="D73" i="3"/>
  <c r="E73" i="3"/>
  <c r="F73" i="3"/>
  <c r="G73" i="3"/>
  <c r="H73" i="3"/>
  <c r="I73" i="3"/>
  <c r="J73" i="3"/>
  <c r="K73" i="3"/>
  <c r="L73" i="3"/>
  <c r="M73" i="3"/>
  <c r="B74" i="3"/>
  <c r="C74" i="3"/>
  <c r="D74" i="3"/>
  <c r="E74" i="3"/>
  <c r="F74" i="3"/>
  <c r="G74" i="3"/>
  <c r="H74" i="3"/>
  <c r="I74" i="3"/>
  <c r="J74" i="3"/>
  <c r="K74" i="3"/>
  <c r="L74" i="3"/>
  <c r="M74" i="3"/>
  <c r="B75" i="3"/>
  <c r="C75" i="3"/>
  <c r="D75" i="3"/>
  <c r="E75" i="3"/>
  <c r="F75" i="3"/>
  <c r="G75" i="3"/>
  <c r="H75" i="3"/>
  <c r="I75" i="3"/>
  <c r="J75" i="3"/>
  <c r="K75" i="3"/>
  <c r="L75" i="3"/>
  <c r="M75" i="3"/>
  <c r="B76" i="3"/>
  <c r="C76" i="3"/>
  <c r="D76" i="3"/>
</calcChain>
</file>

<file path=xl/sharedStrings.xml><?xml version="1.0" encoding="utf-8"?>
<sst xmlns="http://schemas.openxmlformats.org/spreadsheetml/2006/main" count="1302" uniqueCount="797">
  <si>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</si>
  <si>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</si>
  <si>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</si>
  <si>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</si>
  <si>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</si>
  <si>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</si>
  <si>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</si>
  <si>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</si>
  <si>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</si>
  <si>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</si>
  <si>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</si>
  <si>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</si>
  <si>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</si>
  <si>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</si>
  <si>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</si>
  <si>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</si>
  <si>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</si>
  <si>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</si>
  <si>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</si>
  <si>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</si>
  <si>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</si>
  <si>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</si>
  <si>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</si>
  <si>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</si>
  <si>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</si>
  <si>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</si>
  <si>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</si>
  <si>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</si>
  <si>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</si>
  <si>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</si>
  <si>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</si>
  <si>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</si>
  <si>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</si>
  <si>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</si>
  <si>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</si>
  <si>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</si>
  <si>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</si>
  <si>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</si>
  <si>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</si>
  <si>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</si>
  <si>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</si>
  <si>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</si>
  <si>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</si>
  <si>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</si>
  <si>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</si>
  <si>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</si>
  <si>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</si>
  <si>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</si>
  <si>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</si>
  <si>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</si>
  <si>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</si>
  <si>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</si>
  <si>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</si>
  <si>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</si>
  <si>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</si>
  <si>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</si>
  <si>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</si>
  <si>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</si>
  <si>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</si>
  <si>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</si>
  <si>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</si>
  <si>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</si>
  <si>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</si>
  <si>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</si>
  <si>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</si>
  <si>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</si>
  <si>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</si>
  <si>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</si>
  <si>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</si>
  <si>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</si>
  <si>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</si>
  <si>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</si>
  <si>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</si>
  <si>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</si>
  <si>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</si>
  <si>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</si>
  <si>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</si>
  <si>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</si>
  <si>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</si>
  <si>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</si>
  <si>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</si>
  <si>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</si>
  <si>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</si>
  <si>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</si>
  <si>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</si>
  <si>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</si>
  <si>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</si>
  <si>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</si>
  <si>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</si>
  <si>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</si>
  <si>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</si>
  <si>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</si>
  <si>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</si>
  <si>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</si>
  <si>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</si>
  <si>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</si>
  <si>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</si>
  <si>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</si>
  <si>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</si>
  <si>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</si>
  <si>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</si>
  <si>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</si>
  <si>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</si>
  <si>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</si>
  <si>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</si>
  <si>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</si>
  <si>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</si>
  <si>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</si>
  <si>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</si>
  <si>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</si>
  <si>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</si>
  <si>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</si>
  <si>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</si>
  <si>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</si>
  <si>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</si>
  <si>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</si>
  <si>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</si>
  <si>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</si>
  <si>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</si>
  <si>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</si>
  <si>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</si>
  <si>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</si>
  <si>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</si>
  <si>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</si>
  <si>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</si>
  <si>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</si>
  <si>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</si>
  <si>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</si>
  <si>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</si>
  <si>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</si>
  <si>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</si>
  <si>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</si>
  <si>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</si>
  <si>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</si>
  <si>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</si>
  <si>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</si>
  <si>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</si>
  <si>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</si>
  <si>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</si>
  <si>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</si>
  <si>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</si>
  <si>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</si>
  <si>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</si>
  <si>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</si>
  <si>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</si>
  <si>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</si>
  <si>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</si>
  <si>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</si>
  <si>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</si>
  <si>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</si>
  <si>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</si>
  <si>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</si>
  <si>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</si>
  <si>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</si>
  <si>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</si>
  <si>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</si>
  <si>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</si>
  <si>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</si>
  <si>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</si>
  <si>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</si>
  <si>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</si>
  <si>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</si>
  <si>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</si>
  <si>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</si>
  <si>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</si>
  <si>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</si>
  <si>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</si>
  <si>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</si>
  <si>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</si>
  <si>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</si>
  <si>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</si>
  <si>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</si>
  <si>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</si>
  <si>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</si>
  <si>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</si>
  <si>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</si>
  <si>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</si>
  <si>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</si>
  <si>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</si>
  <si>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</si>
  <si>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</si>
  <si>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</si>
  <si>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</si>
  <si>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</si>
  <si>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</si>
  <si>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</si>
  <si>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</si>
  <si>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</si>
  <si>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</si>
  <si>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</si>
  <si>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</si>
  <si>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</si>
  <si>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</si>
  <si>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</si>
  <si>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</si>
  <si>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</si>
  <si>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</si>
  <si>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</si>
  <si>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</si>
  <si>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</si>
  <si>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</si>
  <si>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</si>
  <si>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</si>
  <si>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</si>
  <si>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</si>
  <si>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</si>
  <si>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</si>
  <si>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</si>
  <si>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</si>
  <si>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</si>
  <si>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</si>
  <si>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</si>
  <si>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</si>
  <si>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</si>
  <si>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</si>
  <si>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</si>
  <si>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</si>
  <si>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</si>
  <si>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</si>
  <si>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</si>
  <si>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</si>
  <si>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</si>
  <si>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</si>
  <si>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</si>
  <si>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</si>
  <si>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</si>
  <si>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</si>
  <si>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</si>
  <si>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</si>
  <si>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</si>
  <si>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</si>
  <si>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</si>
  <si>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</si>
  <si>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</si>
  <si>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</si>
  <si>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</si>
  <si>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</si>
  <si>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</si>
  <si>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</si>
  <si>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</si>
  <si>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</si>
  <si>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</si>
  <si>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</si>
  <si>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</si>
  <si>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</si>
  <si>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</si>
  <si>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</si>
  <si>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</si>
  <si>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</si>
  <si>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</si>
  <si>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</si>
  <si>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</si>
  <si>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</si>
  <si>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</si>
  <si>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</si>
  <si>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</si>
  <si>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</si>
  <si>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</si>
  <si>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</si>
  <si>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</si>
  <si>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</si>
  <si>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</si>
  <si>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</si>
  <si>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</si>
  <si>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</si>
  <si>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</si>
  <si>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</si>
  <si>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</si>
  <si>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</si>
  <si>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</si>
  <si>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</si>
  <si>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</si>
  <si>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</si>
  <si>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</si>
  <si>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</si>
  <si>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</si>
  <si>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</si>
  <si>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</si>
  <si>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</si>
  <si>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</si>
  <si>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</si>
  <si>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</si>
  <si>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</si>
  <si>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</si>
  <si>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</si>
  <si>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</si>
  <si>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</si>
  <si>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</si>
  <si>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</si>
  <si>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</si>
  <si>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</si>
  <si>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</si>
  <si>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</si>
  <si>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</si>
  <si>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</si>
  <si>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</si>
  <si>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</si>
  <si>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</si>
  <si>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</si>
  <si>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</si>
  <si>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</si>
  <si>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</si>
  <si>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</si>
  <si>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</si>
  <si>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</si>
  <si>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</si>
  <si>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</si>
  <si>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</si>
  <si>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</si>
  <si>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</si>
  <si>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</si>
  <si>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</si>
  <si>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</si>
  <si>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</si>
  <si>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</si>
  <si>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</si>
  <si>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</si>
  <si>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</si>
  <si>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</si>
  <si>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</si>
  <si>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</si>
  <si>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</si>
  <si>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</si>
  <si>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</si>
  <si>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</si>
  <si>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</si>
  <si>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</si>
  <si>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</si>
  <si>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</si>
  <si>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</si>
  <si>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</si>
  <si>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</si>
  <si>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</si>
  <si>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</si>
  <si>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</si>
  <si>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</si>
  <si>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</si>
  <si>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</si>
  <si>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</si>
  <si>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</si>
  <si>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</si>
  <si>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</si>
  <si>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</si>
  <si>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</si>
  <si>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</si>
  <si>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</si>
  <si>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</si>
  <si>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</si>
  <si>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</si>
  <si>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</si>
  <si>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</si>
  <si>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</si>
  <si>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</si>
  <si>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</si>
  <si>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</si>
  <si>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</si>
  <si>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</si>
  <si>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</si>
  <si>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</si>
  <si>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</si>
  <si>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</si>
  <si>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</si>
  <si>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</si>
  <si>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</si>
  <si>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</si>
  <si>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</si>
  <si>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</si>
  <si>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</si>
  <si>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</si>
  <si>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</si>
  <si>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</si>
  <si>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</si>
  <si>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</si>
  <si>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</si>
  <si>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</si>
  <si>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</si>
  <si>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</si>
  <si>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</si>
  <si>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</si>
  <si>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</si>
  <si>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</si>
  <si>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</si>
  <si>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</si>
  <si>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</si>
  <si>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</si>
  <si>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</si>
  <si>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</si>
  <si>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</si>
  <si>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</si>
  <si>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</si>
  <si>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</si>
  <si>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</si>
  <si>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</si>
  <si>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</si>
  <si>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</si>
  <si>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</si>
  <si>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</si>
  <si>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</si>
  <si>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</si>
  <si>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</si>
  <si>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</si>
  <si>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</si>
  <si>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</si>
  <si>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</si>
  <si>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</si>
  <si>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</si>
  <si>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</si>
  <si>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</si>
  <si>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</si>
  <si>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</si>
  <si>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</si>
  <si>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</si>
  <si>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</si>
  <si>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</si>
  <si>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</si>
  <si>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</si>
  <si>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</si>
  <si>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</si>
  <si>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</si>
  <si>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</si>
  <si>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</si>
  <si>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</si>
  <si>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</si>
  <si>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</si>
  <si>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</si>
  <si>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</si>
  <si>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</si>
  <si>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</si>
  <si>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</si>
  <si>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</si>
  <si>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</si>
  <si>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</si>
  <si>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</si>
  <si>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</si>
  <si>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</si>
  <si>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</si>
  <si>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</si>
  <si>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</si>
  <si>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</si>
  <si>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</si>
  <si>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</si>
  <si>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</si>
  <si>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</si>
  <si>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</si>
  <si>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</si>
  <si>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</si>
  <si>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</si>
  <si>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</si>
  <si>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</si>
  <si>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</si>
  <si>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</si>
  <si>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</si>
  <si>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</si>
  <si>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</si>
  <si>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</si>
  <si>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</si>
  <si>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</si>
  <si>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</si>
  <si>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</si>
  <si>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</si>
  <si>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</si>
  <si>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</si>
  <si>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</si>
  <si>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</si>
  <si>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</si>
  <si>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</si>
  <si>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</si>
  <si>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</si>
  <si>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</si>
  <si>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</si>
  <si>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</si>
  <si>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</si>
  <si>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</si>
  <si>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</si>
  <si>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</si>
  <si>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</si>
  <si>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</si>
  <si>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</si>
  <si>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</si>
  <si>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</si>
  <si>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</si>
  <si>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</si>
  <si>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</si>
  <si>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</si>
  <si>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</si>
  <si>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</si>
  <si>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</si>
  <si>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</si>
  <si>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</si>
  <si>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</si>
  <si>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</si>
  <si>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</si>
  <si>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</si>
  <si>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</si>
  <si>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</si>
  <si>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</si>
  <si>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</si>
  <si>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</si>
  <si>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</si>
  <si>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</si>
  <si>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</si>
  <si>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</si>
  <si>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</si>
  <si>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</si>
  <si>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</si>
  <si>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</si>
  <si>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</si>
  <si>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</si>
  <si>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</si>
  <si>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</si>
  <si>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</si>
  <si>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</si>
  <si>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</si>
  <si>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</si>
  <si>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</si>
  <si>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</si>
  <si>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</si>
  <si>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</si>
  <si>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</si>
  <si>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</si>
  <si>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Multiplicador para base Diciembre 10 = 100  --&gt; 3,0201</t>
  </si>
  <si>
    <t>Caño P.V.C. Diam.40</t>
  </si>
  <si>
    <t>listadepreciosarquitectura@gmail.com</t>
  </si>
  <si>
    <t>COMUNIQUESE CON NOSOTROS A TRAVÉS DE NUESTROS MAILS: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</si>
  <si>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</si>
  <si>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</si>
  <si>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</si>
  <si>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</si>
  <si>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</si>
  <si>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</si>
  <si>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</si>
  <si>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</si>
  <si>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</si>
  <si>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</si>
  <si>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</si>
  <si>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</si>
  <si>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</si>
  <si>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</si>
  <si>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</si>
  <si>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</si>
  <si>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</si>
  <si>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</si>
  <si>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</si>
  <si>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</si>
  <si>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</si>
  <si>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</si>
  <si>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</si>
  <si>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43,1450</t>
  </si>
  <si>
    <t>44,1870</t>
  </si>
  <si>
    <t>835,99</t>
  </si>
  <si>
    <t>44.1750</t>
  </si>
  <si>
    <t>44.1520</t>
  </si>
  <si>
    <t>43.9740</t>
  </si>
  <si>
    <t>43.6090</t>
  </si>
  <si>
    <t>43.5260</t>
  </si>
  <si>
    <t>43.5100</t>
  </si>
  <si>
    <t>43.6720</t>
  </si>
  <si>
    <t>43.8280</t>
  </si>
  <si>
    <t>44.0970</t>
  </si>
  <si>
    <t>44.1200</t>
  </si>
  <si>
    <t>44.0350</t>
  </si>
  <si>
    <t>44.1050</t>
  </si>
  <si>
    <t>44.1920</t>
  </si>
  <si>
    <t>44.0220</t>
  </si>
  <si>
    <t>44.1040</t>
  </si>
  <si>
    <t>44.1580</t>
  </si>
  <si>
    <t>44.0500</t>
  </si>
  <si>
    <t>44.1690</t>
  </si>
  <si>
    <t>44.0010</t>
  </si>
  <si>
    <t>44.1000</t>
  </si>
  <si>
    <t>44.6140</t>
  </si>
  <si>
    <t>44.7250</t>
  </si>
  <si>
    <t>44.7310</t>
  </si>
  <si>
    <t>44.5150</t>
  </si>
  <si>
    <t>44.6710</t>
  </si>
  <si>
    <t>44.6300</t>
  </si>
  <si>
    <t>44.6470</t>
  </si>
  <si>
    <t>44.5550</t>
  </si>
  <si>
    <t>44.5910</t>
  </si>
  <si>
    <t>44.5630</t>
  </si>
  <si>
    <t>44.5740</t>
  </si>
  <si>
    <t>44.6390</t>
  </si>
  <si>
    <t>44.6090</t>
  </si>
  <si>
    <t>44.5340</t>
  </si>
  <si>
    <t>44.5380</t>
  </si>
  <si>
    <t>44.4750</t>
  </si>
  <si>
    <t>44.2930</t>
  </si>
  <si>
    <t>44.0740</t>
  </si>
  <si>
    <t>44.1650</t>
  </si>
  <si>
    <t>44.1540</t>
  </si>
  <si>
    <t>43.9070</t>
  </si>
  <si>
    <t>43.8540</t>
  </si>
  <si>
    <t>43.7730</t>
  </si>
  <si>
    <t>43.7380</t>
  </si>
  <si>
    <t>43.6410</t>
  </si>
  <si>
    <t>43.4540</t>
  </si>
  <si>
    <t>43.2340</t>
  </si>
  <si>
    <t>43.1820</t>
  </si>
  <si>
    <t>43.0470</t>
  </si>
  <si>
    <t>43.0910</t>
  </si>
  <si>
    <t>43.0740</t>
  </si>
  <si>
    <t>43.0160</t>
  </si>
  <si>
    <t>43.0570</t>
  </si>
  <si>
    <t>43.0230</t>
  </si>
  <si>
    <t>42.8590</t>
  </si>
  <si>
    <t>42.6340</t>
  </si>
  <si>
    <t>42.2680</t>
  </si>
  <si>
    <t>43.0250</t>
  </si>
  <si>
    <t>42.5330</t>
  </si>
  <si>
    <t>44.1400</t>
  </si>
  <si>
    <t>44.1460</t>
  </si>
  <si>
    <t>44.1870</t>
  </si>
  <si>
    <t>44.1720</t>
  </si>
  <si>
    <t>44.1990</t>
  </si>
  <si>
    <t>44.2580</t>
  </si>
  <si>
    <t>44.2200</t>
  </si>
  <si>
    <t>44.2740</t>
  </si>
  <si>
    <t>44.3610</t>
  </si>
  <si>
    <t>44.4650</t>
  </si>
  <si>
    <t>44.3630</t>
  </si>
  <si>
    <t>44.3370</t>
  </si>
  <si>
    <t>44.3280</t>
  </si>
  <si>
    <t>44.3830</t>
  </si>
  <si>
    <t>44.4000</t>
  </si>
  <si>
    <t>44.4680</t>
  </si>
  <si>
    <t>44.4450</t>
  </si>
  <si>
    <t>44.6010</t>
  </si>
  <si>
    <t>44.6950</t>
  </si>
  <si>
    <t>42,7150</t>
  </si>
  <si>
    <t>42,5740</t>
  </si>
  <si>
    <t>42,6610</t>
  </si>
  <si>
    <t>42,7860</t>
  </si>
  <si>
    <t>42,7500</t>
  </si>
  <si>
    <t>42,5430</t>
  </si>
  <si>
    <t>42,6040</t>
  </si>
  <si>
    <t>42,6840</t>
  </si>
  <si>
    <t>42,7990</t>
  </si>
  <si>
    <t>42,6520</t>
  </si>
  <si>
    <t>42,5070</t>
  </si>
  <si>
    <t>42,6170</t>
  </si>
  <si>
    <t>42,5230</t>
  </si>
  <si>
    <t>42,3220</t>
  </si>
  <si>
    <t>42,0520</t>
  </si>
  <si>
    <t>41,7890</t>
  </si>
  <si>
    <t>41,4780</t>
  </si>
  <si>
    <t>41,3650</t>
  </si>
  <si>
    <t>41,2440</t>
  </si>
  <si>
    <t>40,9690</t>
  </si>
  <si>
    <t>41,1150</t>
  </si>
  <si>
    <t>41.1190</t>
  </si>
  <si>
    <t>41.3830</t>
  </si>
  <si>
    <t>41.4280</t>
  </si>
  <si>
    <t>41.7400</t>
  </si>
  <si>
    <t>42.0590</t>
  </si>
  <si>
    <t>41.6330</t>
  </si>
  <si>
    <t>41.4530</t>
  </si>
  <si>
    <t>41.3040</t>
  </si>
  <si>
    <t>41.2470</t>
  </si>
  <si>
    <t>41.1280</t>
  </si>
  <si>
    <t>40.7960</t>
  </si>
  <si>
    <t>40.1260</t>
  </si>
  <si>
    <t>40.0490</t>
  </si>
  <si>
    <t>40.7010</t>
  </si>
  <si>
    <t>40.9100</t>
  </si>
  <si>
    <t>41.4440</t>
  </si>
  <si>
    <t>41.3350</t>
  </si>
  <si>
    <t>40.8270</t>
  </si>
  <si>
    <t>40,9260</t>
  </si>
  <si>
    <t>41,1000</t>
  </si>
  <si>
    <t>41,2610</t>
  </si>
  <si>
    <t>41,4900</t>
  </si>
  <si>
    <t>41,5950</t>
  </si>
  <si>
    <t>41,7860</t>
  </si>
  <si>
    <t>41,6530</t>
  </si>
  <si>
    <t>41,5480</t>
  </si>
  <si>
    <t>41,7530</t>
  </si>
  <si>
    <t>41,4420</t>
  </si>
  <si>
    <t>40,6000</t>
  </si>
  <si>
    <t>40,4810</t>
  </si>
  <si>
    <t>40,3310</t>
  </si>
  <si>
    <t>40,1940</t>
  </si>
  <si>
    <t>40,0010</t>
  </si>
  <si>
    <t>39,9120</t>
  </si>
  <si>
    <t>40,0460</t>
  </si>
  <si>
    <t>39,8840</t>
  </si>
  <si>
    <t>39,8100</t>
  </si>
  <si>
    <t>40,2050</t>
  </si>
  <si>
    <t>39,9020</t>
  </si>
  <si>
    <t>40.0330</t>
  </si>
  <si>
    <t>40.0090</t>
  </si>
  <si>
    <t>39.8760</t>
  </si>
  <si>
    <t>39.6890</t>
  </si>
  <si>
    <t>39.6470</t>
  </si>
  <si>
    <t>39.4800</t>
  </si>
  <si>
    <t>39.3760</t>
  </si>
  <si>
    <t>39.5750</t>
  </si>
  <si>
    <t>40.0970</t>
  </si>
  <si>
    <t>40.0410</t>
  </si>
  <si>
    <t>40.0840</t>
  </si>
  <si>
    <t>40.0440</t>
  </si>
  <si>
    <t>40.1050</t>
  </si>
  <si>
    <t>40.0150</t>
  </si>
  <si>
    <t>39.8140</t>
  </si>
  <si>
    <t>39.8400</t>
  </si>
  <si>
    <t>39.7220</t>
  </si>
  <si>
    <t>39.7160</t>
  </si>
  <si>
    <t>39.4780</t>
  </si>
  <si>
    <t>39.0740</t>
  </si>
  <si>
    <t>39.4680</t>
  </si>
  <si>
    <t>39.8630</t>
  </si>
  <si>
    <t>254,30</t>
  </si>
  <si>
    <t>906,05</t>
  </si>
  <si>
    <t>1.445,81</t>
  </si>
  <si>
    <t>39.9550</t>
  </si>
  <si>
    <t>39.9500</t>
  </si>
  <si>
    <t>40.1780</t>
  </si>
  <si>
    <t>40.2280</t>
  </si>
  <si>
    <t>40.2650</t>
  </si>
  <si>
    <t>40.2980</t>
  </si>
  <si>
    <t>40.5460</t>
  </si>
  <si>
    <t>41.0060</t>
  </si>
  <si>
    <t>41.0740</t>
  </si>
  <si>
    <t>41.9510</t>
  </si>
  <si>
    <t>42.1160</t>
  </si>
  <si>
    <t>41.9930</t>
  </si>
  <si>
    <t>41.8440</t>
  </si>
  <si>
    <t>41.8010</t>
  </si>
  <si>
    <t>41.6760</t>
  </si>
  <si>
    <t>41.6690</t>
  </si>
  <si>
    <t>41.5140</t>
  </si>
  <si>
    <t>41.0080</t>
  </si>
  <si>
    <t>40.9340</t>
  </si>
  <si>
    <t>40,6630</t>
  </si>
  <si>
    <t>41,0130</t>
  </si>
  <si>
    <t>40,9060</t>
  </si>
  <si>
    <t>40,6540</t>
  </si>
  <si>
    <t>40,6120</t>
  </si>
  <si>
    <t>40,1780</t>
  </si>
  <si>
    <t>40,0130</t>
  </si>
  <si>
    <t>40,0870</t>
  </si>
  <si>
    <t>40,1900</t>
  </si>
  <si>
    <t>40,1260</t>
  </si>
  <si>
    <t>40,0900</t>
  </si>
  <si>
    <t>40,1390</t>
  </si>
  <si>
    <t>40,3730</t>
  </si>
  <si>
    <t>40,5100</t>
  </si>
  <si>
    <t>40,4890</t>
  </si>
  <si>
    <t>40,4310</t>
  </si>
  <si>
    <t>40,3690</t>
  </si>
  <si>
    <t>40,4010</t>
  </si>
  <si>
    <t>40,4210</t>
  </si>
  <si>
    <t>40,6880</t>
  </si>
  <si>
    <t>40,7750</t>
  </si>
  <si>
    <t>40,9600</t>
  </si>
  <si>
    <t>40.7940</t>
  </si>
  <si>
    <t>40.8830</t>
  </si>
  <si>
    <t>40.7170</t>
  </si>
  <si>
    <t>40.7810</t>
  </si>
  <si>
    <t>40.9260</t>
  </si>
  <si>
    <t>40.7820</t>
  </si>
  <si>
    <t>40.7030</t>
  </si>
  <si>
    <t>40.6590</t>
  </si>
  <si>
    <t>40.7650</t>
  </si>
  <si>
    <t>40.6700</t>
  </si>
  <si>
    <t>40.7740</t>
  </si>
  <si>
    <t>40.9820</t>
  </si>
  <si>
    <t>40.9830</t>
  </si>
  <si>
    <t>40.9410</t>
  </si>
  <si>
    <t>40.8380</t>
  </si>
  <si>
    <t>40.6260</t>
  </si>
  <si>
    <t>40.8650</t>
  </si>
  <si>
    <t>41.1760</t>
  </si>
  <si>
    <t>41.2510</t>
  </si>
  <si>
    <t>41.3330</t>
  </si>
  <si>
    <t>41.5900</t>
  </si>
  <si>
    <t>41.7360</t>
  </si>
  <si>
    <t>N° 561   -  Setiembre 2022</t>
  </si>
  <si>
    <t>N° 561  -  Setiembre 2022</t>
  </si>
  <si>
    <t>41.2120</t>
  </si>
  <si>
    <t>40.9570</t>
  </si>
  <si>
    <t>40.9810</t>
  </si>
  <si>
    <t>41.0570</t>
  </si>
  <si>
    <t>41.0860</t>
  </si>
  <si>
    <t>41.1310</t>
  </si>
  <si>
    <t>41.2480</t>
  </si>
  <si>
    <t>41.2000</t>
  </si>
  <si>
    <t>41.2050</t>
  </si>
  <si>
    <t>41.2880</t>
  </si>
  <si>
    <t>41.2400</t>
  </si>
  <si>
    <t>41.2040</t>
  </si>
  <si>
    <t>41.2140</t>
  </si>
  <si>
    <t>41.2030</t>
  </si>
  <si>
    <t>41.1690</t>
  </si>
  <si>
    <t>40.9760</t>
  </si>
  <si>
    <t>40.5690</t>
  </si>
  <si>
    <t>40.6080</t>
  </si>
  <si>
    <t>Valores válidos desde el 01/09/2022.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</si>
</sst>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7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Arial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  <xf numFmtId="168" fontId="45" fillId="0" borderId="0" applyFont="0" applyFill="0" applyBorder="0" applyAlignment="0" applyProtection="0"/>
    <xf numFmtId="0" fontId="46" fillId="0" borderId="0"/>
    <xf numFmtId="0" fontId="45" fillId="0" borderId="0"/>
  </cellStyleXfs>
  <cellXfs count="22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Fill="1" applyAlignment="1" applyProtection="1">
      <alignment horizontal="center" vertical="center"/>
    </xf>
    <xf numFmtId="39" fontId="9" fillId="0" borderId="12" xfId="0" applyNumberFormat="1" applyFont="1" applyFill="1" applyBorder="1" applyAlignment="1" applyProtection="1">
      <alignment horizontal="center" vertical="center"/>
    </xf>
    <xf numFmtId="39" fontId="6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166" fontId="6" fillId="0" borderId="19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center" vertical="center"/>
    </xf>
    <xf numFmtId="166" fontId="6" fillId="0" borderId="21" xfId="0" applyNumberFormat="1" applyFont="1" applyFill="1" applyBorder="1" applyAlignment="1" applyProtection="1">
      <alignment horizontal="center" vertical="center"/>
    </xf>
    <xf numFmtId="166" fontId="6" fillId="3" borderId="19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166" fontId="6" fillId="3" borderId="21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166" fontId="6" fillId="0" borderId="23" xfId="0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6" fontId="6" fillId="0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5" fontId="6" fillId="0" borderId="24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5" fontId="6" fillId="0" borderId="28" xfId="0" applyNumberFormat="1" applyFont="1" applyFill="1" applyBorder="1" applyAlignment="1" applyProtection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9" fontId="6" fillId="0" borderId="1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39" fontId="9" fillId="0" borderId="15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9" fontId="9" fillId="0" borderId="2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9" fontId="6" fillId="0" borderId="0" xfId="0" applyNumberFormat="1" applyFont="1" applyFill="1" applyBorder="1" applyAlignment="1" applyProtection="1">
      <alignment horizontal="center" vertical="center"/>
    </xf>
    <xf numFmtId="164" fontId="16" fillId="5" borderId="21" xfId="0" applyNumberFormat="1" applyFont="1" applyFill="1" applyBorder="1" applyAlignment="1" applyProtection="1">
      <alignment horizontal="center" vertical="center"/>
    </xf>
    <xf numFmtId="164" fontId="6" fillId="5" borderId="2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6" fillId="6" borderId="21" xfId="0" applyNumberFormat="1" applyFont="1" applyFill="1" applyBorder="1" applyAlignment="1" applyProtection="1">
      <alignment horizontal="center" vertical="center"/>
    </xf>
    <xf numFmtId="164" fontId="16" fillId="6" borderId="21" xfId="0" applyNumberFormat="1" applyFont="1" applyFill="1" applyBorder="1" applyAlignment="1" applyProtection="1">
      <alignment horizontal="center" vertical="center"/>
    </xf>
    <xf numFmtId="164" fontId="16" fillId="6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6" fillId="5" borderId="23" xfId="0" applyNumberFormat="1" applyFont="1" applyFill="1" applyBorder="1" applyAlignment="1" applyProtection="1">
      <alignment horizontal="center" vertical="center"/>
    </xf>
    <xf numFmtId="164" fontId="16" fillId="6" borderId="20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6" fillId="0" borderId="38" xfId="0" applyNumberFormat="1" applyFont="1" applyFill="1" applyBorder="1" applyAlignment="1" applyProtection="1">
      <alignment horizontal="center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center" vertical="center"/>
    </xf>
    <xf numFmtId="0" fontId="16" fillId="6" borderId="21" xfId="0" applyNumberFormat="1" applyFont="1" applyFill="1" applyBorder="1" applyAlignment="1" applyProtection="1">
      <alignment horizontal="center" vertical="center"/>
    </xf>
    <xf numFmtId="0" fontId="6" fillId="6" borderId="21" xfId="0" applyNumberFormat="1" applyFont="1" applyFill="1" applyBorder="1" applyAlignment="1" applyProtection="1">
      <alignment horizontal="center" vertical="center"/>
    </xf>
    <xf numFmtId="0" fontId="16" fillId="6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5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6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42" xfId="0" applyNumberFormat="1" applyFont="1" applyFill="1" applyBorder="1" applyAlignment="1" applyProtection="1">
      <alignment horizontal="center" vertical="center"/>
    </xf>
    <xf numFmtId="165" fontId="6" fillId="0" borderId="43" xfId="0" applyNumberFormat="1" applyFont="1" applyFill="1" applyBorder="1" applyAlignment="1" applyProtection="1">
      <alignment horizontal="center" vertical="center"/>
    </xf>
    <xf numFmtId="165" fontId="6" fillId="0" borderId="44" xfId="0" applyNumberFormat="1" applyFont="1" applyFill="1" applyBorder="1" applyAlignment="1" applyProtection="1">
      <alignment horizontal="center" vertical="center"/>
    </xf>
    <xf numFmtId="164" fontId="6" fillId="6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6" fillId="6" borderId="41" xfId="0" applyNumberFormat="1" applyFont="1" applyFill="1" applyBorder="1" applyAlignment="1" applyProtection="1">
      <alignment horizontal="center" vertical="center"/>
    </xf>
    <xf numFmtId="164" fontId="43" fillId="5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16" fillId="6" borderId="23" xfId="0" applyNumberFormat="1" applyFont="1" applyFill="1" applyBorder="1" applyAlignment="1" applyProtection="1">
      <alignment horizontal="center" vertical="center"/>
    </xf>
    <xf numFmtId="164" fontId="16" fillId="5" borderId="19" xfId="0" applyNumberFormat="1" applyFont="1" applyFill="1" applyBorder="1" applyAlignment="1" applyProtection="1">
      <alignment horizontal="center" vertical="center"/>
    </xf>
    <xf numFmtId="0" fontId="43" fillId="5" borderId="21" xfId="0" applyNumberFormat="1" applyFont="1" applyFill="1" applyBorder="1" applyAlignment="1" applyProtection="1">
      <alignment horizontal="center" vertical="center"/>
    </xf>
    <xf numFmtId="164" fontId="16" fillId="5" borderId="20" xfId="0" applyNumberFormat="1" applyFont="1" applyFill="1" applyBorder="1" applyAlignment="1" applyProtection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6" fillId="5" borderId="21" xfId="0" applyNumberFormat="1" applyFont="1" applyFill="1" applyBorder="1" applyAlignment="1" applyProtection="1">
      <alignment horizontal="center" vertical="center"/>
    </xf>
    <xf numFmtId="164" fontId="16" fillId="5" borderId="41" xfId="0" applyNumberFormat="1" applyFont="1" applyFill="1" applyBorder="1" applyAlignment="1" applyProtection="1">
      <alignment horizontal="center" vertical="center"/>
    </xf>
    <xf numFmtId="0" fontId="0" fillId="6" borderId="0" xfId="0" applyFill="1" applyAlignment="1">
      <alignment vertical="center"/>
    </xf>
    <xf numFmtId="3" fontId="16" fillId="5" borderId="19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35" fillId="0" borderId="32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3" xfId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7" fillId="0" borderId="3" xfId="0" applyFont="1" applyBorder="1" applyAlignment="1">
      <alignment horizontal="center" vertical="center" wrapText="1"/>
    </xf>
  </cellXfs>
  <cellStyles count="12">
    <cellStyle name="Euro" xfId="7"/>
    <cellStyle name="Euro 2" xfId="9"/>
    <cellStyle name="Hipervínculo" xfId="1" builtinId="8"/>
    <cellStyle name="No-definido" xf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10"/>
    <cellStyle name="Normal 8" xfId="1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424"/>
  <sheetViews>
    <sheetView showGridLines="0" tabSelected="1" topLeftCell="B1" zoomScale="115" zoomScaleNormal="115" zoomScaleSheetLayoutView="85" workbookViewId="0">
      <selection activeCell="C3" sqref="C3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776</v>
      </c>
      <c r="D2" s="10"/>
      <c r="E2" s="10"/>
      <c r="F2" s="10"/>
      <c r="G2" s="16"/>
    </row>
    <row r="3" spans="1:7" ht="27.95" customHeight="1" thickBot="1">
      <c r="C3" s="6" t="s">
        <v>546</v>
      </c>
      <c r="D3" s="11" t="s">
        <v>370</v>
      </c>
      <c r="E3" s="11" t="s">
        <v>422</v>
      </c>
      <c r="F3" s="30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8">
        <v>164.14927376742367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9">
        <v>6470.4952760704009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9">
        <v>14483.088051087867</v>
      </c>
      <c r="G6" s="4"/>
    </row>
    <row r="7" spans="1:7" ht="27.95" customHeight="1">
      <c r="A7" s="1">
        <v>284</v>
      </c>
      <c r="B7" s="120"/>
      <c r="C7" s="4">
        <v>4348</v>
      </c>
      <c r="D7" s="3" t="s">
        <v>277</v>
      </c>
      <c r="E7" s="4" t="s">
        <v>430</v>
      </c>
      <c r="F7" s="39">
        <v>32831.221944584664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9">
        <v>34975.089586204034</v>
      </c>
      <c r="G8" s="4"/>
    </row>
    <row r="9" spans="1:7" ht="27.95" customHeight="1">
      <c r="A9" s="1">
        <v>185</v>
      </c>
      <c r="B9" s="120"/>
      <c r="C9" s="4">
        <v>4218</v>
      </c>
      <c r="D9" s="3" t="s">
        <v>181</v>
      </c>
      <c r="E9" s="4" t="s">
        <v>441</v>
      </c>
      <c r="F9" s="39">
        <v>194.51718397360418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9">
        <v>200.68379784678589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9">
        <v>1334.0067104531506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9">
        <v>59.112245243535945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9">
        <v>47.634904719141595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9">
        <v>3829.0959667814614</v>
      </c>
      <c r="G14" s="35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9">
        <v>44191.848621842073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9">
        <v>0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9">
        <v>87704.003665832555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9">
        <v>1591.6546845995524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9">
        <v>774.12916173360054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9">
        <v>2112.8846318393425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40">
        <v>0</v>
      </c>
      <c r="G21" s="34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40">
        <v>0</v>
      </c>
      <c r="G22" s="34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40">
        <v>0</v>
      </c>
      <c r="G23" s="34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40">
        <v>0</v>
      </c>
      <c r="G24" s="34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40">
        <v>0</v>
      </c>
      <c r="G25" s="34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40">
        <v>0</v>
      </c>
      <c r="G26" s="34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9">
        <v>1043.0068592681571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40">
        <v>0</v>
      </c>
      <c r="G28" s="34"/>
    </row>
    <row r="29" spans="1:7" ht="27.95" customHeight="1">
      <c r="A29" s="1">
        <v>5</v>
      </c>
      <c r="B29" s="120"/>
      <c r="C29" s="4">
        <v>4005</v>
      </c>
      <c r="D29" s="3" t="s">
        <v>8</v>
      </c>
      <c r="E29" s="4" t="s">
        <v>428</v>
      </c>
      <c r="F29" s="39">
        <v>970.85738294166617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9">
        <v>680.72964533194329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9">
        <v>2513.7606037978835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9">
        <v>18288.883200277131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9">
        <v>43976.101624959199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9">
        <v>62667.37</v>
      </c>
      <c r="G34" s="144" t="s">
        <v>418</v>
      </c>
    </row>
    <row r="35" spans="1:7" ht="27.95" customHeight="1">
      <c r="A35" s="1">
        <v>8</v>
      </c>
      <c r="B35" s="120"/>
      <c r="C35" s="4">
        <v>4009</v>
      </c>
      <c r="D35" s="3" t="s">
        <v>11</v>
      </c>
      <c r="E35" s="4" t="s">
        <v>451</v>
      </c>
      <c r="F35" s="39">
        <v>9002.0186570917012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40">
        <v>0</v>
      </c>
      <c r="G36" s="34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40">
        <v>0</v>
      </c>
      <c r="G37" s="34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40">
        <v>0</v>
      </c>
      <c r="G38" s="34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9">
        <v>757.25644905584886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9">
        <v>724.46949268363687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40">
        <v>0</v>
      </c>
      <c r="G41" s="34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40">
        <v>0</v>
      </c>
      <c r="G42" s="34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9">
        <v>1412.2199580650354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9">
        <v>552.01845070648801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40">
        <v>0</v>
      </c>
      <c r="G45" s="34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9">
        <v>4210.6123596818006</v>
      </c>
      <c r="G46" s="35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40">
        <v>0</v>
      </c>
      <c r="G47" s="34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9">
        <v>779.43291605193963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40">
        <v>0</v>
      </c>
      <c r="G49" s="34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9">
        <v>798.44819793609474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9">
        <v>1207.3580923249237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40">
        <v>0</v>
      </c>
      <c r="G52" s="34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9">
        <v>2739.0948482791873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9">
        <v>63.91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40">
        <v>0</v>
      </c>
      <c r="G55" s="34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9">
        <v>22.813859344631698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9">
        <v>40.293665262422337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9">
        <v>60.946577928660027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9">
        <v>31.108770399328144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9">
        <v>28.591201494132694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9">
        <v>14.803090597194444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40">
        <v>0</v>
      </c>
      <c r="G62" s="34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40">
        <v>0</v>
      </c>
      <c r="G63" s="34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40">
        <v>0</v>
      </c>
      <c r="G64" s="34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40">
        <v>0</v>
      </c>
      <c r="G65" s="34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40">
        <v>0</v>
      </c>
      <c r="G66" s="34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40">
        <v>0</v>
      </c>
      <c r="G67" s="34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9">
        <v>61.079764458307523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9">
        <v>483.14977777296338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9">
        <v>279.60958817558543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9">
        <v>18.756690578315808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40">
        <v>0</v>
      </c>
      <c r="G72" s="34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40">
        <v>0</v>
      </c>
      <c r="G73" s="34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9">
        <v>335.87164960567469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40">
        <v>0</v>
      </c>
      <c r="G75" s="34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9">
        <v>6049.3803333274309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9">
        <v>8855.1937917018313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9">
        <v>418.47495717329832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40">
        <v>0</v>
      </c>
      <c r="G79" s="34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9">
        <v>3815.0536761603516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40">
        <v>0</v>
      </c>
      <c r="G81" s="34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9">
        <v>188.89868882466848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40">
        <v>0</v>
      </c>
      <c r="G83" s="34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40">
        <v>0</v>
      </c>
      <c r="G84" s="34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9">
        <v>1571.1568341702716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9">
        <v>642.29815947372037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9">
        <v>2751.8566130927397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9">
        <v>3199.2766736000103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40">
        <v>0</v>
      </c>
      <c r="G89" s="34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9">
        <v>4452.6847640134656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9">
        <v>8436.1111529405171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9">
        <v>1332.0133659443775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9">
        <v>1787.7549597827085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9">
        <v>1689.4295101728808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40">
        <v>0</v>
      </c>
      <c r="G95" s="34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40">
        <v>0</v>
      </c>
      <c r="G96" s="34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9">
        <v>5004.0529600392993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9">
        <v>17082.780910738169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40">
        <v>0</v>
      </c>
      <c r="G99" s="34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9">
        <v>13471.306797730502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9">
        <v>3290.8978368761386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9">
        <v>805.41971786540807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9">
        <v>475.96970781474147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40">
        <v>0</v>
      </c>
      <c r="G104" s="34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9">
        <v>460.43617300790254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40">
        <v>0</v>
      </c>
      <c r="G106" s="34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9">
        <v>160.9244697289426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9">
        <v>254.7459493392094</v>
      </c>
      <c r="G108" s="4"/>
    </row>
    <row r="109" spans="1:7" ht="27.95" customHeight="1">
      <c r="A109" s="1">
        <v>61</v>
      </c>
      <c r="B109" s="120"/>
      <c r="C109" s="4">
        <v>4072</v>
      </c>
      <c r="D109" s="3" t="s">
        <v>61</v>
      </c>
      <c r="E109" s="4" t="s">
        <v>425</v>
      </c>
      <c r="F109" s="39">
        <v>374.65581976647053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40">
        <v>0</v>
      </c>
      <c r="G110" s="34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40">
        <v>0</v>
      </c>
      <c r="G111" s="34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40">
        <v>0</v>
      </c>
      <c r="G112" s="34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40">
        <v>0</v>
      </c>
      <c r="G113" s="34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40">
        <v>0</v>
      </c>
      <c r="G114" s="34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40">
        <v>0</v>
      </c>
      <c r="G115" s="34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9">
        <v>2197.6977779997032</v>
      </c>
      <c r="G116" s="4"/>
    </row>
    <row r="117" spans="1:7" ht="27.95" customHeight="1">
      <c r="A117" s="1">
        <v>242</v>
      </c>
      <c r="B117" s="120"/>
      <c r="C117" s="4">
        <v>4299</v>
      </c>
      <c r="D117" s="3" t="s">
        <v>236</v>
      </c>
      <c r="E117" s="4" t="s">
        <v>425</v>
      </c>
      <c r="F117" s="39">
        <v>1309.8366700641939</v>
      </c>
      <c r="G117" s="4"/>
    </row>
    <row r="118" spans="1:7" ht="27.95" customHeight="1">
      <c r="A118" s="1">
        <v>379</v>
      </c>
      <c r="C118" s="4">
        <v>4454</v>
      </c>
      <c r="D118" s="3" t="s">
        <v>521</v>
      </c>
      <c r="E118" s="4" t="s">
        <v>447</v>
      </c>
      <c r="F118" s="39">
        <v>469.3099122219578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40">
        <v>0</v>
      </c>
      <c r="G119" s="34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9">
        <v>1074.2067034137021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40">
        <v>0</v>
      </c>
      <c r="G121" s="34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40">
        <v>0</v>
      </c>
      <c r="G122" s="34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9">
        <v>1633.8880944492792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9">
        <v>13099.698268583879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9">
        <v>441.19106644022668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9">
        <v>659.11353906906288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9">
        <v>607.33294112747785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9">
        <v>1993.5250066482101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9">
        <v>988.84708627904956</v>
      </c>
      <c r="G129" s="4"/>
    </row>
    <row r="130" spans="1:7" ht="27.95" customHeight="1">
      <c r="A130" s="1">
        <v>148</v>
      </c>
      <c r="B130" s="120"/>
      <c r="C130" s="4">
        <v>4177</v>
      </c>
      <c r="D130" s="3" t="s">
        <v>144</v>
      </c>
      <c r="E130" s="4" t="s">
        <v>443</v>
      </c>
      <c r="F130" s="31">
        <v>555.49100364939318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1">
        <v>483.23575296757474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9">
        <v>1267.3281859833958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9">
        <v>2592.2371870566499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9">
        <v>1919.9578631237191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9">
        <v>1153.4787125055977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9">
        <v>1767.9313601259562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9">
        <v>851.8411321949385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9">
        <v>1959.9161311718813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9">
        <v>222.92268940794642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9">
        <v>1417.6460852764428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9">
        <v>1083.5529403514131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9">
        <v>950.00271418803072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9">
        <v>22117.88589657977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40">
        <v>0</v>
      </c>
      <c r="G144" s="34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9">
        <v>1804.9136561189332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40">
        <v>0</v>
      </c>
      <c r="G146" s="34"/>
    </row>
    <row r="147" spans="1:7" ht="27.95" customHeight="1">
      <c r="A147" s="1">
        <v>76</v>
      </c>
      <c r="B147" s="120"/>
      <c r="C147" s="4">
        <v>4092</v>
      </c>
      <c r="D147" s="3" t="s">
        <v>75</v>
      </c>
      <c r="E147" s="4" t="s">
        <v>430</v>
      </c>
      <c r="F147" s="39">
        <v>18640.655235116275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9">
        <v>18281.772643232303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9">
        <v>18501.218920271171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9">
        <v>15593.344942620968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9">
        <v>20344.397166155937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9">
        <v>24116.256008248078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9">
        <v>606.13365351069035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9">
        <v>624.05444719433183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9">
        <v>69322.173683401037</v>
      </c>
      <c r="G155" s="4"/>
    </row>
    <row r="156" spans="1:7" ht="27.95" customHeight="1">
      <c r="A156" s="1">
        <v>80</v>
      </c>
      <c r="B156" s="121"/>
      <c r="C156" s="4">
        <v>4097</v>
      </c>
      <c r="D156" s="3" t="s">
        <v>79</v>
      </c>
      <c r="E156" s="4" t="s">
        <v>430</v>
      </c>
      <c r="F156" s="39">
        <v>52712.886306611814</v>
      </c>
      <c r="G156" s="4"/>
    </row>
    <row r="157" spans="1:7" ht="27.95" customHeight="1">
      <c r="A157" s="1">
        <v>75</v>
      </c>
      <c r="B157" s="120"/>
      <c r="C157" s="4">
        <v>4091</v>
      </c>
      <c r="D157" s="3" t="s">
        <v>74</v>
      </c>
      <c r="E157" s="4" t="s">
        <v>430</v>
      </c>
      <c r="F157" s="39">
        <v>60787.472753673464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9">
        <v>9838.3933700628149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40">
        <v>0</v>
      </c>
      <c r="G159" s="34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9">
        <v>1371.2927902942577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9">
        <v>1823.9291452242899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9">
        <v>334.25832893957403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9">
        <v>1447.5144140968844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9">
        <v>8787.8733975033392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9">
        <v>38.352706368679456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9">
        <v>109.10663701960934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9">
        <v>186.24735333391783</v>
      </c>
      <c r="G167" s="4"/>
    </row>
    <row r="168" spans="1:7" ht="27.95" customHeight="1">
      <c r="A168" s="1">
        <v>297</v>
      </c>
      <c r="C168" s="4">
        <v>4362</v>
      </c>
      <c r="D168" s="3" t="s">
        <v>545</v>
      </c>
      <c r="E168" s="4" t="s">
        <v>447</v>
      </c>
      <c r="F168" s="39">
        <v>4422.1848887589285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9">
        <v>176.95248303348134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9">
        <v>278.97912609929415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9">
        <v>136.89660406285023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9">
        <v>2407.3672005483127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9">
        <v>297.99666010681074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40">
        <v>0</v>
      </c>
      <c r="G174" s="34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9">
        <v>11006.822390452777</v>
      </c>
      <c r="G175" s="4"/>
    </row>
    <row r="176" spans="1:7" ht="27.95" customHeight="1">
      <c r="A176" s="1">
        <v>74</v>
      </c>
      <c r="C176" s="4">
        <v>4090</v>
      </c>
      <c r="D176" s="3" t="s">
        <v>529</v>
      </c>
      <c r="E176" s="4" t="s">
        <v>452</v>
      </c>
      <c r="F176" s="39">
        <v>64.989999999999995</v>
      </c>
      <c r="G176" s="143" t="s">
        <v>517</v>
      </c>
    </row>
    <row r="177" spans="1:7" ht="27.95" customHeight="1">
      <c r="A177" s="1">
        <v>38</v>
      </c>
      <c r="C177" s="4">
        <v>4046</v>
      </c>
      <c r="D177" s="3" t="s">
        <v>525</v>
      </c>
      <c r="E177" s="4" t="s">
        <v>452</v>
      </c>
      <c r="F177" s="40">
        <v>0</v>
      </c>
      <c r="G177" s="34"/>
    </row>
    <row r="178" spans="1:7" ht="27.95" customHeight="1">
      <c r="A178" s="1">
        <v>39</v>
      </c>
      <c r="C178" s="4">
        <v>4047</v>
      </c>
      <c r="D178" s="3" t="s">
        <v>530</v>
      </c>
      <c r="E178" s="4" t="s">
        <v>452</v>
      </c>
      <c r="F178" s="39">
        <v>77.680000000000007</v>
      </c>
      <c r="G178" s="4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9">
        <v>1699.3491837979896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9">
        <v>1109.4252040493211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9">
        <v>2019.7214430070462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40">
        <v>0</v>
      </c>
      <c r="G182" s="34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9">
        <v>4581.0001673228235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40">
        <v>0</v>
      </c>
      <c r="G184" s="34"/>
    </row>
    <row r="185" spans="1:7" ht="27.95" customHeight="1">
      <c r="A185" s="1">
        <v>71</v>
      </c>
      <c r="B185" s="120"/>
      <c r="C185" s="4">
        <v>4084</v>
      </c>
      <c r="D185" s="3" t="s">
        <v>71</v>
      </c>
      <c r="E185" s="4" t="s">
        <v>455</v>
      </c>
      <c r="F185" s="39">
        <v>8369.7825166338298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9">
        <v>201.19066256812482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40">
        <v>0</v>
      </c>
      <c r="G187" s="34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40">
        <v>0</v>
      </c>
      <c r="G188" s="34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40">
        <v>0</v>
      </c>
      <c r="G189" s="34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9">
        <v>4034.1397599136062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9">
        <v>3598.4851710696762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128">
        <v>15521.951412316028</v>
      </c>
      <c r="G192" s="35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128">
        <v>9093.1759818886694</v>
      </c>
      <c r="G193" s="35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128">
        <v>20329.617480799465</v>
      </c>
      <c r="G194" s="35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9">
        <v>343.99520891139622</v>
      </c>
      <c r="G195" s="4"/>
    </row>
    <row r="196" spans="1:7" ht="27.95" customHeight="1">
      <c r="A196" s="1">
        <v>95</v>
      </c>
      <c r="B196" s="120"/>
      <c r="C196" s="4">
        <v>4112</v>
      </c>
      <c r="D196" s="3" t="s">
        <v>94</v>
      </c>
      <c r="E196" s="4" t="s">
        <v>434</v>
      </c>
      <c r="F196" s="39">
        <v>6273.4448493775035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9">
        <v>5850.8343217867687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9">
        <v>160.63830107740753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9">
        <v>269.20898418270428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9">
        <v>2468.0933090388353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9">
        <v>2726.4165519927928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40">
        <v>0</v>
      </c>
      <c r="G202" s="34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40">
        <v>0</v>
      </c>
      <c r="G203" s="34"/>
    </row>
    <row r="204" spans="1:7" ht="27.95" customHeight="1">
      <c r="A204" s="1">
        <v>90</v>
      </c>
      <c r="B204" s="120"/>
      <c r="C204" s="4">
        <v>4107</v>
      </c>
      <c r="D204" s="3" t="s">
        <v>89</v>
      </c>
      <c r="E204" s="4" t="s">
        <v>437</v>
      </c>
      <c r="F204" s="39">
        <v>3367.0231254489227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40">
        <v>0</v>
      </c>
      <c r="G205" s="34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9">
        <v>22943.644796937497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40">
        <v>0</v>
      </c>
      <c r="G207" s="34"/>
    </row>
    <row r="208" spans="1:7" ht="27.95" customHeight="1">
      <c r="A208" s="1">
        <v>93</v>
      </c>
      <c r="B208" s="120"/>
      <c r="C208" s="4">
        <v>4110</v>
      </c>
      <c r="D208" s="3" t="s">
        <v>92</v>
      </c>
      <c r="E208" s="4" t="s">
        <v>426</v>
      </c>
      <c r="F208" s="39">
        <v>653.63356466318294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9">
        <v>152709.30606883156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9">
        <v>203.42801359919673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9">
        <v>770.10946792658183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9">
        <v>1735.2464877199168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40">
        <v>0</v>
      </c>
      <c r="G213" s="34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9">
        <v>649.61849807282715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128">
        <v>11206.575566786987</v>
      </c>
      <c r="G215" s="35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40">
        <v>0</v>
      </c>
      <c r="G216" s="34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9">
        <v>537.2928693705544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40">
        <v>0</v>
      </c>
      <c r="G218" s="34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40">
        <v>0</v>
      </c>
      <c r="G219" s="34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40">
        <v>0</v>
      </c>
      <c r="G220" s="34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9">
        <v>12130.414232822277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9">
        <v>13279.16247652162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40">
        <v>0</v>
      </c>
      <c r="G223" s="34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9">
        <v>1151.5939621100499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9">
        <v>587.07398933895058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9">
        <v>28485.670758236258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40">
        <v>0</v>
      </c>
      <c r="G227" s="34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9">
        <v>22384.796096778773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9">
        <v>1782.1946289675752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9">
        <v>3236.2662292874302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40">
        <v>0</v>
      </c>
      <c r="G231" s="34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9">
        <v>6437.402164279486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9">
        <v>10358.033806518784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9">
        <v>3014.7503865530571</v>
      </c>
      <c r="G234" s="4"/>
    </row>
    <row r="235" spans="1:7" ht="27.95" customHeight="1">
      <c r="A235" s="1">
        <v>352</v>
      </c>
      <c r="B235" s="120"/>
      <c r="C235" s="4">
        <v>4425</v>
      </c>
      <c r="D235" s="3" t="s">
        <v>334</v>
      </c>
      <c r="E235" s="4" t="s">
        <v>447</v>
      </c>
      <c r="F235" s="39">
        <v>1458.2942210577842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9">
        <v>3489.5508069092916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9">
        <v>10404.068108561711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9">
        <v>518.8667423073291</v>
      </c>
      <c r="G238" s="4"/>
    </row>
    <row r="239" spans="1:7" ht="27.95" customHeight="1">
      <c r="A239" s="1">
        <v>354</v>
      </c>
      <c r="C239" s="4">
        <v>4427</v>
      </c>
      <c r="D239" s="3" t="s">
        <v>526</v>
      </c>
      <c r="E239" s="4" t="s">
        <v>447</v>
      </c>
      <c r="F239" s="39">
        <v>2324.6594353015284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9">
        <v>6946.3585096765701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40">
        <v>0</v>
      </c>
      <c r="G241" s="34"/>
    </row>
    <row r="242" spans="1:7" ht="27.95" customHeight="1">
      <c r="A242" s="1">
        <v>110</v>
      </c>
      <c r="B242" s="120"/>
      <c r="C242" s="4">
        <v>4133</v>
      </c>
      <c r="D242" s="3" t="s">
        <v>109</v>
      </c>
      <c r="E242" s="4" t="s">
        <v>451</v>
      </c>
      <c r="F242" s="39">
        <v>5625.8106320604002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40">
        <v>0</v>
      </c>
      <c r="G243" s="34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9">
        <v>15087.030419547908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9">
        <v>31147.600525918009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40">
        <v>0</v>
      </c>
      <c r="G246" s="34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9">
        <v>22896.489559784462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9">
        <v>264.6932727763899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9">
        <v>656.98851097875524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9">
        <v>167.71623436971853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40">
        <v>0</v>
      </c>
      <c r="G251" s="34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40">
        <v>0</v>
      </c>
      <c r="G252" s="34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40">
        <v>0</v>
      </c>
      <c r="G253" s="34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9">
        <v>319.89283624834724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9">
        <v>9024.3214312156433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40">
        <v>0</v>
      </c>
      <c r="G256" s="34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128">
        <v>801.13897197553194</v>
      </c>
      <c r="G257" s="35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128">
        <v>563.97500992820892</v>
      </c>
      <c r="G258" s="35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128">
        <v>195.68902794204888</v>
      </c>
      <c r="G259" s="35"/>
    </row>
    <row r="260" spans="1:7" ht="27.95" customHeight="1">
      <c r="A260" s="1">
        <v>126</v>
      </c>
      <c r="B260" s="120"/>
      <c r="C260" s="4">
        <v>4151</v>
      </c>
      <c r="D260" s="3" t="s">
        <v>123</v>
      </c>
      <c r="E260" s="4" t="s">
        <v>458</v>
      </c>
      <c r="F260" s="39">
        <v>274608.98729863745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9">
        <v>374.13576822571309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9">
        <v>237342.54917971522</v>
      </c>
      <c r="G262" s="4"/>
    </row>
    <row r="263" spans="1:7" ht="27.95" customHeight="1">
      <c r="A263" s="1">
        <v>331</v>
      </c>
      <c r="B263" s="120"/>
      <c r="C263" s="4">
        <v>4399</v>
      </c>
      <c r="D263" s="3" t="s">
        <v>321</v>
      </c>
      <c r="E263" s="4" t="s">
        <v>458</v>
      </c>
      <c r="F263" s="39">
        <v>55463.342903813224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9">
        <v>143063.32590994588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9">
        <v>226745.00612371761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9">
        <v>226481.25466279636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9">
        <v>577.07173100972363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40">
        <v>0</v>
      </c>
      <c r="G268" s="34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40">
        <v>0</v>
      </c>
      <c r="G269" s="34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40">
        <v>0</v>
      </c>
      <c r="G270" s="34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40">
        <v>0</v>
      </c>
      <c r="G271" s="34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9">
        <v>101051.47091576969</v>
      </c>
      <c r="G272" s="4"/>
    </row>
    <row r="273" spans="1:7" ht="27.95" customHeight="1">
      <c r="A273" s="1">
        <v>128</v>
      </c>
      <c r="B273" s="120"/>
      <c r="C273" s="4">
        <v>4153</v>
      </c>
      <c r="D273" s="3" t="s">
        <v>125</v>
      </c>
      <c r="E273" s="4" t="s">
        <v>458</v>
      </c>
      <c r="F273" s="39">
        <v>22952.070474889082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9">
        <v>157.11486053203953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9">
        <v>1581.1921144096229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9">
        <v>1202.3248941114009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9">
        <v>2483.6341857143066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9">
        <v>20.513000145205684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9">
        <v>341.45272088808599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9">
        <v>1326.550453577835</v>
      </c>
      <c r="G280" s="4" t="s">
        <v>382</v>
      </c>
    </row>
    <row r="281" spans="1:7" ht="27.95" customHeight="1">
      <c r="A281" s="1">
        <v>119</v>
      </c>
      <c r="B281" s="120"/>
      <c r="C281" s="4">
        <v>4143</v>
      </c>
      <c r="D281" s="3" t="s">
        <v>118</v>
      </c>
      <c r="E281" s="4" t="s">
        <v>427</v>
      </c>
      <c r="F281" s="39">
        <v>904.04944493988626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9">
        <v>337.44696396402674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128">
        <v>2408.6408637005447</v>
      </c>
      <c r="G283" s="35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128">
        <v>273.94990756829873</v>
      </c>
      <c r="G284" s="35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9">
        <v>376.27524060027031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9">
        <v>5261.7939744875903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9">
        <v>6162.3487389365446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9">
        <v>5576.8404820576689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9">
        <v>216.56057742724758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9">
        <v>139.48868580833005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9">
        <v>1486.3245188960786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9">
        <v>1682.7610904444059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9">
        <v>1433.8159337184006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9">
        <v>1368.9509180746199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9">
        <v>1597.1907802042069</v>
      </c>
      <c r="G295" s="4"/>
    </row>
    <row r="296" spans="1:7" ht="27.95" customHeight="1">
      <c r="A296" s="1">
        <v>124</v>
      </c>
      <c r="C296" s="4">
        <v>4149</v>
      </c>
      <c r="D296" s="3" t="s">
        <v>527</v>
      </c>
      <c r="E296" s="4" t="s">
        <v>429</v>
      </c>
      <c r="F296" s="39">
        <v>2429.9059623361945</v>
      </c>
      <c r="G296" s="4"/>
    </row>
    <row r="297" spans="1:7" ht="27.95" customHeight="1">
      <c r="A297" s="1">
        <v>123</v>
      </c>
      <c r="C297" s="4">
        <v>4148</v>
      </c>
      <c r="D297" s="3" t="s">
        <v>528</v>
      </c>
      <c r="E297" s="4" t="s">
        <v>429</v>
      </c>
      <c r="F297" s="39">
        <v>2130.0150442654208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9">
        <v>1814.1077236930021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9">
        <v>1276.5117068731488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9">
        <v>1576.3092132740587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9">
        <v>1530.7594900580268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40">
        <v>0</v>
      </c>
      <c r="G302" s="34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9">
        <v>168.88644923646132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9">
        <v>886.17374073697954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40">
        <v>0</v>
      </c>
      <c r="G305" s="34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9">
        <v>1309.2428084839999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40">
        <v>0</v>
      </c>
      <c r="G307" s="34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40">
        <v>0</v>
      </c>
      <c r="G308" s="34"/>
    </row>
    <row r="309" spans="1:7" ht="27.95" customHeight="1">
      <c r="A309" s="1">
        <v>145</v>
      </c>
      <c r="B309" s="120"/>
      <c r="C309" s="4">
        <v>4174</v>
      </c>
      <c r="D309" s="3" t="s">
        <v>141</v>
      </c>
      <c r="E309" s="4" t="s">
        <v>429</v>
      </c>
      <c r="F309" s="39">
        <v>1337.5027428110891</v>
      </c>
      <c r="G309" s="4"/>
    </row>
    <row r="310" spans="1:7" ht="27.95" customHeight="1">
      <c r="A310" s="1">
        <v>264</v>
      </c>
      <c r="B310" s="120"/>
      <c r="C310" s="4">
        <v>4324</v>
      </c>
      <c r="D310" s="3" t="s">
        <v>410</v>
      </c>
      <c r="E310" s="4" t="s">
        <v>424</v>
      </c>
      <c r="F310" s="39">
        <v>1298.5013761450768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128">
        <v>1241.5661592637089</v>
      </c>
      <c r="G311" s="35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128">
        <v>1360.8096556871442</v>
      </c>
      <c r="G312" s="35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128">
        <v>1144.3243816755046</v>
      </c>
      <c r="G313" s="35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128">
        <v>1242.8848177288469</v>
      </c>
      <c r="G314" s="35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9">
        <v>15373.337270425343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9">
        <v>20762.657989971267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9">
        <v>19607.978712571978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9">
        <v>23893.431653294556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9">
        <v>23385.899294294362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40">
        <v>0</v>
      </c>
      <c r="G320" s="34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9">
        <v>2283.7941021718448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9">
        <v>638.56198761322923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40">
        <v>0</v>
      </c>
      <c r="G323" s="34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9">
        <v>5396.6080774399124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9">
        <v>1554.1867941098044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9">
        <v>1095.1191285492541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9">
        <v>99313.787439797961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9">
        <v>1399.9286012687517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9">
        <v>27869.2962006979</v>
      </c>
      <c r="G329" s="4"/>
    </row>
    <row r="330" spans="1:7" ht="27.95" customHeight="1">
      <c r="A330" s="1">
        <v>200</v>
      </c>
      <c r="B330" s="120"/>
      <c r="C330" s="4">
        <v>4235</v>
      </c>
      <c r="D330" s="3" t="s">
        <v>196</v>
      </c>
      <c r="E330" s="4" t="s">
        <v>437</v>
      </c>
      <c r="F330" s="39">
        <v>2725.6383018421188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9">
        <v>1420.8962088987705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40">
        <v>0</v>
      </c>
      <c r="G332" s="34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9">
        <v>572.22558298800482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9">
        <v>61.489259739042282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40">
        <v>0</v>
      </c>
      <c r="G335" s="34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40">
        <v>0</v>
      </c>
      <c r="G336" s="34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9">
        <v>92.564987731483683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9">
        <v>521.16671215601673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9">
        <v>2211.1749985029578</v>
      </c>
      <c r="G339" s="4"/>
    </row>
    <row r="340" spans="1:7" ht="27.95" customHeight="1">
      <c r="A340" s="1">
        <v>378</v>
      </c>
      <c r="C340" s="4">
        <v>4453</v>
      </c>
      <c r="D340" s="3" t="s">
        <v>535</v>
      </c>
      <c r="E340" s="4" t="s">
        <v>447</v>
      </c>
      <c r="F340" s="39">
        <v>301.86447473953785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9">
        <v>1312.1633410041641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9">
        <v>1072.1411469944587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9">
        <v>956.83397820909386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9">
        <v>1125.8041618840775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9">
        <v>225.35144997967873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40">
        <v>0</v>
      </c>
      <c r="G346" s="34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9">
        <v>3115.6034761762312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9">
        <v>544.16828997847415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9">
        <v>923.39598344902618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40">
        <v>0</v>
      </c>
      <c r="G350" s="34"/>
    </row>
    <row r="351" spans="1:7" ht="27.95" customHeight="1">
      <c r="A351" s="1">
        <v>292</v>
      </c>
      <c r="B351" s="120"/>
      <c r="C351" s="4">
        <v>4357</v>
      </c>
      <c r="D351" s="3" t="s">
        <v>285</v>
      </c>
      <c r="E351" s="4" t="s">
        <v>447</v>
      </c>
      <c r="F351" s="39">
        <v>1051.9443171699224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9">
        <v>27466.516166162743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9">
        <v>6484.0712689891934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9">
        <v>3132.7126840105784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9">
        <v>127.63344167025632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9">
        <v>55.891135809552402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9">
        <v>18687.710337900495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9">
        <v>605.60290563954914</v>
      </c>
      <c r="G358" s="4"/>
    </row>
    <row r="359" spans="1:7" ht="27.95" customHeight="1">
      <c r="A359" s="1">
        <v>159</v>
      </c>
      <c r="B359" s="120"/>
      <c r="C359" s="4">
        <v>4190</v>
      </c>
      <c r="D359" s="3" t="s">
        <v>155</v>
      </c>
      <c r="E359" s="4" t="s">
        <v>427</v>
      </c>
      <c r="F359" s="39">
        <v>6437.1791174310029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9">
        <v>10548.532240732487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40">
        <v>0</v>
      </c>
      <c r="G361" s="34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40">
        <v>0</v>
      </c>
      <c r="G362" s="34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40">
        <v>0</v>
      </c>
      <c r="G363" s="34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40">
        <v>0</v>
      </c>
      <c r="G364" s="34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40">
        <v>0</v>
      </c>
      <c r="G365" s="34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40">
        <v>0</v>
      </c>
      <c r="G366" s="34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9">
        <v>42892.73459648656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9">
        <v>31057.562003724437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9">
        <v>66107.4660065028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9">
        <v>16698.691408550567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9">
        <v>29075.116955310932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9">
        <v>1534.8244802483564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9">
        <v>714.69755854891082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40">
        <v>0</v>
      </c>
      <c r="G374" s="34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40">
        <v>0</v>
      </c>
      <c r="G375" s="34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40">
        <v>0</v>
      </c>
      <c r="G376" s="34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9">
        <v>2118.3940399761887</v>
      </c>
      <c r="G377" s="35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40">
        <v>0</v>
      </c>
      <c r="G378" s="34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40">
        <v>0</v>
      </c>
      <c r="G379" s="34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9">
        <v>8.4666885249345878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9">
        <v>33.974122600026206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40">
        <v>0</v>
      </c>
      <c r="G382" s="34"/>
    </row>
    <row r="383" spans="1:7" ht="27.95" customHeight="1">
      <c r="A383" s="1">
        <v>314</v>
      </c>
      <c r="C383" s="4">
        <v>4380</v>
      </c>
      <c r="D383" s="3" t="s">
        <v>538</v>
      </c>
      <c r="E383" s="4" t="s">
        <v>447</v>
      </c>
      <c r="F383" s="39">
        <v>440.16280601894209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9">
        <v>51661.859409303273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9">
        <v>806.02434658345283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9">
        <v>4715.0536363501951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9">
        <v>4099.4107322075643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9">
        <v>4953.1760619374354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9">
        <v>1705.1769998298419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9">
        <v>2562.7248552917986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9">
        <v>3813.7145515472644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40">
        <v>0</v>
      </c>
      <c r="G392" s="34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40">
        <v>0</v>
      </c>
      <c r="G393" s="34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9">
        <v>10419.172385934076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9">
        <v>5834.845359910516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40">
        <v>0</v>
      </c>
      <c r="G396" s="34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9">
        <v>2994.73501038421</v>
      </c>
      <c r="G397" s="4"/>
    </row>
    <row r="398" spans="1:7" ht="13.5" customHeight="1">
      <c r="C398" s="27"/>
      <c r="D398" s="36"/>
      <c r="E398" s="27"/>
      <c r="F398" s="41"/>
      <c r="G398" s="27"/>
    </row>
    <row r="399" spans="1:7" ht="44.25" customHeight="1">
      <c r="C399" s="33" t="s">
        <v>418</v>
      </c>
      <c r="D399" s="26" t="s">
        <v>418</v>
      </c>
      <c r="E399" s="27"/>
      <c r="F399" s="28"/>
      <c r="G399" s="27"/>
    </row>
    <row r="400" spans="1:7" ht="27.95" hidden="1" customHeight="1" thickBot="1">
      <c r="C400" s="29" t="s">
        <v>501</v>
      </c>
      <c r="D400" s="191" t="s">
        <v>506</v>
      </c>
      <c r="E400" s="192"/>
      <c r="F400" s="192"/>
      <c r="G400" s="193"/>
    </row>
    <row r="401" spans="3:7" ht="27.95" customHeight="1" thickBot="1">
      <c r="C401" s="33" t="s">
        <v>517</v>
      </c>
      <c r="D401" s="199" t="s">
        <v>796</v>
      </c>
      <c r="E401" s="192"/>
      <c r="F401" s="192"/>
      <c r="G401" s="192"/>
    </row>
    <row r="402" spans="3:7" ht="27.95" customHeight="1" thickBot="1">
      <c r="C402" s="194" t="s">
        <v>514</v>
      </c>
      <c r="D402" s="200" t="s">
        <v>516</v>
      </c>
      <c r="E402" s="201"/>
      <c r="F402" s="201"/>
      <c r="G402" s="202"/>
    </row>
    <row r="403" spans="3:7" ht="27.95" customHeight="1" thickBot="1">
      <c r="C403" s="195"/>
      <c r="D403" s="196" t="s">
        <v>515</v>
      </c>
      <c r="E403" s="197"/>
      <c r="F403" s="197"/>
      <c r="G403" s="198"/>
    </row>
    <row r="404" spans="3:7" ht="27.95" customHeight="1">
      <c r="C404" s="129" t="s">
        <v>418</v>
      </c>
      <c r="D404" s="2" t="s">
        <v>418</v>
      </c>
    </row>
    <row r="405" spans="3:7" ht="27.95" customHeight="1">
      <c r="C405" s="1" t="s">
        <v>418</v>
      </c>
      <c r="D405" s="189" t="s">
        <v>418</v>
      </c>
      <c r="E405" s="190"/>
      <c r="F405" s="190"/>
      <c r="G405" s="190"/>
    </row>
    <row r="424" spans="3:4" ht="27.95" customHeight="1">
      <c r="C424" s="120"/>
      <c r="D424" s="2" t="s">
        <v>524</v>
      </c>
    </row>
  </sheetData>
  <sheetProtection algorithmName="SHA-512" hashValue="Po6P2bwfmK4Ata/7t5Pv3vd3WDcFGkRu+y0NYcWLw/jtihMv5MXeHIJwEfJChCdXEBb/3oGOWji6iVF0cK2WCw==" saltValue="omVFSaXQlBRKk8Sw947ktA==" spinCount="100000" sheet="1" objects="1" scenarios="1"/>
  <sortState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944"/>
  <sheetViews>
    <sheetView topLeftCell="A2" zoomScale="115" zoomScaleNormal="115" workbookViewId="0">
      <selection activeCell="C3" sqref="C3"/>
    </sheetView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16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777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30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8">
        <v>928.45386402338363</v>
      </c>
      <c r="F5" s="117"/>
    </row>
    <row r="6" spans="1:6" ht="27.95" customHeight="1">
      <c r="B6" s="4" t="s">
        <v>470</v>
      </c>
      <c r="C6" s="3" t="s">
        <v>462</v>
      </c>
      <c r="D6" s="4" t="s">
        <v>447</v>
      </c>
      <c r="E6" s="39">
        <v>2038.3270193167898</v>
      </c>
      <c r="F6" s="118"/>
    </row>
    <row r="7" spans="1:6" ht="27.95" customHeight="1">
      <c r="A7" s="120"/>
      <c r="B7" s="4" t="s">
        <v>471</v>
      </c>
      <c r="C7" s="3" t="s">
        <v>463</v>
      </c>
      <c r="D7" s="4" t="s">
        <v>447</v>
      </c>
      <c r="E7" s="39">
        <v>3474.8789421877113</v>
      </c>
      <c r="F7" s="118"/>
    </row>
    <row r="8" spans="1:6" ht="27.95" customHeight="1">
      <c r="B8" s="4" t="s">
        <v>472</v>
      </c>
      <c r="C8" s="3" t="s">
        <v>464</v>
      </c>
      <c r="D8" s="4" t="s">
        <v>447</v>
      </c>
      <c r="E8" s="39">
        <v>170.03196559116398</v>
      </c>
      <c r="F8" s="118"/>
    </row>
    <row r="9" spans="1:6" ht="27.95" customHeight="1">
      <c r="B9" s="4" t="s">
        <v>473</v>
      </c>
      <c r="C9" s="3" t="s">
        <v>468</v>
      </c>
      <c r="D9" s="4" t="s">
        <v>447</v>
      </c>
      <c r="E9" s="39">
        <v>154.02965478873043</v>
      </c>
      <c r="F9" s="118"/>
    </row>
    <row r="10" spans="1:6" ht="27.95" customHeight="1">
      <c r="B10" s="4" t="s">
        <v>474</v>
      </c>
      <c r="C10" s="3" t="s">
        <v>467</v>
      </c>
      <c r="D10" s="4" t="s">
        <v>447</v>
      </c>
      <c r="E10" s="39">
        <v>626.30351000543192</v>
      </c>
      <c r="F10" s="118"/>
    </row>
    <row r="11" spans="1:6" ht="27.95" customHeight="1">
      <c r="B11" s="4" t="s">
        <v>475</v>
      </c>
      <c r="C11" s="3" t="s">
        <v>465</v>
      </c>
      <c r="D11" s="4" t="s">
        <v>447</v>
      </c>
      <c r="E11" s="39">
        <v>0</v>
      </c>
      <c r="F11" s="118"/>
    </row>
    <row r="12" spans="1:6" ht="27.95" customHeight="1">
      <c r="B12" s="4" t="s">
        <v>476</v>
      </c>
      <c r="C12" s="3" t="s">
        <v>466</v>
      </c>
      <c r="D12" s="4" t="s">
        <v>447</v>
      </c>
      <c r="E12" s="39">
        <v>657.13020660391828</v>
      </c>
      <c r="F12" s="118"/>
    </row>
    <row r="13" spans="1:6" ht="27.95" customHeight="1">
      <c r="B13" s="4" t="s">
        <v>477</v>
      </c>
      <c r="C13" s="3" t="s">
        <v>478</v>
      </c>
      <c r="D13" s="4" t="s">
        <v>447</v>
      </c>
      <c r="E13" s="39">
        <v>6055.0482738418805</v>
      </c>
      <c r="F13" s="118"/>
    </row>
    <row r="14" spans="1:6" ht="27.95" customHeight="1">
      <c r="B14" s="4" t="s">
        <v>479</v>
      </c>
      <c r="C14" s="3" t="s">
        <v>480</v>
      </c>
      <c r="D14" s="4" t="s">
        <v>447</v>
      </c>
      <c r="E14" s="39">
        <v>114.57268999999999</v>
      </c>
      <c r="F14" s="118"/>
    </row>
    <row r="15" spans="1:6" ht="27.95" customHeight="1">
      <c r="B15" s="4" t="s">
        <v>481</v>
      </c>
      <c r="C15" s="3" t="s">
        <v>482</v>
      </c>
      <c r="D15" s="4" t="s">
        <v>447</v>
      </c>
      <c r="E15" s="39">
        <v>533.13461999999993</v>
      </c>
      <c r="F15" s="118"/>
    </row>
    <row r="16" spans="1:6" ht="27.95" customHeight="1">
      <c r="B16" s="4" t="s">
        <v>483</v>
      </c>
      <c r="C16" s="3" t="s">
        <v>484</v>
      </c>
      <c r="D16" s="4" t="s">
        <v>447</v>
      </c>
      <c r="E16" s="39">
        <v>771.70996861200263</v>
      </c>
      <c r="F16" s="118"/>
    </row>
    <row r="17" spans="1:6" ht="27.95" customHeight="1">
      <c r="B17" s="4" t="s">
        <v>485</v>
      </c>
      <c r="C17" s="3" t="s">
        <v>486</v>
      </c>
      <c r="D17" s="4" t="s">
        <v>447</v>
      </c>
      <c r="E17" s="39">
        <v>1898.960756375282</v>
      </c>
      <c r="F17" s="118"/>
    </row>
    <row r="18" spans="1:6" ht="27.95" customHeight="1">
      <c r="B18" s="4" t="s">
        <v>487</v>
      </c>
      <c r="C18" s="3" t="s">
        <v>488</v>
      </c>
      <c r="D18" s="4" t="s">
        <v>447</v>
      </c>
      <c r="E18" s="39">
        <v>3321.7861518731725</v>
      </c>
      <c r="F18" s="118"/>
    </row>
    <row r="19" spans="1:6" ht="27.95" customHeight="1">
      <c r="B19" s="4" t="s">
        <v>489</v>
      </c>
      <c r="C19" s="3" t="s">
        <v>490</v>
      </c>
      <c r="D19" s="4" t="s">
        <v>447</v>
      </c>
      <c r="E19" s="39">
        <v>139.60888561892523</v>
      </c>
      <c r="F19" s="118"/>
    </row>
    <row r="20" spans="1:6" ht="27.95" customHeight="1">
      <c r="B20" s="4" t="s">
        <v>491</v>
      </c>
      <c r="C20" s="3" t="s">
        <v>492</v>
      </c>
      <c r="D20" s="4" t="s">
        <v>447</v>
      </c>
      <c r="E20" s="39">
        <v>507.5206218264849</v>
      </c>
      <c r="F20" s="118"/>
    </row>
    <row r="21" spans="1:6" ht="27.95" customHeight="1">
      <c r="B21" s="4" t="s">
        <v>493</v>
      </c>
      <c r="C21" s="3" t="s">
        <v>494</v>
      </c>
      <c r="D21" s="4" t="s">
        <v>447</v>
      </c>
      <c r="E21" s="39">
        <v>2428.6595491694352</v>
      </c>
      <c r="F21" s="118"/>
    </row>
    <row r="22" spans="1:6" ht="27.95" customHeight="1">
      <c r="B22" s="4" t="s">
        <v>495</v>
      </c>
      <c r="C22" s="3" t="s">
        <v>496</v>
      </c>
      <c r="D22" s="4" t="s">
        <v>447</v>
      </c>
      <c r="E22" s="39">
        <v>357.70813877204432</v>
      </c>
      <c r="F22" s="118"/>
    </row>
    <row r="23" spans="1:6" ht="27.95" customHeight="1">
      <c r="B23" s="4" t="s">
        <v>497</v>
      </c>
      <c r="C23" s="3" t="s">
        <v>498</v>
      </c>
      <c r="D23" s="4" t="s">
        <v>447</v>
      </c>
      <c r="E23" s="39">
        <v>1094.2712033642756</v>
      </c>
      <c r="F23" s="118"/>
    </row>
    <row r="24" spans="1:6" ht="27.95" customHeight="1">
      <c r="B24" s="4" t="s">
        <v>499</v>
      </c>
      <c r="C24" s="3" t="s">
        <v>500</v>
      </c>
      <c r="D24" s="4" t="s">
        <v>447</v>
      </c>
      <c r="E24" s="39">
        <v>765.39932999999996</v>
      </c>
      <c r="F24" s="118"/>
    </row>
    <row r="25" spans="1:6" ht="27.95" customHeight="1">
      <c r="A25" s="120"/>
      <c r="B25" s="4" t="s">
        <v>504</v>
      </c>
      <c r="C25" s="3" t="s">
        <v>502</v>
      </c>
      <c r="D25" s="4" t="s">
        <v>447</v>
      </c>
      <c r="E25" s="39">
        <v>707.31560000000002</v>
      </c>
      <c r="F25" s="118"/>
    </row>
    <row r="26" spans="1:6" ht="27.95" customHeight="1">
      <c r="B26" s="4" t="s">
        <v>505</v>
      </c>
      <c r="C26" s="3" t="s">
        <v>503</v>
      </c>
      <c r="D26" s="4" t="s">
        <v>447</v>
      </c>
      <c r="E26" s="39">
        <v>891.99798999999996</v>
      </c>
      <c r="F26" s="118"/>
    </row>
    <row r="27" spans="1:6" ht="27.95" customHeight="1">
      <c r="B27" s="32" t="s">
        <v>509</v>
      </c>
      <c r="C27" s="3" t="s">
        <v>511</v>
      </c>
      <c r="D27" s="4" t="s">
        <v>512</v>
      </c>
      <c r="E27" s="39">
        <v>791.44994809999992</v>
      </c>
      <c r="F27" s="118"/>
    </row>
    <row r="28" spans="1:6" ht="27.95" customHeight="1">
      <c r="B28" s="32" t="s">
        <v>510</v>
      </c>
      <c r="C28" s="3" t="s">
        <v>513</v>
      </c>
      <c r="D28" s="4" t="s">
        <v>512</v>
      </c>
      <c r="E28" s="39">
        <v>1385.981636</v>
      </c>
      <c r="F28" s="118"/>
    </row>
    <row r="29" spans="1:6" ht="27.95" customHeight="1">
      <c r="B29" s="32" t="s">
        <v>537</v>
      </c>
      <c r="C29" s="3" t="s">
        <v>536</v>
      </c>
      <c r="D29" s="4" t="s">
        <v>445</v>
      </c>
      <c r="E29" s="39">
        <v>343.59</v>
      </c>
      <c r="F29" s="153"/>
    </row>
    <row r="30" spans="1:6" ht="27.95" customHeight="1">
      <c r="B30" s="32" t="s">
        <v>539</v>
      </c>
      <c r="C30" s="3" t="s">
        <v>542</v>
      </c>
      <c r="D30" s="4" t="s">
        <v>445</v>
      </c>
      <c r="E30" s="39">
        <v>1855.1929716414734</v>
      </c>
      <c r="F30" s="32"/>
    </row>
    <row r="31" spans="1:6" ht="27.95" customHeight="1">
      <c r="B31" s="32" t="s">
        <v>540</v>
      </c>
      <c r="C31" s="3" t="s">
        <v>543</v>
      </c>
      <c r="D31" s="4" t="s">
        <v>445</v>
      </c>
      <c r="E31" s="39">
        <v>2262.8823934819011</v>
      </c>
      <c r="F31" s="32"/>
    </row>
    <row r="32" spans="1:6" ht="27.95" customHeight="1">
      <c r="B32" s="148" t="s">
        <v>541</v>
      </c>
      <c r="C32" s="3" t="s">
        <v>544</v>
      </c>
      <c r="D32" s="4" t="s">
        <v>445</v>
      </c>
      <c r="E32" s="39">
        <v>2778.7773275799218</v>
      </c>
      <c r="F32" s="32"/>
    </row>
    <row r="33" spans="5:6" ht="27.95" customHeight="1">
      <c r="E33" s="119"/>
      <c r="F33" s="1"/>
    </row>
    <row r="34" spans="5:6" ht="27.95" customHeight="1">
      <c r="E34" s="119"/>
      <c r="F34" s="1"/>
    </row>
    <row r="35" spans="5:6" ht="27.95" customHeight="1">
      <c r="E35" s="119"/>
      <c r="F35" s="1"/>
    </row>
    <row r="36" spans="5:6" ht="27.95" customHeight="1">
      <c r="E36" s="119"/>
      <c r="F36" s="1"/>
    </row>
    <row r="37" spans="5:6" ht="27.95" customHeight="1">
      <c r="E37" s="119"/>
      <c r="F37" s="1"/>
    </row>
    <row r="38" spans="5:6" ht="27.95" customHeight="1">
      <c r="E38" s="119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25"/>
      <c r="F41" s="1"/>
    </row>
    <row r="42" spans="5:6" ht="27.95" customHeight="1">
      <c r="E42" s="25"/>
      <c r="F42" s="1"/>
    </row>
    <row r="43" spans="5:6" ht="27.95" customHeight="1">
      <c r="E43" s="25"/>
      <c r="F43" s="1"/>
    </row>
    <row r="44" spans="5:6" ht="27.95" customHeight="1">
      <c r="E44" s="25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I4XMPzeX4sfN9JAqxDUur6NPa6IrBLf53nu8kHQ1a23OS8oqQCoR70T+8s/LTeS6S3Wv1giPuC1O1m5ti6a7Tg==" saltValue="MKoASUX6hopgHCIz3fiJ5A==" spinCount="100000" sheet="1" objects="1" scenarios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17"/>
  <sheetViews>
    <sheetView zoomScale="130" zoomScaleNormal="130" workbookViewId="0">
      <selection activeCell="J91" sqref="J91"/>
    </sheetView>
  </sheetViews>
  <sheetFormatPr baseColWidth="10" defaultColWidth="10.88671875" defaultRowHeight="15"/>
  <cols>
    <col min="1" max="1" width="8.6640625" style="67" customWidth="1"/>
    <col min="2" max="13" width="6.77734375" style="67" customWidth="1"/>
    <col min="14" max="16384" width="10.88671875" style="67"/>
  </cols>
  <sheetData>
    <row r="1" spans="1:14" ht="6.75" customHeight="1">
      <c r="A1" s="205" t="s">
        <v>418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4" ht="18">
      <c r="A2" s="205" t="s">
        <v>519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4">
      <c r="A3" s="216" t="s">
        <v>383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0"/>
      <c r="M4" s="12"/>
    </row>
    <row r="5" spans="1:14">
      <c r="A5" s="91" t="s">
        <v>384</v>
      </c>
      <c r="B5" s="91" t="s">
        <v>385</v>
      </c>
      <c r="C5" s="91" t="s">
        <v>386</v>
      </c>
      <c r="D5" s="91" t="s">
        <v>387</v>
      </c>
      <c r="E5" s="91" t="s">
        <v>388</v>
      </c>
      <c r="F5" s="91" t="s">
        <v>389</v>
      </c>
      <c r="G5" s="91" t="s">
        <v>390</v>
      </c>
      <c r="H5" s="91" t="s">
        <v>391</v>
      </c>
      <c r="I5" s="91" t="s">
        <v>392</v>
      </c>
      <c r="J5" s="91" t="s">
        <v>393</v>
      </c>
      <c r="K5" s="91" t="s">
        <v>394</v>
      </c>
      <c r="L5" s="91" t="s">
        <v>395</v>
      </c>
      <c r="M5" s="91" t="s">
        <v>396</v>
      </c>
    </row>
    <row r="6" spans="1:14" hidden="1">
      <c r="A6" s="91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91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91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91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91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91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91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91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7" t="s">
        <v>418</v>
      </c>
    </row>
    <row r="14" spans="1:14" hidden="1">
      <c r="A14" s="91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91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91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4" ht="14.25" hidden="1" customHeight="1">
      <c r="A17" s="91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4" ht="14.25" hidden="1" customHeight="1">
      <c r="A18" s="91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4" ht="14.25" hidden="1" customHeight="1">
      <c r="A19" s="91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4" ht="14.25" hidden="1" customHeight="1">
      <c r="A20" s="91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4" ht="14.25" hidden="1" customHeight="1">
      <c r="A21" s="91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4" ht="14.25" hidden="1" customHeight="1">
      <c r="A22" s="91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4" ht="14.25" customHeight="1">
      <c r="A23" s="91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4" s="134" customFormat="1" ht="14.25" customHeight="1">
      <c r="A24" s="91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4" s="142" customFormat="1" ht="14.25" customHeight="1">
      <c r="A25" s="91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4" s="149" customFormat="1" ht="14.25" customHeight="1">
      <c r="A26" s="91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4" ht="14.25" customHeight="1">
      <c r="A27" s="91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  <c r="N27" s="166"/>
    </row>
    <row r="28" spans="1:14">
      <c r="A28" s="91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>
        <v>1339.73</v>
      </c>
      <c r="G28" s="19">
        <v>1346.86</v>
      </c>
      <c r="H28" s="19">
        <v>1337.06</v>
      </c>
      <c r="I28" s="19">
        <v>1345.54</v>
      </c>
      <c r="J28" s="19">
        <v>1357.94</v>
      </c>
      <c r="K28" s="19">
        <v>1359.25</v>
      </c>
      <c r="L28" s="19">
        <v>1362.06</v>
      </c>
      <c r="M28" s="19">
        <v>1364.33</v>
      </c>
    </row>
    <row r="29" spans="1:14" s="176" customFormat="1">
      <c r="A29" s="91">
        <v>2022</v>
      </c>
      <c r="B29" s="19">
        <v>1369.7</v>
      </c>
      <c r="C29" s="19">
        <v>1373.03</v>
      </c>
      <c r="D29" s="19">
        <v>1428.01</v>
      </c>
      <c r="E29" s="19">
        <v>1431.52</v>
      </c>
      <c r="F29" s="19">
        <v>1434.88</v>
      </c>
      <c r="G29" s="19">
        <v>1444.39</v>
      </c>
      <c r="H29" s="19" t="s">
        <v>712</v>
      </c>
      <c r="I29" s="19">
        <v>1446.76</v>
      </c>
      <c r="J29" s="19">
        <v>1487.3</v>
      </c>
      <c r="K29" s="19">
        <v>1494.32</v>
      </c>
      <c r="L29" s="19">
        <v>1496.69</v>
      </c>
      <c r="M29" s="19" t="s">
        <v>418</v>
      </c>
    </row>
    <row r="30" spans="1:14">
      <c r="A30" s="124"/>
      <c r="B30" s="125"/>
      <c r="C30" s="125"/>
      <c r="D30" s="125"/>
      <c r="E30" s="125"/>
      <c r="F30" s="125" t="s">
        <v>418</v>
      </c>
      <c r="G30" s="125"/>
      <c r="H30" s="125"/>
      <c r="I30" s="125"/>
      <c r="J30" s="125"/>
      <c r="K30" s="125"/>
      <c r="L30" s="125"/>
      <c r="M30" s="125"/>
    </row>
    <row r="31" spans="1:14" ht="17.25" customHeight="1">
      <c r="A31" s="205" t="s">
        <v>397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</row>
    <row r="32" spans="1:14" ht="18">
      <c r="A32" s="205" t="s">
        <v>398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</row>
    <row r="33" spans="1:1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92"/>
      <c r="M33" s="12"/>
    </row>
    <row r="34" spans="1:14">
      <c r="A34" s="91" t="s">
        <v>384</v>
      </c>
      <c r="B34" s="91" t="s">
        <v>385</v>
      </c>
      <c r="C34" s="91" t="s">
        <v>386</v>
      </c>
      <c r="D34" s="91" t="s">
        <v>387</v>
      </c>
      <c r="E34" s="91" t="s">
        <v>388</v>
      </c>
      <c r="F34" s="91" t="s">
        <v>389</v>
      </c>
      <c r="G34" s="91" t="s">
        <v>390</v>
      </c>
      <c r="H34" s="91" t="s">
        <v>391</v>
      </c>
      <c r="I34" s="91" t="s">
        <v>392</v>
      </c>
      <c r="J34" s="91" t="s">
        <v>393</v>
      </c>
      <c r="K34" s="91" t="s">
        <v>394</v>
      </c>
      <c r="L34" s="91" t="s">
        <v>395</v>
      </c>
      <c r="M34" s="91" t="s">
        <v>396</v>
      </c>
    </row>
    <row r="35" spans="1:14" hidden="1">
      <c r="A35" s="91">
        <v>1999</v>
      </c>
      <c r="B35" s="19">
        <v>119.96</v>
      </c>
      <c r="C35" s="19">
        <v>120.17</v>
      </c>
      <c r="D35" s="19">
        <v>120.43</v>
      </c>
      <c r="E35" s="19">
        <v>121.47</v>
      </c>
      <c r="F35" s="19">
        <v>121.66</v>
      </c>
      <c r="G35" s="19">
        <v>121.74</v>
      </c>
      <c r="H35" s="19">
        <v>122.21</v>
      </c>
      <c r="I35" s="19">
        <v>122.66</v>
      </c>
      <c r="J35" s="19">
        <v>122.69</v>
      </c>
      <c r="K35" s="19">
        <v>123.09</v>
      </c>
      <c r="L35" s="19">
        <v>123.09</v>
      </c>
      <c r="M35" s="19">
        <v>124.15</v>
      </c>
    </row>
    <row r="36" spans="1:14" ht="1.5" hidden="1" customHeight="1">
      <c r="A36" s="91">
        <v>2000</v>
      </c>
      <c r="B36" s="19">
        <v>124.62</v>
      </c>
      <c r="C36" s="19">
        <v>125.04</v>
      </c>
      <c r="D36" s="19">
        <v>125.81</v>
      </c>
      <c r="E36" s="19">
        <v>126.36</v>
      </c>
      <c r="F36" s="19">
        <v>126.94</v>
      </c>
      <c r="G36" s="19">
        <v>127.57</v>
      </c>
      <c r="H36" s="19">
        <v>128.05000000000001</v>
      </c>
      <c r="I36" s="19">
        <v>128.72</v>
      </c>
      <c r="J36" s="19">
        <v>129.22</v>
      </c>
      <c r="K36" s="19">
        <v>130.11000000000001</v>
      </c>
      <c r="L36" s="19">
        <v>130.16999999999999</v>
      </c>
      <c r="M36" s="19">
        <v>130.41999999999999</v>
      </c>
    </row>
    <row r="37" spans="1:14" hidden="1">
      <c r="A37" s="91">
        <v>2001</v>
      </c>
      <c r="B37" s="19">
        <v>130.85</v>
      </c>
      <c r="C37" s="19">
        <v>131.22999999999999</v>
      </c>
      <c r="D37" s="19">
        <v>131.72</v>
      </c>
      <c r="E37" s="19">
        <v>132.79</v>
      </c>
      <c r="F37" s="19">
        <v>133.63</v>
      </c>
      <c r="G37" s="19">
        <v>133.04</v>
      </c>
      <c r="H37" s="19">
        <v>134.21</v>
      </c>
      <c r="I37" s="19">
        <v>133.83000000000001</v>
      </c>
      <c r="J37" s="19">
        <v>134.24</v>
      </c>
      <c r="K37" s="19">
        <v>134.6</v>
      </c>
      <c r="L37" s="19">
        <v>134.71</v>
      </c>
      <c r="M37" s="19">
        <v>135.1</v>
      </c>
    </row>
    <row r="38" spans="1:14" hidden="1">
      <c r="A38" s="91">
        <v>2002</v>
      </c>
      <c r="B38" s="19">
        <v>136.28</v>
      </c>
      <c r="C38" s="19">
        <v>137.19</v>
      </c>
      <c r="D38" s="19">
        <v>138.4</v>
      </c>
      <c r="E38" s="19">
        <v>140.63</v>
      </c>
      <c r="F38" s="19">
        <v>142.30000000000001</v>
      </c>
      <c r="G38" s="19">
        <v>144.82</v>
      </c>
      <c r="H38" s="19">
        <v>151.86000000000001</v>
      </c>
      <c r="I38" s="19">
        <v>160.71</v>
      </c>
      <c r="J38" s="19">
        <v>165.72</v>
      </c>
      <c r="K38" s="19">
        <v>167.32</v>
      </c>
      <c r="L38" s="19">
        <v>168.04</v>
      </c>
      <c r="M38" s="19">
        <v>170.15</v>
      </c>
    </row>
    <row r="39" spans="1:14" hidden="1">
      <c r="A39" s="91">
        <v>2003</v>
      </c>
      <c r="B39" s="19">
        <v>173.33</v>
      </c>
      <c r="C39" s="19">
        <v>175.68</v>
      </c>
      <c r="D39" s="19">
        <v>177.86</v>
      </c>
      <c r="E39" s="19">
        <v>179.55</v>
      </c>
      <c r="F39" s="19">
        <v>180.25</v>
      </c>
      <c r="G39" s="19">
        <v>180.51</v>
      </c>
      <c r="H39" s="19">
        <v>181.41</v>
      </c>
      <c r="I39" s="19">
        <v>183.52</v>
      </c>
      <c r="J39" s="19">
        <v>184.99</v>
      </c>
      <c r="K39" s="19">
        <v>185.96</v>
      </c>
      <c r="L39" s="19">
        <v>186.26</v>
      </c>
      <c r="M39" s="19">
        <v>187.48</v>
      </c>
    </row>
    <row r="40" spans="1:14" hidden="1">
      <c r="A40" s="91">
        <v>2004</v>
      </c>
      <c r="B40" s="19">
        <v>191.58</v>
      </c>
      <c r="C40" s="19">
        <v>191.61</v>
      </c>
      <c r="D40" s="19">
        <v>192.76</v>
      </c>
      <c r="E40" s="19">
        <v>195.14</v>
      </c>
      <c r="F40" s="19">
        <v>197.17</v>
      </c>
      <c r="G40" s="19">
        <v>197.82</v>
      </c>
      <c r="H40" s="19">
        <v>199.82</v>
      </c>
      <c r="I40" s="19">
        <v>202.18</v>
      </c>
      <c r="J40" s="19">
        <v>202.73</v>
      </c>
      <c r="K40" s="19">
        <v>202.06</v>
      </c>
      <c r="L40" s="19">
        <v>201.53</v>
      </c>
      <c r="M40" s="19">
        <v>201.71</v>
      </c>
    </row>
    <row r="41" spans="1:14" hidden="1">
      <c r="A41" s="91">
        <v>2005</v>
      </c>
      <c r="B41" s="19">
        <v>202.47</v>
      </c>
      <c r="C41" s="19">
        <v>202.46</v>
      </c>
      <c r="D41" s="19">
        <v>203.33</v>
      </c>
      <c r="E41" s="19">
        <v>205.42</v>
      </c>
      <c r="F41" s="19">
        <v>205.46</v>
      </c>
      <c r="G41" s="19">
        <v>206.01</v>
      </c>
      <c r="H41" s="19">
        <v>208.66</v>
      </c>
      <c r="I41" s="19">
        <v>209.1</v>
      </c>
      <c r="J41" s="19">
        <v>210.73</v>
      </c>
      <c r="K41" s="19">
        <v>211.39</v>
      </c>
      <c r="L41" s="19">
        <v>211.14</v>
      </c>
      <c r="M41" s="19">
        <v>211.6</v>
      </c>
      <c r="N41" s="67" t="s">
        <v>418</v>
      </c>
    </row>
    <row r="42" spans="1:14" hidden="1">
      <c r="A42" s="91">
        <v>2006</v>
      </c>
      <c r="B42" s="19">
        <v>214.49</v>
      </c>
      <c r="C42" s="19">
        <v>215.92</v>
      </c>
      <c r="D42" s="19">
        <v>216.61</v>
      </c>
      <c r="E42" s="19">
        <v>217.74</v>
      </c>
      <c r="F42" s="19">
        <v>219.11</v>
      </c>
      <c r="G42" s="19">
        <v>219.81</v>
      </c>
      <c r="H42" s="19">
        <v>221.68</v>
      </c>
      <c r="I42" s="19">
        <v>223.43</v>
      </c>
      <c r="J42" s="19">
        <v>224.63</v>
      </c>
      <c r="K42" s="19">
        <v>224.18</v>
      </c>
      <c r="L42" s="19">
        <v>224.26</v>
      </c>
      <c r="M42" s="19">
        <v>225.1</v>
      </c>
      <c r="N42" s="67" t="s">
        <v>418</v>
      </c>
    </row>
    <row r="43" spans="1:14" hidden="1">
      <c r="A43" s="91">
        <v>2007</v>
      </c>
      <c r="B43" s="19">
        <v>229.09</v>
      </c>
      <c r="C43" s="19">
        <v>230.49</v>
      </c>
      <c r="D43" s="19">
        <v>232.56</v>
      </c>
      <c r="E43" s="19">
        <v>235.4</v>
      </c>
      <c r="F43" s="19">
        <v>237.19</v>
      </c>
      <c r="G43" s="19">
        <v>237.51</v>
      </c>
      <c r="H43" s="19">
        <v>239.47</v>
      </c>
      <c r="I43" s="19">
        <v>243.61</v>
      </c>
      <c r="J43" s="19">
        <v>244.62</v>
      </c>
      <c r="K43" s="19">
        <v>244.06</v>
      </c>
      <c r="L43" s="19">
        <v>243.5</v>
      </c>
      <c r="M43" s="19">
        <v>244.24</v>
      </c>
    </row>
    <row r="44" spans="1:14" hidden="1">
      <c r="A44" s="91">
        <v>2008</v>
      </c>
      <c r="B44" s="19">
        <v>246.14</v>
      </c>
      <c r="C44" s="19">
        <v>248.39</v>
      </c>
      <c r="D44" s="19">
        <v>251.23</v>
      </c>
      <c r="E44" s="19">
        <v>252.06</v>
      </c>
      <c r="F44" s="19">
        <v>254.26</v>
      </c>
      <c r="G44" s="19">
        <v>257.52</v>
      </c>
      <c r="H44" s="19">
        <v>258.67</v>
      </c>
      <c r="I44" s="19">
        <v>261.3</v>
      </c>
      <c r="J44" s="19">
        <v>262.87</v>
      </c>
      <c r="K44" s="19">
        <v>263.74</v>
      </c>
      <c r="L44" s="19">
        <v>264.23</v>
      </c>
      <c r="M44" s="19">
        <v>266.69</v>
      </c>
    </row>
    <row r="45" spans="1:14" s="157" customFormat="1" hidden="1">
      <c r="A45" s="91">
        <v>2009</v>
      </c>
      <c r="B45" s="19">
        <v>268.8</v>
      </c>
      <c r="C45" s="19">
        <v>268.08</v>
      </c>
      <c r="D45" s="19">
        <v>270.14</v>
      </c>
      <c r="E45" s="19">
        <v>270.02999999999997</v>
      </c>
      <c r="F45" s="19">
        <v>271.13</v>
      </c>
      <c r="G45" s="19">
        <v>274.20999999999998</v>
      </c>
      <c r="H45" s="19">
        <v>276.92</v>
      </c>
      <c r="I45" s="19">
        <v>280.23</v>
      </c>
      <c r="J45" s="19">
        <v>280.98</v>
      </c>
      <c r="K45" s="19">
        <v>280.95</v>
      </c>
      <c r="L45" s="19">
        <v>281.11</v>
      </c>
      <c r="M45" s="19">
        <v>282.43</v>
      </c>
    </row>
    <row r="46" spans="1:14" s="157" customFormat="1" hidden="1">
      <c r="A46" s="156">
        <v>2010</v>
      </c>
      <c r="B46" s="19">
        <v>285.07</v>
      </c>
      <c r="C46" s="19">
        <v>286.66000000000003</v>
      </c>
      <c r="D46" s="19">
        <v>289.38</v>
      </c>
      <c r="E46" s="19">
        <v>289.89</v>
      </c>
      <c r="F46" s="19">
        <v>290.35000000000002</v>
      </c>
      <c r="G46" s="19">
        <v>291.17</v>
      </c>
      <c r="H46" s="19">
        <v>294.33</v>
      </c>
      <c r="I46" s="19">
        <v>297.85000000000002</v>
      </c>
      <c r="J46" s="19">
        <v>298.74</v>
      </c>
      <c r="K46" s="19">
        <v>300.66000000000003</v>
      </c>
      <c r="L46" s="19">
        <v>300.43</v>
      </c>
      <c r="M46" s="19">
        <v>302.01</v>
      </c>
    </row>
    <row r="47" spans="1:14" s="157" customFormat="1">
      <c r="A47" s="93"/>
      <c r="B47" s="94" t="s">
        <v>520</v>
      </c>
      <c r="C47" s="93"/>
      <c r="D47" s="93"/>
      <c r="E47" s="93"/>
      <c r="F47" s="93"/>
      <c r="G47" s="93"/>
      <c r="H47" s="95"/>
      <c r="I47" s="95"/>
      <c r="J47" s="95"/>
      <c r="K47" s="95"/>
      <c r="L47" s="95"/>
      <c r="M47" s="95"/>
    </row>
    <row r="48" spans="1:14" s="157" customFormat="1" hidden="1">
      <c r="A48" s="156">
        <v>2011</v>
      </c>
      <c r="B48" s="19">
        <v>101.25</v>
      </c>
      <c r="C48" s="19">
        <v>102.2</v>
      </c>
      <c r="D48" s="19">
        <v>103.65</v>
      </c>
      <c r="E48" s="19">
        <v>104</v>
      </c>
      <c r="F48" s="19">
        <v>104.34</v>
      </c>
      <c r="G48" s="19">
        <v>104.71</v>
      </c>
      <c r="H48" s="19">
        <v>105.5</v>
      </c>
      <c r="I48" s="19">
        <v>106.09</v>
      </c>
      <c r="J48" s="19">
        <v>106.63</v>
      </c>
      <c r="K48" s="19">
        <v>107.39</v>
      </c>
      <c r="L48" s="19">
        <v>107.84</v>
      </c>
      <c r="M48" s="19">
        <v>108.6</v>
      </c>
    </row>
    <row r="49" spans="1:13" hidden="1">
      <c r="A49" s="156">
        <v>2012</v>
      </c>
      <c r="B49" s="19">
        <v>109.4</v>
      </c>
      <c r="C49" s="19">
        <v>110.31</v>
      </c>
      <c r="D49" s="19">
        <v>111.4</v>
      </c>
      <c r="E49" s="19">
        <v>112.31</v>
      </c>
      <c r="F49" s="19">
        <v>112.75</v>
      </c>
      <c r="G49" s="19">
        <v>113.09</v>
      </c>
      <c r="H49" s="19">
        <v>113.39</v>
      </c>
      <c r="I49" s="19">
        <v>114.45</v>
      </c>
      <c r="J49" s="19">
        <v>115.84</v>
      </c>
      <c r="K49" s="19">
        <v>117.17</v>
      </c>
      <c r="L49" s="19">
        <v>117.58</v>
      </c>
      <c r="M49" s="19">
        <v>116.72</v>
      </c>
    </row>
    <row r="50" spans="1:13" hidden="1">
      <c r="A50" s="91">
        <v>2013</v>
      </c>
      <c r="B50" s="19">
        <v>118.94</v>
      </c>
      <c r="C50" s="19">
        <v>120.12</v>
      </c>
      <c r="D50" s="19">
        <v>120.91</v>
      </c>
      <c r="E50" s="19">
        <v>121.45</v>
      </c>
      <c r="F50" s="19">
        <v>121.84</v>
      </c>
      <c r="G50" s="19">
        <v>122.37</v>
      </c>
      <c r="H50" s="19">
        <v>123.31</v>
      </c>
      <c r="I50" s="19">
        <v>124.59</v>
      </c>
      <c r="J50" s="19">
        <v>126.29</v>
      </c>
      <c r="K50" s="19">
        <v>127.33</v>
      </c>
      <c r="L50" s="19">
        <v>127.59</v>
      </c>
      <c r="M50" s="19">
        <v>126.67</v>
      </c>
    </row>
    <row r="51" spans="1:13" hidden="1">
      <c r="A51" s="91">
        <v>2014</v>
      </c>
      <c r="B51" s="19">
        <v>129.76</v>
      </c>
      <c r="C51" s="19">
        <v>131.91</v>
      </c>
      <c r="D51" s="19">
        <v>132.68</v>
      </c>
      <c r="E51" s="19">
        <v>132.6</v>
      </c>
      <c r="F51" s="19">
        <v>133.02000000000001</v>
      </c>
      <c r="G51" s="19">
        <v>133.47999999999999</v>
      </c>
      <c r="H51" s="19">
        <v>134.47999999999999</v>
      </c>
      <c r="I51" s="19">
        <v>135.49</v>
      </c>
      <c r="J51" s="19">
        <v>136.85</v>
      </c>
      <c r="K51" s="19">
        <v>137.66</v>
      </c>
      <c r="L51" s="19">
        <v>137.86000000000001</v>
      </c>
      <c r="M51" s="19">
        <v>137.13</v>
      </c>
    </row>
    <row r="52" spans="1:13" s="135" customFormat="1" hidden="1">
      <c r="A52" s="91">
        <v>2015</v>
      </c>
      <c r="B52" s="19">
        <v>140.16999999999999</v>
      </c>
      <c r="C52" s="19">
        <v>141.71</v>
      </c>
      <c r="D52" s="19">
        <v>142.69999999999999</v>
      </c>
      <c r="E52" s="19">
        <v>143.51</v>
      </c>
      <c r="F52" s="19">
        <v>144.21</v>
      </c>
      <c r="G52" s="19">
        <v>144.86000000000001</v>
      </c>
      <c r="H52" s="19">
        <v>146.61000000000001</v>
      </c>
      <c r="I52" s="19">
        <v>148.34</v>
      </c>
      <c r="J52" s="19">
        <v>149.36000000000001</v>
      </c>
      <c r="K52" s="19">
        <v>150.26</v>
      </c>
      <c r="L52" s="19">
        <v>150.9</v>
      </c>
      <c r="M52" s="19">
        <v>150.07</v>
      </c>
    </row>
    <row r="53" spans="1:13" s="146" customFormat="1" hidden="1">
      <c r="A53" s="91">
        <v>2016</v>
      </c>
      <c r="B53" s="19">
        <v>153.74</v>
      </c>
      <c r="C53" s="19">
        <v>156.19999999999999</v>
      </c>
      <c r="D53" s="19">
        <v>157.82</v>
      </c>
      <c r="E53" s="19">
        <v>158.54</v>
      </c>
      <c r="F53" s="19">
        <v>160.07</v>
      </c>
      <c r="G53" s="19">
        <v>160.71</v>
      </c>
      <c r="H53" s="19">
        <v>161.34</v>
      </c>
      <c r="I53" s="19">
        <v>162.26</v>
      </c>
      <c r="J53" s="19">
        <v>162.66</v>
      </c>
      <c r="K53" s="19">
        <v>162.96</v>
      </c>
      <c r="L53" s="19">
        <v>163.12</v>
      </c>
      <c r="M53" s="19">
        <v>162.22999999999999</v>
      </c>
    </row>
    <row r="54" spans="1:13" s="151" customFormat="1">
      <c r="A54" s="91">
        <v>2017</v>
      </c>
      <c r="B54" s="19">
        <v>166.45</v>
      </c>
      <c r="C54" s="19">
        <v>167.28</v>
      </c>
      <c r="D54" s="19">
        <v>168.41</v>
      </c>
      <c r="E54" s="19">
        <v>168.78</v>
      </c>
      <c r="F54" s="19">
        <v>169</v>
      </c>
      <c r="G54" s="19">
        <v>169.25</v>
      </c>
      <c r="H54" s="19">
        <v>169.79</v>
      </c>
      <c r="I54" s="19">
        <v>171.1</v>
      </c>
      <c r="J54" s="19">
        <v>172.02</v>
      </c>
      <c r="K54" s="19">
        <v>172.8</v>
      </c>
      <c r="L54" s="19">
        <v>173.39</v>
      </c>
      <c r="M54" s="19">
        <v>172.86</v>
      </c>
    </row>
    <row r="55" spans="1:13">
      <c r="A55" s="91">
        <v>2018</v>
      </c>
      <c r="B55" s="19">
        <v>177.55</v>
      </c>
      <c r="C55" s="19">
        <v>179.11</v>
      </c>
      <c r="D55" s="19">
        <v>179.61</v>
      </c>
      <c r="E55" s="19">
        <v>179.73</v>
      </c>
      <c r="F55" s="19">
        <v>181.19</v>
      </c>
      <c r="G55" s="19">
        <v>182.98</v>
      </c>
      <c r="H55" s="19">
        <v>184.07</v>
      </c>
      <c r="I55" s="19">
        <v>185.31</v>
      </c>
      <c r="J55" s="19">
        <v>186.23</v>
      </c>
      <c r="K55" s="19">
        <v>186.66</v>
      </c>
      <c r="L55" s="19">
        <v>187.34</v>
      </c>
      <c r="M55" s="19">
        <v>186.62</v>
      </c>
    </row>
    <row r="56" spans="1:13" s="155" customFormat="1">
      <c r="A56" s="91">
        <v>2019</v>
      </c>
      <c r="B56" s="19">
        <v>190.67</v>
      </c>
      <c r="C56" s="19">
        <v>192.53</v>
      </c>
      <c r="D56" s="19">
        <v>193.59</v>
      </c>
      <c r="E56" s="19">
        <v>194.42</v>
      </c>
      <c r="F56" s="19">
        <v>195.19</v>
      </c>
      <c r="G56" s="19">
        <v>196.44</v>
      </c>
      <c r="H56" s="19">
        <v>197.94</v>
      </c>
      <c r="I56" s="19">
        <v>199.69</v>
      </c>
      <c r="J56" s="19">
        <v>200.72</v>
      </c>
      <c r="K56" s="19">
        <v>202.33</v>
      </c>
      <c r="L56" s="19">
        <v>203.08</v>
      </c>
      <c r="M56" s="19">
        <v>203.02</v>
      </c>
    </row>
    <row r="57" spans="1:13" ht="13.5" customHeight="1">
      <c r="A57" s="91">
        <v>2020</v>
      </c>
      <c r="B57" s="19">
        <v>207.27</v>
      </c>
      <c r="C57" s="19">
        <v>208.54</v>
      </c>
      <c r="D57" s="19">
        <v>211.32</v>
      </c>
      <c r="E57" s="19">
        <v>215.54</v>
      </c>
      <c r="F57" s="19">
        <v>216.76</v>
      </c>
      <c r="G57" s="19">
        <v>216.8</v>
      </c>
      <c r="H57" s="19">
        <v>217.99</v>
      </c>
      <c r="I57" s="19">
        <v>219.24</v>
      </c>
      <c r="J57" s="19">
        <v>220.64</v>
      </c>
      <c r="K57" s="19">
        <v>221.92</v>
      </c>
      <c r="L57" s="19">
        <v>222.55</v>
      </c>
      <c r="M57" s="19">
        <v>222.13</v>
      </c>
    </row>
    <row r="58" spans="1:13">
      <c r="A58" s="91">
        <v>2021</v>
      </c>
      <c r="B58" s="19">
        <v>225.69</v>
      </c>
      <c r="C58" s="19">
        <v>227.55</v>
      </c>
      <c r="D58" s="19">
        <v>228.95</v>
      </c>
      <c r="E58" s="19">
        <v>230.1</v>
      </c>
      <c r="F58" s="19">
        <v>231.15</v>
      </c>
      <c r="G58" s="19">
        <v>232.69</v>
      </c>
      <c r="H58" s="19">
        <v>233.9</v>
      </c>
      <c r="I58" s="19">
        <v>235.89</v>
      </c>
      <c r="J58" s="19">
        <v>236.98</v>
      </c>
      <c r="K58" s="19">
        <v>239.44</v>
      </c>
      <c r="L58" s="19">
        <v>240.05</v>
      </c>
      <c r="M58" s="19">
        <v>239.81</v>
      </c>
    </row>
    <row r="59" spans="1:13" s="176" customFormat="1">
      <c r="A59" s="91">
        <v>2022</v>
      </c>
      <c r="B59" s="19">
        <v>244.09</v>
      </c>
      <c r="C59" s="19">
        <v>247.68</v>
      </c>
      <c r="D59" s="19">
        <v>250.42</v>
      </c>
      <c r="E59" s="19">
        <v>251.65</v>
      </c>
      <c r="F59" s="19">
        <v>252.82</v>
      </c>
      <c r="G59" s="19" t="s">
        <v>710</v>
      </c>
      <c r="H59" s="19">
        <v>256.26</v>
      </c>
      <c r="I59" s="19">
        <v>258.38</v>
      </c>
      <c r="J59" s="19">
        <v>260.55</v>
      </c>
      <c r="K59" s="19">
        <v>261.10000000000002</v>
      </c>
      <c r="L59" s="19"/>
      <c r="M59" s="19"/>
    </row>
    <row r="60" spans="1:13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1" spans="1:13" ht="14.25" customHeight="1">
      <c r="A61" s="205" t="s">
        <v>399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</row>
    <row r="62" spans="1:13" ht="18" hidden="1">
      <c r="A62" s="205" t="s">
        <v>400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</row>
    <row r="63" spans="1:13" hidden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92"/>
      <c r="M63" s="12"/>
    </row>
    <row r="64" spans="1:13" hidden="1">
      <c r="A64" s="91" t="s">
        <v>384</v>
      </c>
      <c r="B64" s="91" t="s">
        <v>385</v>
      </c>
      <c r="C64" s="91" t="s">
        <v>386</v>
      </c>
      <c r="D64" s="91" t="s">
        <v>387</v>
      </c>
      <c r="E64" s="91" t="s">
        <v>388</v>
      </c>
      <c r="F64" s="91" t="s">
        <v>389</v>
      </c>
      <c r="G64" s="91" t="s">
        <v>390</v>
      </c>
      <c r="H64" s="91" t="s">
        <v>391</v>
      </c>
      <c r="I64" s="91" t="s">
        <v>392</v>
      </c>
      <c r="J64" s="91" t="s">
        <v>393</v>
      </c>
      <c r="K64" s="91" t="s">
        <v>394</v>
      </c>
      <c r="L64" s="91" t="s">
        <v>395</v>
      </c>
      <c r="M64" s="91" t="s">
        <v>396</v>
      </c>
    </row>
    <row r="65" spans="1:16" hidden="1">
      <c r="A65" s="91">
        <v>1996</v>
      </c>
      <c r="B65" s="18">
        <v>2854.7799889689445</v>
      </c>
      <c r="C65" s="18">
        <v>2886.06</v>
      </c>
      <c r="D65" s="18">
        <v>3001.4099767551015</v>
      </c>
      <c r="E65" s="18">
        <v>3035.6500105205882</v>
      </c>
      <c r="F65" s="18">
        <v>3051.0999929032714</v>
      </c>
      <c r="G65" s="18">
        <v>3108.9700156999547</v>
      </c>
      <c r="H65" s="18">
        <v>3209.8699929157215</v>
      </c>
      <c r="I65" s="18">
        <v>3244.7599998505948</v>
      </c>
      <c r="J65" s="18">
        <v>3278.42</v>
      </c>
      <c r="K65" s="18">
        <v>3300.2900009586806</v>
      </c>
      <c r="L65" s="18">
        <v>3439.77990181614</v>
      </c>
      <c r="M65" s="18">
        <v>3451.3300140565025</v>
      </c>
    </row>
    <row r="66" spans="1:16" ht="11.25" hidden="1" customHeight="1">
      <c r="A66" s="91">
        <v>1997</v>
      </c>
      <c r="B66" s="18">
        <v>3462.2500115166204</v>
      </c>
      <c r="C66" s="18">
        <v>3489.4899942354641</v>
      </c>
      <c r="D66" s="18">
        <v>3525.2800095121056</v>
      </c>
      <c r="E66" s="18">
        <v>3532.5200109065504</v>
      </c>
      <c r="F66" s="18">
        <v>3538.0399894420602</v>
      </c>
      <c r="G66" s="18">
        <v>3642.4699976468742</v>
      </c>
      <c r="H66" s="18">
        <v>3647.2099897035182</v>
      </c>
      <c r="I66" s="18">
        <v>3680.4900041957844</v>
      </c>
      <c r="J66" s="18">
        <v>3774.4500035483638</v>
      </c>
      <c r="K66" s="18">
        <v>3806.96</v>
      </c>
      <c r="L66" s="18">
        <v>3837.5699868150255</v>
      </c>
      <c r="M66" s="18">
        <v>3822.6099899525261</v>
      </c>
    </row>
    <row r="67" spans="1:16" ht="10.5" hidden="1" customHeight="1">
      <c r="A67" s="91">
        <v>1998</v>
      </c>
      <c r="B67" s="18">
        <v>3856.1599913843224</v>
      </c>
      <c r="C67" s="18">
        <v>3914.7</v>
      </c>
      <c r="D67" s="18">
        <v>4038.51</v>
      </c>
      <c r="E67" s="18">
        <v>4064.17</v>
      </c>
      <c r="F67" s="18">
        <v>4132.3999999999996</v>
      </c>
      <c r="G67" s="18">
        <v>4122.75</v>
      </c>
      <c r="H67" s="18">
        <v>4157.1499999999996</v>
      </c>
      <c r="I67" s="18">
        <v>4167.75</v>
      </c>
      <c r="J67" s="18">
        <v>4254.45</v>
      </c>
      <c r="K67" s="18">
        <v>4255.84</v>
      </c>
      <c r="L67" s="18">
        <v>4292.59</v>
      </c>
      <c r="M67" s="18">
        <v>4297.1099999999997</v>
      </c>
    </row>
    <row r="68" spans="1:16" hidden="1">
      <c r="A68" s="91">
        <v>1999</v>
      </c>
      <c r="B68" s="18">
        <v>4318.0600000000004</v>
      </c>
      <c r="C68" s="18">
        <v>4341.7</v>
      </c>
      <c r="D68" s="18">
        <v>4420.53</v>
      </c>
      <c r="E68" s="18">
        <v>4430.83</v>
      </c>
      <c r="F68" s="18">
        <v>4434</v>
      </c>
      <c r="G68" s="18">
        <v>4430.29</v>
      </c>
      <c r="H68" s="18">
        <v>4428.87</v>
      </c>
      <c r="I68" s="18">
        <v>4467.3999999999996</v>
      </c>
      <c r="J68" s="18">
        <v>4497.3100000000004</v>
      </c>
      <c r="K68" s="18">
        <v>4520.6000000000004</v>
      </c>
      <c r="L68" s="18">
        <v>4510.88</v>
      </c>
      <c r="M68" s="18">
        <v>4523.34</v>
      </c>
    </row>
    <row r="69" spans="1:16" hidden="1">
      <c r="A69" s="96"/>
      <c r="B69" s="94" t="s">
        <v>419</v>
      </c>
      <c r="C69" s="93"/>
      <c r="D69" s="93"/>
      <c r="E69" s="93"/>
      <c r="F69" s="93"/>
      <c r="G69" s="97"/>
      <c r="H69" s="97"/>
      <c r="I69" s="97"/>
      <c r="J69" s="97"/>
      <c r="K69" s="97"/>
      <c r="L69" s="97"/>
      <c r="M69" s="97"/>
    </row>
    <row r="70" spans="1:16" hidden="1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P70" s="67" t="s">
        <v>418</v>
      </c>
    </row>
    <row r="71" spans="1:16" hidden="1">
      <c r="A71" s="91">
        <v>2000</v>
      </c>
      <c r="B71" s="18">
        <f>100.26</f>
        <v>100.26</v>
      </c>
      <c r="C71" s="18">
        <f>4552.74/45.2334</f>
        <v>100.64996219607634</v>
      </c>
      <c r="D71" s="18">
        <f>101.36</f>
        <v>101.36</v>
      </c>
      <c r="E71" s="18">
        <f>101.66</f>
        <v>101.66</v>
      </c>
      <c r="F71" s="18">
        <f>101.79</f>
        <v>101.79</v>
      </c>
      <c r="G71" s="18">
        <f>101.63</f>
        <v>101.63</v>
      </c>
      <c r="H71" s="18">
        <f>101.8</f>
        <v>101.8</v>
      </c>
      <c r="I71" s="18">
        <f>101.75</f>
        <v>101.75</v>
      </c>
      <c r="J71" s="18">
        <f>101.9</f>
        <v>101.9</v>
      </c>
      <c r="K71" s="18">
        <f>101.9</f>
        <v>101.9</v>
      </c>
      <c r="L71" s="18">
        <f>101.97</f>
        <v>101.97</v>
      </c>
      <c r="M71" s="18">
        <f>102.32</f>
        <v>102.32</v>
      </c>
    </row>
    <row r="72" spans="1:16" hidden="1">
      <c r="A72" s="91">
        <v>2001</v>
      </c>
      <c r="B72" s="18">
        <f>103.31</f>
        <v>103.31</v>
      </c>
      <c r="C72" s="18">
        <f>103.46</f>
        <v>103.46</v>
      </c>
      <c r="D72" s="18">
        <f>104.46</f>
        <v>104.46</v>
      </c>
      <c r="E72" s="18">
        <f>105.26</f>
        <v>105.26</v>
      </c>
      <c r="F72" s="18">
        <f>105.59</f>
        <v>105.59</v>
      </c>
      <c r="G72" s="18">
        <f>107.01</f>
        <v>107.01</v>
      </c>
      <c r="H72" s="18">
        <f>107.94</f>
        <v>107.94</v>
      </c>
      <c r="I72" s="18">
        <f>107.92</f>
        <v>107.92</v>
      </c>
      <c r="J72" s="18">
        <f>108.03</f>
        <v>108.03</v>
      </c>
      <c r="K72" s="18">
        <f>4901.11/45.2334</f>
        <v>108.3515720684273</v>
      </c>
      <c r="L72" s="18">
        <f>108.44</f>
        <v>108.44</v>
      </c>
      <c r="M72" s="18">
        <f>109.55</f>
        <v>109.55</v>
      </c>
    </row>
    <row r="73" spans="1:16" hidden="1">
      <c r="A73" s="91">
        <v>2002</v>
      </c>
      <c r="B73" s="18">
        <f>110.63</f>
        <v>110.63</v>
      </c>
      <c r="C73" s="18">
        <f>111.16</f>
        <v>111.16</v>
      </c>
      <c r="D73" s="18">
        <f>111.94</f>
        <v>111.94</v>
      </c>
      <c r="E73" s="18">
        <f>113.13</f>
        <v>113.13</v>
      </c>
      <c r="F73" s="18">
        <f>114.7</f>
        <v>114.7</v>
      </c>
      <c r="G73" s="18">
        <f>115.45</f>
        <v>115.45</v>
      </c>
      <c r="H73" s="18">
        <f>121.81</f>
        <v>121.81</v>
      </c>
      <c r="I73" s="18">
        <f>131.35</f>
        <v>131.35</v>
      </c>
      <c r="J73" s="18">
        <f>138.35</f>
        <v>138.35</v>
      </c>
      <c r="K73" s="18">
        <f>136.12</f>
        <v>136.12</v>
      </c>
      <c r="L73" s="18">
        <f>135.8</f>
        <v>135.80000000000001</v>
      </c>
      <c r="M73" s="18">
        <f>136.17</f>
        <v>136.16999999999999</v>
      </c>
    </row>
    <row r="74" spans="1:16" hidden="1">
      <c r="A74" s="91">
        <v>2003</v>
      </c>
      <c r="B74" s="18">
        <f>137.32</f>
        <v>137.32</v>
      </c>
      <c r="C74" s="18">
        <f>138.11</f>
        <v>138.11000000000001</v>
      </c>
      <c r="D74" s="18">
        <f>139.09</f>
        <v>139.09</v>
      </c>
      <c r="E74" s="18">
        <f>139.43</f>
        <v>139.43</v>
      </c>
      <c r="F74" s="18">
        <f>140.46</f>
        <v>140.46</v>
      </c>
      <c r="G74" s="18">
        <f>138.86</f>
        <v>138.86000000000001</v>
      </c>
      <c r="H74" s="18">
        <f>144.34</f>
        <v>144.34</v>
      </c>
      <c r="I74" s="18">
        <f>146.07</f>
        <v>146.07</v>
      </c>
      <c r="J74" s="18">
        <f>146.79</f>
        <v>146.79</v>
      </c>
      <c r="K74" s="18">
        <f>147.51</f>
        <v>147.51</v>
      </c>
      <c r="L74" s="18">
        <f>148.06</f>
        <v>148.06</v>
      </c>
      <c r="M74" s="18">
        <f>148.87008</f>
        <v>148.87008</v>
      </c>
    </row>
    <row r="75" spans="1:16" hidden="1">
      <c r="A75" s="91">
        <v>2004</v>
      </c>
      <c r="B75" s="18">
        <f>147.35</f>
        <v>147.35</v>
      </c>
      <c r="C75" s="18">
        <f>151.29</f>
        <v>151.29</v>
      </c>
      <c r="D75" s="18">
        <f>153.1</f>
        <v>153.1</v>
      </c>
      <c r="E75" s="18">
        <f>155.61</f>
        <v>155.61000000000001</v>
      </c>
      <c r="F75" s="18">
        <f>157.04</f>
        <v>157.04</v>
      </c>
      <c r="G75" s="18">
        <f>157.59</f>
        <v>157.59</v>
      </c>
      <c r="H75" s="18">
        <f>158.62</f>
        <v>158.62</v>
      </c>
      <c r="I75" s="18">
        <f>163.62</f>
        <v>163.62</v>
      </c>
      <c r="J75" s="18">
        <f>162.98</f>
        <v>162.97999999999999</v>
      </c>
      <c r="K75" s="18">
        <f>163.01</f>
        <v>163.01</v>
      </c>
      <c r="L75" s="18">
        <f>163.41</f>
        <v>163.41</v>
      </c>
      <c r="M75" s="18">
        <f>164.24</f>
        <v>164.24</v>
      </c>
    </row>
    <row r="76" spans="1:16" hidden="1">
      <c r="A76" s="91">
        <v>2005</v>
      </c>
      <c r="B76" s="18">
        <f>164.33</f>
        <v>164.33</v>
      </c>
      <c r="C76" s="18">
        <f>167.9</f>
        <v>167.9</v>
      </c>
      <c r="D76" s="18">
        <f>169.14</f>
        <v>169.14</v>
      </c>
      <c r="E76" s="18">
        <v>169.49</v>
      </c>
      <c r="F76" s="18">
        <v>169.73</v>
      </c>
      <c r="G76" s="18">
        <v>168.93</v>
      </c>
      <c r="H76" s="18">
        <v>170.83</v>
      </c>
      <c r="I76" s="18">
        <v>173.53</v>
      </c>
      <c r="J76" s="18">
        <v>173.94</v>
      </c>
      <c r="K76" s="18">
        <v>174.3</v>
      </c>
      <c r="L76" s="18">
        <v>174.44</v>
      </c>
      <c r="M76" s="18">
        <v>175.08</v>
      </c>
    </row>
    <row r="77" spans="1:16" hidden="1">
      <c r="A77" s="91">
        <v>2006</v>
      </c>
      <c r="B77" s="18">
        <v>176.36</v>
      </c>
      <c r="C77" s="18">
        <v>177.22</v>
      </c>
      <c r="D77" s="18">
        <v>177.67</v>
      </c>
      <c r="E77" s="18">
        <v>178.3</v>
      </c>
      <c r="F77" s="18">
        <v>182.87</v>
      </c>
      <c r="G77" s="18">
        <v>186.89</v>
      </c>
      <c r="H77" s="18">
        <v>191.24</v>
      </c>
      <c r="I77" s="18">
        <v>192.83</v>
      </c>
      <c r="J77" s="18">
        <v>193.9</v>
      </c>
      <c r="K77" s="18">
        <v>193.61</v>
      </c>
      <c r="L77" s="18">
        <v>193.76</v>
      </c>
      <c r="M77" s="18">
        <v>195.05</v>
      </c>
    </row>
    <row r="78" spans="1:16" hidden="1">
      <c r="A78" s="91">
        <v>2007</v>
      </c>
      <c r="B78" s="18">
        <v>200.18</v>
      </c>
      <c r="C78" s="18">
        <v>200.48</v>
      </c>
      <c r="D78" s="18">
        <v>200.9</v>
      </c>
      <c r="E78" s="18">
        <v>202</v>
      </c>
      <c r="F78" s="18">
        <v>203.18</v>
      </c>
      <c r="G78" s="18">
        <v>203.73</v>
      </c>
      <c r="H78" s="18">
        <v>200.64</v>
      </c>
      <c r="I78" s="18">
        <v>202.36</v>
      </c>
      <c r="J78" s="18">
        <v>202.74</v>
      </c>
      <c r="K78" s="18">
        <v>202.7</v>
      </c>
      <c r="L78" s="18">
        <v>202.82</v>
      </c>
      <c r="M78" s="18">
        <v>203.72</v>
      </c>
    </row>
    <row r="79" spans="1:16" hidden="1">
      <c r="A79" s="91">
        <v>2008</v>
      </c>
      <c r="B79" s="18">
        <v>212.12</v>
      </c>
      <c r="C79" s="18">
        <v>213.98</v>
      </c>
      <c r="D79" s="18">
        <v>215.38</v>
      </c>
      <c r="E79" s="18">
        <v>217.11</v>
      </c>
      <c r="F79" s="18">
        <v>219.55</v>
      </c>
      <c r="G79" s="18">
        <v>222.27</v>
      </c>
      <c r="H79" s="18">
        <v>224.72</v>
      </c>
      <c r="I79" s="18">
        <v>228.21</v>
      </c>
      <c r="J79" s="18">
        <v>232.69</v>
      </c>
      <c r="K79" s="18">
        <v>240.72</v>
      </c>
      <c r="L79" s="18">
        <v>254.43</v>
      </c>
      <c r="M79" s="18">
        <v>254.89</v>
      </c>
    </row>
    <row r="80" spans="1:16" hidden="1">
      <c r="A80" s="91">
        <v>2009</v>
      </c>
      <c r="B80" s="18">
        <v>250.74</v>
      </c>
      <c r="C80" s="18">
        <v>247.37</v>
      </c>
      <c r="D80" s="18">
        <v>248.17</v>
      </c>
      <c r="E80" s="18">
        <v>246</v>
      </c>
      <c r="F80" s="18">
        <v>244.89</v>
      </c>
      <c r="G80" s="18">
        <v>244.47</v>
      </c>
      <c r="H80" s="18">
        <v>245.58</v>
      </c>
      <c r="I80" s="18">
        <v>246.04</v>
      </c>
      <c r="J80" s="18">
        <v>245.92</v>
      </c>
      <c r="K80" s="18">
        <v>244.65</v>
      </c>
      <c r="L80" s="18">
        <v>258.74</v>
      </c>
      <c r="M80" s="18">
        <v>257.83</v>
      </c>
    </row>
    <row r="81" spans="1:13" hidden="1">
      <c r="A81" s="91">
        <v>2010</v>
      </c>
      <c r="B81" s="18">
        <v>257.76</v>
      </c>
      <c r="C81" s="18">
        <v>259.17</v>
      </c>
      <c r="D81" s="18">
        <v>260.38</v>
      </c>
      <c r="E81" s="18">
        <v>260.18</v>
      </c>
      <c r="F81" s="18">
        <v>261.66000000000003</v>
      </c>
      <c r="G81" s="18">
        <v>262.52</v>
      </c>
      <c r="H81" s="18">
        <v>264.83999999999997</v>
      </c>
      <c r="I81" s="18">
        <v>265.67</v>
      </c>
      <c r="J81" s="18">
        <v>266.27</v>
      </c>
      <c r="K81" s="18">
        <v>266.22000000000003</v>
      </c>
      <c r="L81" s="18">
        <v>281.76</v>
      </c>
      <c r="M81" s="18">
        <v>287.66000000000003</v>
      </c>
    </row>
    <row r="82" spans="1:13" hidden="1">
      <c r="A82" s="91">
        <v>2011</v>
      </c>
      <c r="B82" s="18">
        <v>289.35000000000002</v>
      </c>
      <c r="C82" s="18">
        <v>289.75</v>
      </c>
      <c r="D82" s="18">
        <v>291.35000000000002</v>
      </c>
      <c r="E82" s="18">
        <v>292.55</v>
      </c>
      <c r="F82" s="18">
        <v>293.63</v>
      </c>
      <c r="G82" s="18">
        <v>294</v>
      </c>
      <c r="H82" s="18">
        <v>295.85000000000002</v>
      </c>
      <c r="I82" s="18">
        <v>297.60000000000002</v>
      </c>
      <c r="J82" s="18">
        <v>298.35000000000002</v>
      </c>
      <c r="K82" s="18">
        <v>326.75</v>
      </c>
      <c r="L82" s="18">
        <v>327.02999999999997</v>
      </c>
      <c r="M82" s="18">
        <v>327.88</v>
      </c>
    </row>
    <row r="83" spans="1:13" hidden="1">
      <c r="A83" s="91">
        <v>2012</v>
      </c>
      <c r="B83" s="18">
        <v>329.22</v>
      </c>
      <c r="C83" s="18">
        <v>330</v>
      </c>
      <c r="D83" s="18">
        <v>331.5</v>
      </c>
      <c r="E83" s="18">
        <v>333.17</v>
      </c>
      <c r="F83" s="18">
        <v>335.17</v>
      </c>
      <c r="G83" s="18">
        <v>338.74</v>
      </c>
      <c r="H83" s="18">
        <v>340.82</v>
      </c>
      <c r="I83" s="18">
        <v>340.04</v>
      </c>
      <c r="J83" s="18">
        <v>340.81</v>
      </c>
      <c r="K83" s="18">
        <v>378.54</v>
      </c>
      <c r="L83" s="18">
        <v>378.49</v>
      </c>
      <c r="M83" s="18">
        <v>377.66</v>
      </c>
    </row>
    <row r="84" spans="1:13" s="137" customFormat="1" hidden="1">
      <c r="A84" s="91">
        <v>2013</v>
      </c>
      <c r="B84" s="18">
        <v>378.62</v>
      </c>
      <c r="C84" s="18">
        <v>379.93</v>
      </c>
      <c r="D84" s="18">
        <v>381.42</v>
      </c>
      <c r="E84" s="18">
        <v>381.66</v>
      </c>
      <c r="F84" s="18">
        <v>382.46</v>
      </c>
      <c r="G84" s="18">
        <v>385.19</v>
      </c>
      <c r="H84" s="18">
        <v>387.96</v>
      </c>
      <c r="I84" s="18">
        <v>390.55</v>
      </c>
      <c r="J84" s="18">
        <v>393.26</v>
      </c>
      <c r="K84" s="18">
        <v>419.94</v>
      </c>
      <c r="L84" s="18">
        <v>420.82</v>
      </c>
      <c r="M84" s="18">
        <v>420.84</v>
      </c>
    </row>
    <row r="85" spans="1:13" s="147" customFormat="1" hidden="1">
      <c r="A85" s="91">
        <v>2014</v>
      </c>
      <c r="B85" s="18">
        <v>425.89</v>
      </c>
      <c r="C85" s="18">
        <v>429.98</v>
      </c>
      <c r="D85" s="18">
        <v>431.49</v>
      </c>
      <c r="E85" s="18">
        <v>430.02</v>
      </c>
      <c r="F85" s="18">
        <v>432.88</v>
      </c>
      <c r="G85" s="18">
        <v>433.25</v>
      </c>
      <c r="H85" s="18">
        <v>433.89</v>
      </c>
      <c r="I85" s="18">
        <v>435.27</v>
      </c>
      <c r="J85" s="18">
        <v>438.72</v>
      </c>
      <c r="K85" s="18">
        <v>473.24</v>
      </c>
      <c r="L85" s="18">
        <v>473.42</v>
      </c>
      <c r="M85" s="18">
        <v>471.89</v>
      </c>
    </row>
    <row r="86" spans="1:13" hidden="1">
      <c r="A86" s="91">
        <v>2015</v>
      </c>
      <c r="B86" s="18">
        <v>476.15</v>
      </c>
      <c r="C86" s="18">
        <v>480.33</v>
      </c>
      <c r="D86" s="18">
        <v>480.71</v>
      </c>
      <c r="E86" s="18">
        <v>483.95</v>
      </c>
      <c r="F86" s="18">
        <v>486.6</v>
      </c>
      <c r="G86" s="18">
        <v>487.66</v>
      </c>
      <c r="H86" s="18">
        <v>489.85</v>
      </c>
      <c r="I86" s="18">
        <v>492.72</v>
      </c>
      <c r="J86" s="18">
        <v>493.13</v>
      </c>
      <c r="K86" s="18">
        <v>535.52</v>
      </c>
      <c r="L86" s="18">
        <v>535.14</v>
      </c>
      <c r="M86" s="18">
        <v>530.94000000000005</v>
      </c>
    </row>
    <row r="87" spans="1:13" s="152" customFormat="1">
      <c r="A87" s="91">
        <v>2016</v>
      </c>
      <c r="B87" s="18">
        <v>534.95000000000005</v>
      </c>
      <c r="C87" s="18">
        <v>542.67999999999995</v>
      </c>
      <c r="D87" s="18">
        <v>540.5</v>
      </c>
      <c r="E87" s="18">
        <v>543.16999999999996</v>
      </c>
      <c r="F87" s="18">
        <v>543.82000000000005</v>
      </c>
      <c r="G87" s="18">
        <v>543</v>
      </c>
      <c r="H87" s="18">
        <v>542.61</v>
      </c>
      <c r="I87" s="18">
        <v>539.83000000000004</v>
      </c>
      <c r="J87" s="18">
        <v>540.39</v>
      </c>
      <c r="K87" s="18">
        <v>550.39</v>
      </c>
      <c r="L87" s="18">
        <v>575.57000000000005</v>
      </c>
      <c r="M87" s="18">
        <v>573.57000000000005</v>
      </c>
    </row>
    <row r="88" spans="1:13" ht="13.5" customHeight="1">
      <c r="A88" s="91">
        <v>2017</v>
      </c>
      <c r="B88" s="18">
        <v>574.17999999999995</v>
      </c>
      <c r="C88" s="18">
        <v>580.97</v>
      </c>
      <c r="D88" s="18">
        <v>582.01</v>
      </c>
      <c r="E88" s="18">
        <v>578.16999999999996</v>
      </c>
      <c r="F88" s="18">
        <v>583.27</v>
      </c>
      <c r="G88" s="18">
        <v>585.54</v>
      </c>
      <c r="H88" s="18">
        <v>587.35</v>
      </c>
      <c r="I88" s="18">
        <v>588.44000000000005</v>
      </c>
      <c r="J88" s="18">
        <v>591.54</v>
      </c>
      <c r="K88" s="18">
        <v>618.16999999999996</v>
      </c>
      <c r="L88" s="18">
        <v>622.75</v>
      </c>
      <c r="M88" s="18">
        <v>617.98</v>
      </c>
    </row>
    <row r="89" spans="1:13" s="155" customFormat="1" ht="13.5" customHeight="1">
      <c r="A89" s="91">
        <v>2018</v>
      </c>
      <c r="B89" s="18">
        <v>617.72</v>
      </c>
      <c r="C89" s="18">
        <v>627.6</v>
      </c>
      <c r="D89" s="18">
        <v>623.79</v>
      </c>
      <c r="E89" s="18">
        <v>625.52</v>
      </c>
      <c r="F89" s="18">
        <v>629.48</v>
      </c>
      <c r="G89" s="18">
        <v>633.65</v>
      </c>
      <c r="H89" s="18">
        <v>634.77</v>
      </c>
      <c r="I89" s="18">
        <v>662.67</v>
      </c>
      <c r="J89" s="18">
        <v>666.21</v>
      </c>
      <c r="K89" s="18">
        <v>668.17</v>
      </c>
      <c r="L89" s="18">
        <v>668.53</v>
      </c>
      <c r="M89" s="18">
        <v>662.41</v>
      </c>
    </row>
    <row r="90" spans="1:13" ht="15.75" customHeight="1">
      <c r="A90" s="91">
        <v>2019</v>
      </c>
      <c r="B90" s="18">
        <v>665.68</v>
      </c>
      <c r="C90" s="18">
        <v>672.88</v>
      </c>
      <c r="D90" s="18">
        <v>674.63</v>
      </c>
      <c r="E90" s="18">
        <v>672.9</v>
      </c>
      <c r="F90" s="18">
        <v>680.03</v>
      </c>
      <c r="G90" s="18">
        <v>681.49</v>
      </c>
      <c r="H90" s="18">
        <v>705.99</v>
      </c>
      <c r="I90" s="18">
        <v>708.59</v>
      </c>
      <c r="J90" s="18">
        <v>711.28</v>
      </c>
      <c r="K90" s="18">
        <v>713.95</v>
      </c>
      <c r="L90" s="18">
        <v>715.26</v>
      </c>
      <c r="M90" s="18">
        <v>710.63</v>
      </c>
    </row>
    <row r="91" spans="1:13" s="170" customFormat="1" ht="14.25" customHeight="1">
      <c r="A91" s="91">
        <v>2020</v>
      </c>
      <c r="B91" s="18">
        <v>712.87</v>
      </c>
      <c r="C91" s="18">
        <v>720.18</v>
      </c>
      <c r="D91" s="18">
        <v>730.7</v>
      </c>
      <c r="E91" s="18">
        <v>731.12</v>
      </c>
      <c r="F91" s="18">
        <v>738.5</v>
      </c>
      <c r="G91" s="18">
        <v>737.44</v>
      </c>
      <c r="H91" s="18">
        <v>773.41</v>
      </c>
      <c r="I91" s="18">
        <v>773.15</v>
      </c>
      <c r="J91" s="18">
        <v>774.09</v>
      </c>
      <c r="K91" s="18">
        <v>775.34</v>
      </c>
      <c r="L91" s="18">
        <v>775.6</v>
      </c>
      <c r="M91" s="18">
        <v>771.48</v>
      </c>
    </row>
    <row r="92" spans="1:13" ht="14.25" customHeight="1">
      <c r="A92" s="91">
        <v>2021</v>
      </c>
      <c r="B92" s="18">
        <v>776.42</v>
      </c>
      <c r="C92" s="18">
        <v>788.05</v>
      </c>
      <c r="D92" s="18">
        <v>792.93</v>
      </c>
      <c r="E92" s="18">
        <v>826.21</v>
      </c>
      <c r="F92" s="18">
        <v>832.33</v>
      </c>
      <c r="G92" s="18" t="s">
        <v>549</v>
      </c>
      <c r="H92" s="18">
        <v>840.93</v>
      </c>
      <c r="I92" s="18">
        <v>843.14</v>
      </c>
      <c r="J92" s="18">
        <v>841.32</v>
      </c>
      <c r="K92" s="18">
        <v>843.7</v>
      </c>
      <c r="L92" s="18">
        <v>843.17</v>
      </c>
      <c r="M92" s="18">
        <v>838.68</v>
      </c>
    </row>
    <row r="93" spans="1:13" s="176" customFormat="1" ht="14.25" customHeight="1">
      <c r="A93" s="91">
        <v>2022</v>
      </c>
      <c r="B93" s="18">
        <v>840.14</v>
      </c>
      <c r="C93" s="18">
        <v>848.47</v>
      </c>
      <c r="D93" s="18">
        <v>851.18</v>
      </c>
      <c r="E93" s="18">
        <v>901.51</v>
      </c>
      <c r="F93" s="18" t="s">
        <v>711</v>
      </c>
      <c r="G93" s="18">
        <v>905.55</v>
      </c>
      <c r="H93" s="18">
        <v>910.01</v>
      </c>
      <c r="I93" s="18">
        <v>912</v>
      </c>
      <c r="J93" s="18">
        <v>914.02</v>
      </c>
      <c r="K93" s="18"/>
      <c r="L93" s="18"/>
      <c r="M93" s="18"/>
    </row>
    <row r="94" spans="1:13">
      <c r="A94" s="93"/>
      <c r="B94" s="94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1:13" ht="12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1:13" ht="4.5" customHeight="1">
      <c r="A96" s="100"/>
      <c r="B96" s="101"/>
      <c r="C96" s="101"/>
      <c r="D96" s="101"/>
      <c r="E96" s="101"/>
      <c r="F96" s="101"/>
      <c r="G96" s="101" t="s">
        <v>418</v>
      </c>
      <c r="H96" s="101"/>
      <c r="I96" s="101"/>
      <c r="J96" s="101"/>
      <c r="K96" s="101"/>
      <c r="L96" s="101"/>
      <c r="M96" s="102"/>
    </row>
    <row r="97" spans="1:13" ht="18" customHeight="1">
      <c r="A97" s="208" t="s">
        <v>523</v>
      </c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10"/>
    </row>
    <row r="98" spans="1:13" s="122" customFormat="1" ht="9.75" customHeight="1">
      <c r="A98" s="208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10"/>
    </row>
    <row r="99" spans="1:13" s="158" customFormat="1" ht="18.75" customHeight="1">
      <c r="A99" s="217" t="s">
        <v>532</v>
      </c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9"/>
    </row>
    <row r="100" spans="1:13" s="158" customFormat="1" ht="17.25" customHeight="1">
      <c r="A100" s="103"/>
      <c r="B100" s="104"/>
      <c r="C100" s="104"/>
      <c r="D100" s="105"/>
      <c r="E100" s="105"/>
      <c r="F100" s="104"/>
      <c r="G100" s="104"/>
      <c r="H100" s="104"/>
      <c r="I100" s="104"/>
      <c r="J100" s="104"/>
      <c r="K100" s="104"/>
      <c r="L100" s="104"/>
      <c r="M100" s="106"/>
    </row>
    <row r="101" spans="1:13" ht="5.25" customHeight="1">
      <c r="A101" s="211" t="s">
        <v>531</v>
      </c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3"/>
    </row>
    <row r="102" spans="1:13" ht="5.25" customHeight="1">
      <c r="A102" s="211" t="s">
        <v>522</v>
      </c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5"/>
    </row>
    <row r="103" spans="1:13" ht="13.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9"/>
    </row>
    <row r="104" spans="1:13" ht="10.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1:13" ht="8.2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13" ht="11.25" customHeight="1">
      <c r="A106" s="206" t="s">
        <v>401</v>
      </c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</row>
    <row r="107" spans="1:13" ht="6" customHeight="1">
      <c r="A107" s="207" t="s">
        <v>402</v>
      </c>
      <c r="B107" s="207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</row>
    <row r="108" spans="1:13" ht="16.5" customHeight="1">
      <c r="A108" s="12"/>
      <c r="B108" s="12"/>
      <c r="C108" s="111"/>
      <c r="D108" s="111"/>
      <c r="E108" s="111"/>
      <c r="F108" s="12"/>
      <c r="G108" s="12"/>
      <c r="H108" s="12"/>
      <c r="I108" s="12"/>
      <c r="J108" s="12"/>
      <c r="K108" s="12"/>
      <c r="L108" s="12"/>
      <c r="M108" s="12"/>
    </row>
    <row r="109" spans="1:13" ht="7.5" customHeight="1">
      <c r="A109" s="207" t="s">
        <v>411</v>
      </c>
      <c r="B109" s="207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</row>
    <row r="110" spans="1:13" s="123" customFormat="1" ht="28.5" customHeight="1">
      <c r="A110" s="207"/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</row>
    <row r="111" spans="1:13">
      <c r="A111" s="207" t="s">
        <v>533</v>
      </c>
      <c r="B111" s="207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</row>
    <row r="112" spans="1:13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</row>
    <row r="113" spans="1:13">
      <c r="A113" s="203" t="s">
        <v>534</v>
      </c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</row>
    <row r="114" spans="1:13">
      <c r="B114" s="110"/>
      <c r="C114" s="42"/>
      <c r="D114" s="112"/>
      <c r="E114" s="112"/>
      <c r="F114" s="113"/>
      <c r="G114" s="112"/>
      <c r="H114" s="112"/>
      <c r="I114" s="112"/>
      <c r="J114" s="112"/>
      <c r="K114" s="112"/>
      <c r="L114" s="112"/>
      <c r="M114" s="112"/>
    </row>
    <row r="115" spans="1:13">
      <c r="B115" s="114"/>
      <c r="C115" s="42"/>
      <c r="D115" s="112"/>
      <c r="E115" s="112"/>
      <c r="F115" s="113"/>
      <c r="G115" s="112"/>
      <c r="H115" s="112"/>
      <c r="I115" s="112"/>
      <c r="J115" s="112"/>
      <c r="K115" s="112"/>
      <c r="L115" s="112"/>
      <c r="M115" s="112"/>
    </row>
    <row r="117" spans="1:13">
      <c r="B117" s="115"/>
      <c r="C117" s="42"/>
      <c r="D117" s="112"/>
      <c r="E117" s="112"/>
      <c r="F117" s="113"/>
      <c r="G117" s="112"/>
      <c r="H117" s="112"/>
      <c r="I117" s="112"/>
      <c r="J117" s="112"/>
      <c r="K117" s="112"/>
      <c r="L117" s="112"/>
      <c r="M117" s="112"/>
    </row>
  </sheetData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19">
    <mergeCell ref="A1:M1"/>
    <mergeCell ref="A2:M2"/>
    <mergeCell ref="A3:M3"/>
    <mergeCell ref="A31:M31"/>
    <mergeCell ref="A99:M99"/>
    <mergeCell ref="A113:M113"/>
    <mergeCell ref="A112:M112"/>
    <mergeCell ref="A32:M32"/>
    <mergeCell ref="A61:M61"/>
    <mergeCell ref="A62:M62"/>
    <mergeCell ref="A106:M106"/>
    <mergeCell ref="A107:M107"/>
    <mergeCell ref="A97:M97"/>
    <mergeCell ref="A98:M98"/>
    <mergeCell ref="A110:M110"/>
    <mergeCell ref="A111:M111"/>
    <mergeCell ref="A109:M109"/>
    <mergeCell ref="A101:M101"/>
    <mergeCell ref="A102:M102"/>
  </mergeCells>
  <phoneticPr fontId="0" type="noConversion"/>
  <hyperlinks>
    <hyperlink ref="A101" r:id="rId2"/>
    <hyperlink ref="A102" r:id="rId3"/>
    <hyperlink ref="A99" r:id="rId4"/>
  </hyperlinks>
  <printOptions horizontalCentered="1" verticalCentered="1"/>
  <pageMargins left="0.39370078740157483" right="0.39370078740157483" top="0.39370078740157483" bottom="0.39370078740157483" header="0" footer="0"/>
  <pageSetup paperSize="9" scale="88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O67"/>
  <sheetViews>
    <sheetView topLeftCell="A8" zoomScale="130" zoomScaleNormal="130" workbookViewId="0">
      <selection activeCell="K68" sqref="K68"/>
    </sheetView>
  </sheetViews>
  <sheetFormatPr baseColWidth="10" defaultRowHeight="15"/>
  <cols>
    <col min="1" max="1" width="6.109375" style="67" customWidth="1"/>
    <col min="2" max="10" width="5.44140625" style="67" customWidth="1"/>
    <col min="11" max="11" width="6.109375" style="67" customWidth="1"/>
    <col min="12" max="12" width="5.6640625" style="67" customWidth="1"/>
    <col min="13" max="13" width="5.44140625" style="67" customWidth="1"/>
    <col min="14" max="14" width="6.109375" style="37" customWidth="1"/>
    <col min="15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8.25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>
      <c r="A3" s="221" t="s">
        <v>404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>
      <c r="A4" s="220" t="s">
        <v>403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2"/>
      <c r="B6" s="224">
        <v>2021</v>
      </c>
      <c r="C6" s="223"/>
      <c r="D6" s="222">
        <v>2022</v>
      </c>
      <c r="E6" s="222"/>
      <c r="F6" s="222"/>
      <c r="G6" s="222"/>
      <c r="H6" s="222"/>
      <c r="I6" s="222"/>
      <c r="J6" s="222"/>
      <c r="K6" s="222"/>
      <c r="L6" s="222"/>
      <c r="M6" s="223"/>
    </row>
    <row r="7" spans="1:13" ht="15.75" thickBot="1">
      <c r="A7" s="47" t="s">
        <v>405</v>
      </c>
      <c r="B7" s="140" t="s">
        <v>395</v>
      </c>
      <c r="C7" s="47" t="s">
        <v>396</v>
      </c>
      <c r="D7" s="47" t="s">
        <v>385</v>
      </c>
      <c r="E7" s="47" t="s">
        <v>386</v>
      </c>
      <c r="F7" s="47" t="s">
        <v>387</v>
      </c>
      <c r="G7" s="47" t="s">
        <v>388</v>
      </c>
      <c r="H7" s="47" t="s">
        <v>389</v>
      </c>
      <c r="I7" s="140" t="s">
        <v>390</v>
      </c>
      <c r="J7" s="140" t="s">
        <v>391</v>
      </c>
      <c r="K7" s="140" t="s">
        <v>392</v>
      </c>
      <c r="L7" s="140" t="s">
        <v>393</v>
      </c>
      <c r="M7" s="140" t="s">
        <v>394</v>
      </c>
    </row>
    <row r="8" spans="1:13">
      <c r="A8" s="48">
        <v>1</v>
      </c>
      <c r="B8" s="131" t="s">
        <v>550</v>
      </c>
      <c r="C8" s="131" t="s">
        <v>609</v>
      </c>
      <c r="D8" s="181"/>
      <c r="E8" s="131" t="s">
        <v>590</v>
      </c>
      <c r="F8" s="126"/>
      <c r="G8" s="132" t="s">
        <v>649</v>
      </c>
      <c r="H8" s="181"/>
      <c r="I8" s="132" t="s">
        <v>688</v>
      </c>
      <c r="J8" s="131" t="s">
        <v>713</v>
      </c>
      <c r="K8" s="130" t="s">
        <v>732</v>
      </c>
      <c r="L8" s="130" t="s">
        <v>754</v>
      </c>
      <c r="M8" s="188"/>
    </row>
    <row r="9" spans="1:13">
      <c r="A9" s="53">
        <v>2</v>
      </c>
      <c r="B9" s="126"/>
      <c r="C9" s="131" t="s">
        <v>589</v>
      </c>
      <c r="D9" s="182"/>
      <c r="E9" s="131" t="s">
        <v>591</v>
      </c>
      <c r="F9" s="131" t="s">
        <v>628</v>
      </c>
      <c r="G9" s="126"/>
      <c r="H9" s="131" t="s">
        <v>667</v>
      </c>
      <c r="I9" s="131" t="s">
        <v>689</v>
      </c>
      <c r="J9" s="126"/>
      <c r="K9" s="130" t="s">
        <v>733</v>
      </c>
      <c r="L9" s="130" t="s">
        <v>755</v>
      </c>
      <c r="M9" s="126"/>
    </row>
    <row r="10" spans="1:13">
      <c r="A10" s="53">
        <v>3</v>
      </c>
      <c r="B10" s="131" t="s">
        <v>551</v>
      </c>
      <c r="C10" s="131" t="s">
        <v>610</v>
      </c>
      <c r="D10" s="163" t="s">
        <v>570</v>
      </c>
      <c r="E10" s="131" t="s">
        <v>592</v>
      </c>
      <c r="F10" s="131" t="s">
        <v>629</v>
      </c>
      <c r="G10" s="126"/>
      <c r="H10" s="131" t="s">
        <v>668</v>
      </c>
      <c r="I10" s="68" t="s">
        <v>690</v>
      </c>
      <c r="J10" s="126"/>
      <c r="K10" s="130" t="s">
        <v>734</v>
      </c>
      <c r="L10" s="127"/>
      <c r="M10" s="131" t="s">
        <v>778</v>
      </c>
    </row>
    <row r="11" spans="1:13">
      <c r="A11" s="53">
        <v>4</v>
      </c>
      <c r="B11" s="131" t="s">
        <v>552</v>
      </c>
      <c r="C11" s="178"/>
      <c r="D11" s="131" t="s">
        <v>571</v>
      </c>
      <c r="E11" s="131" t="s">
        <v>593</v>
      </c>
      <c r="F11" s="131" t="s">
        <v>630</v>
      </c>
      <c r="G11" s="131" t="s">
        <v>650</v>
      </c>
      <c r="H11" s="131" t="s">
        <v>669</v>
      </c>
      <c r="I11" s="126"/>
      <c r="J11" s="131" t="s">
        <v>714</v>
      </c>
      <c r="K11" s="130" t="s">
        <v>735</v>
      </c>
      <c r="L11" s="127"/>
      <c r="M11" s="131" t="s">
        <v>779</v>
      </c>
    </row>
    <row r="12" spans="1:13">
      <c r="A12" s="53">
        <v>5</v>
      </c>
      <c r="B12" s="131" t="s">
        <v>553</v>
      </c>
      <c r="C12" s="178"/>
      <c r="D12" s="131" t="s">
        <v>572</v>
      </c>
      <c r="E12" s="126"/>
      <c r="F12" s="126"/>
      <c r="G12" s="131" t="s">
        <v>651</v>
      </c>
      <c r="H12" s="131" t="s">
        <v>670</v>
      </c>
      <c r="I12" s="126"/>
      <c r="J12" s="131" t="s">
        <v>715</v>
      </c>
      <c r="K12" s="130" t="s">
        <v>736</v>
      </c>
      <c r="L12" s="130" t="s">
        <v>756</v>
      </c>
      <c r="M12" s="131" t="s">
        <v>780</v>
      </c>
    </row>
    <row r="13" spans="1:13">
      <c r="A13" s="53">
        <v>6</v>
      </c>
      <c r="B13" s="126"/>
      <c r="C13" s="131" t="s">
        <v>551</v>
      </c>
      <c r="D13" s="184"/>
      <c r="E13" s="126"/>
      <c r="F13" s="126"/>
      <c r="G13" s="131" t="s">
        <v>652</v>
      </c>
      <c r="H13" s="131" t="s">
        <v>671</v>
      </c>
      <c r="I13" s="130" t="s">
        <v>691</v>
      </c>
      <c r="J13" s="131" t="s">
        <v>716</v>
      </c>
      <c r="K13" s="127"/>
      <c r="L13" s="130" t="s">
        <v>757</v>
      </c>
      <c r="M13" s="131" t="s">
        <v>731</v>
      </c>
    </row>
    <row r="14" spans="1:13">
      <c r="A14" s="53">
        <v>7</v>
      </c>
      <c r="B14" s="126"/>
      <c r="C14" s="131" t="s">
        <v>611</v>
      </c>
      <c r="D14" s="164" t="s">
        <v>573</v>
      </c>
      <c r="E14" s="131" t="s">
        <v>594</v>
      </c>
      <c r="F14" s="131" t="s">
        <v>631</v>
      </c>
      <c r="G14" s="131" t="s">
        <v>653</v>
      </c>
      <c r="H14" s="126"/>
      <c r="I14" s="131" t="s">
        <v>692</v>
      </c>
      <c r="J14" s="131" t="s">
        <v>717</v>
      </c>
      <c r="K14" s="127"/>
      <c r="L14" s="130" t="s">
        <v>758</v>
      </c>
      <c r="M14" s="131" t="s">
        <v>781</v>
      </c>
    </row>
    <row r="15" spans="1:13">
      <c r="A15" s="53">
        <v>8</v>
      </c>
      <c r="B15" s="131" t="s">
        <v>554</v>
      </c>
      <c r="C15" s="131" t="s">
        <v>612</v>
      </c>
      <c r="D15" s="167"/>
      <c r="E15" s="139" t="s">
        <v>595</v>
      </c>
      <c r="F15" s="131" t="s">
        <v>632</v>
      </c>
      <c r="G15" s="131" t="s">
        <v>654</v>
      </c>
      <c r="H15" s="183"/>
      <c r="I15" s="131" t="s">
        <v>693</v>
      </c>
      <c r="J15" s="131" t="s">
        <v>718</v>
      </c>
      <c r="K15" s="130" t="s">
        <v>737</v>
      </c>
      <c r="L15" s="130" t="s">
        <v>759</v>
      </c>
      <c r="M15" s="126"/>
    </row>
    <row r="16" spans="1:13">
      <c r="A16" s="53">
        <v>9</v>
      </c>
      <c r="B16" s="131" t="s">
        <v>555</v>
      </c>
      <c r="C16" s="131" t="s">
        <v>613</v>
      </c>
      <c r="D16" s="182"/>
      <c r="E16" s="131" t="s">
        <v>596</v>
      </c>
      <c r="F16" s="131" t="s">
        <v>633</v>
      </c>
      <c r="G16" s="183"/>
      <c r="H16" s="131" t="s">
        <v>672</v>
      </c>
      <c r="I16" s="130" t="s">
        <v>694</v>
      </c>
      <c r="J16" s="126"/>
      <c r="K16" s="130" t="s">
        <v>738</v>
      </c>
      <c r="L16" s="130" t="s">
        <v>760</v>
      </c>
      <c r="M16" s="126"/>
    </row>
    <row r="17" spans="1:13">
      <c r="A17" s="53">
        <v>10</v>
      </c>
      <c r="B17" s="131" t="s">
        <v>556</v>
      </c>
      <c r="C17" s="131" t="s">
        <v>614</v>
      </c>
      <c r="D17" s="163" t="s">
        <v>574</v>
      </c>
      <c r="E17" s="131" t="s">
        <v>597</v>
      </c>
      <c r="F17" s="131" t="s">
        <v>634</v>
      </c>
      <c r="G17" s="126"/>
      <c r="H17" s="131" t="s">
        <v>673</v>
      </c>
      <c r="I17" s="68" t="s">
        <v>695</v>
      </c>
      <c r="J17" s="126"/>
      <c r="K17" s="130" t="s">
        <v>739</v>
      </c>
      <c r="L17" s="127"/>
      <c r="M17" s="126"/>
    </row>
    <row r="18" spans="1:13">
      <c r="A18" s="53">
        <v>11</v>
      </c>
      <c r="B18" s="131" t="s">
        <v>557</v>
      </c>
      <c r="C18" s="178"/>
      <c r="D18" s="163" t="s">
        <v>575</v>
      </c>
      <c r="E18" s="131" t="s">
        <v>598</v>
      </c>
      <c r="F18" s="131" t="s">
        <v>634</v>
      </c>
      <c r="G18" s="131" t="s">
        <v>655</v>
      </c>
      <c r="H18" s="131" t="s">
        <v>674</v>
      </c>
      <c r="I18" s="126"/>
      <c r="J18" s="131" t="s">
        <v>719</v>
      </c>
      <c r="K18" s="130" t="s">
        <v>740</v>
      </c>
      <c r="L18" s="127"/>
      <c r="M18" s="131" t="s">
        <v>782</v>
      </c>
    </row>
    <row r="19" spans="1:13">
      <c r="A19" s="53">
        <v>12</v>
      </c>
      <c r="B19" s="131" t="s">
        <v>558</v>
      </c>
      <c r="C19" s="178"/>
      <c r="D19" s="163" t="s">
        <v>576</v>
      </c>
      <c r="E19" s="126"/>
      <c r="F19" s="126"/>
      <c r="G19" s="131" t="s">
        <v>656</v>
      </c>
      <c r="H19" s="131" t="s">
        <v>675</v>
      </c>
      <c r="I19" s="126"/>
      <c r="J19" s="131" t="s">
        <v>720</v>
      </c>
      <c r="K19" s="130" t="s">
        <v>741</v>
      </c>
      <c r="L19" s="130" t="s">
        <v>761</v>
      </c>
      <c r="M19" s="131" t="s">
        <v>783</v>
      </c>
    </row>
    <row r="20" spans="1:13">
      <c r="A20" s="53">
        <v>13</v>
      </c>
      <c r="B20" s="126"/>
      <c r="C20" s="131" t="s">
        <v>615</v>
      </c>
      <c r="D20" s="163" t="s">
        <v>577</v>
      </c>
      <c r="E20" s="126"/>
      <c r="F20" s="126"/>
      <c r="G20" s="131" t="s">
        <v>657</v>
      </c>
      <c r="H20" s="131" t="s">
        <v>676</v>
      </c>
      <c r="I20" s="130" t="s">
        <v>696</v>
      </c>
      <c r="J20" s="131" t="s">
        <v>721</v>
      </c>
      <c r="K20" s="127"/>
      <c r="L20" s="130" t="s">
        <v>762</v>
      </c>
      <c r="M20" s="131" t="s">
        <v>784</v>
      </c>
    </row>
    <row r="21" spans="1:13">
      <c r="A21" s="53">
        <v>14</v>
      </c>
      <c r="B21" s="126"/>
      <c r="C21" s="131" t="s">
        <v>616</v>
      </c>
      <c r="D21" s="163" t="s">
        <v>578</v>
      </c>
      <c r="E21" s="131" t="s">
        <v>599</v>
      </c>
      <c r="F21" s="131" t="s">
        <v>635</v>
      </c>
      <c r="G21" s="183"/>
      <c r="H21" s="126"/>
      <c r="I21" s="131" t="s">
        <v>697</v>
      </c>
      <c r="J21" s="131" t="s">
        <v>722</v>
      </c>
      <c r="K21" s="127"/>
      <c r="L21" s="130" t="s">
        <v>763</v>
      </c>
      <c r="M21" s="131" t="s">
        <v>785</v>
      </c>
    </row>
    <row r="22" spans="1:13">
      <c r="A22" s="53">
        <v>15</v>
      </c>
      <c r="B22" s="131" t="s">
        <v>559</v>
      </c>
      <c r="C22" s="131" t="s">
        <v>617</v>
      </c>
      <c r="D22" s="185"/>
      <c r="E22" s="131" t="s">
        <v>600</v>
      </c>
      <c r="F22" s="131" t="s">
        <v>636</v>
      </c>
      <c r="G22" s="126"/>
      <c r="H22" s="183"/>
      <c r="I22" s="131" t="s">
        <v>698</v>
      </c>
      <c r="J22" s="131" t="s">
        <v>723</v>
      </c>
      <c r="K22" s="130" t="s">
        <v>742</v>
      </c>
      <c r="L22" s="130" t="s">
        <v>764</v>
      </c>
      <c r="M22" s="126"/>
    </row>
    <row r="23" spans="1:13">
      <c r="A23" s="53">
        <v>16</v>
      </c>
      <c r="B23" s="131" t="s">
        <v>560</v>
      </c>
      <c r="C23" s="131" t="s">
        <v>618</v>
      </c>
      <c r="D23" s="185"/>
      <c r="E23" s="131" t="s">
        <v>601</v>
      </c>
      <c r="F23" s="131" t="s">
        <v>637</v>
      </c>
      <c r="G23" s="126"/>
      <c r="H23" s="126"/>
      <c r="I23" s="130" t="s">
        <v>699</v>
      </c>
      <c r="J23" s="126"/>
      <c r="K23" s="130" t="s">
        <v>743</v>
      </c>
      <c r="L23" s="130" t="s">
        <v>765</v>
      </c>
      <c r="M23" s="126"/>
    </row>
    <row r="24" spans="1:13">
      <c r="A24" s="53">
        <v>17</v>
      </c>
      <c r="B24" s="131" t="s">
        <v>561</v>
      </c>
      <c r="C24" s="131" t="s">
        <v>619</v>
      </c>
      <c r="D24" s="164" t="s">
        <v>579</v>
      </c>
      <c r="E24" s="131" t="s">
        <v>602</v>
      </c>
      <c r="F24" s="131" t="s">
        <v>638</v>
      </c>
      <c r="G24" s="126"/>
      <c r="H24" s="131" t="s">
        <v>677</v>
      </c>
      <c r="I24" s="130" t="s">
        <v>700</v>
      </c>
      <c r="J24" s="126"/>
      <c r="K24" s="130" t="s">
        <v>744</v>
      </c>
      <c r="L24" s="127"/>
      <c r="M24" s="131" t="s">
        <v>786</v>
      </c>
    </row>
    <row r="25" spans="1:13">
      <c r="A25" s="53">
        <v>18</v>
      </c>
      <c r="B25" s="131" t="s">
        <v>562</v>
      </c>
      <c r="C25" s="178"/>
      <c r="D25" s="164" t="s">
        <v>580</v>
      </c>
      <c r="E25" s="177" t="s">
        <v>603</v>
      </c>
      <c r="F25" s="131" t="s">
        <v>639</v>
      </c>
      <c r="G25" s="126"/>
      <c r="H25" s="131" t="s">
        <v>678</v>
      </c>
      <c r="I25" s="127"/>
      <c r="J25" s="126"/>
      <c r="K25" s="130" t="s">
        <v>745</v>
      </c>
      <c r="L25" s="127"/>
      <c r="M25" s="131" t="s">
        <v>787</v>
      </c>
    </row>
    <row r="26" spans="1:13">
      <c r="A26" s="53">
        <v>19</v>
      </c>
      <c r="B26" s="131" t="s">
        <v>559</v>
      </c>
      <c r="C26" s="178"/>
      <c r="D26" s="164" t="s">
        <v>581</v>
      </c>
      <c r="E26" s="186"/>
      <c r="F26" s="126"/>
      <c r="G26" s="131" t="s">
        <v>658</v>
      </c>
      <c r="H26" s="131" t="s">
        <v>679</v>
      </c>
      <c r="I26" s="127"/>
      <c r="J26" s="131" t="s">
        <v>724</v>
      </c>
      <c r="K26" s="130" t="s">
        <v>746</v>
      </c>
      <c r="L26" s="130" t="s">
        <v>766</v>
      </c>
      <c r="M26" s="131" t="s">
        <v>788</v>
      </c>
    </row>
    <row r="27" spans="1:13">
      <c r="A27" s="53">
        <v>20</v>
      </c>
      <c r="B27" s="126"/>
      <c r="C27" s="131" t="s">
        <v>620</v>
      </c>
      <c r="D27" s="164" t="s">
        <v>582</v>
      </c>
      <c r="E27" s="126"/>
      <c r="F27" s="126"/>
      <c r="G27" s="131" t="s">
        <v>659</v>
      </c>
      <c r="H27" s="131" t="s">
        <v>680</v>
      </c>
      <c r="I27" s="130" t="s">
        <v>701</v>
      </c>
      <c r="J27" s="131" t="s">
        <v>725</v>
      </c>
      <c r="K27" s="127"/>
      <c r="L27" s="130" t="s">
        <v>767</v>
      </c>
      <c r="M27" s="131" t="s">
        <v>789</v>
      </c>
    </row>
    <row r="28" spans="1:13">
      <c r="A28" s="53">
        <v>21</v>
      </c>
      <c r="B28" s="126"/>
      <c r="C28" s="131" t="s">
        <v>621</v>
      </c>
      <c r="D28" s="164" t="s">
        <v>583</v>
      </c>
      <c r="E28" s="131" t="s">
        <v>604</v>
      </c>
      <c r="F28" s="131" t="s">
        <v>640</v>
      </c>
      <c r="G28" s="131" t="s">
        <v>660</v>
      </c>
      <c r="H28" s="126"/>
      <c r="I28" s="131" t="s">
        <v>702</v>
      </c>
      <c r="J28" s="131" t="s">
        <v>726</v>
      </c>
      <c r="K28" s="127"/>
      <c r="L28" s="130" t="s">
        <v>768</v>
      </c>
      <c r="M28" s="131" t="s">
        <v>790</v>
      </c>
    </row>
    <row r="29" spans="1:13">
      <c r="A29" s="53">
        <v>22</v>
      </c>
      <c r="B29" s="131" t="s">
        <v>563</v>
      </c>
      <c r="C29" s="131" t="s">
        <v>622</v>
      </c>
      <c r="D29" s="167"/>
      <c r="E29" s="139" t="s">
        <v>605</v>
      </c>
      <c r="F29" s="131" t="s">
        <v>641</v>
      </c>
      <c r="G29" s="131" t="s">
        <v>661</v>
      </c>
      <c r="H29" s="126"/>
      <c r="I29" s="131" t="s">
        <v>703</v>
      </c>
      <c r="J29" s="131" t="s">
        <v>726</v>
      </c>
      <c r="K29" s="130" t="s">
        <v>747</v>
      </c>
      <c r="L29" s="130" t="s">
        <v>769</v>
      </c>
      <c r="M29" s="126"/>
    </row>
    <row r="30" spans="1:13">
      <c r="A30" s="53">
        <v>23</v>
      </c>
      <c r="B30" s="131" t="s">
        <v>564</v>
      </c>
      <c r="C30" s="131" t="s">
        <v>623</v>
      </c>
      <c r="D30" s="167"/>
      <c r="E30" s="131" t="s">
        <v>606</v>
      </c>
      <c r="F30" s="131" t="s">
        <v>642</v>
      </c>
      <c r="G30" s="126"/>
      <c r="H30" s="131" t="s">
        <v>681</v>
      </c>
      <c r="I30" s="130" t="s">
        <v>704</v>
      </c>
      <c r="J30" s="126"/>
      <c r="K30" s="130" t="s">
        <v>748</v>
      </c>
      <c r="L30" s="130" t="s">
        <v>770</v>
      </c>
      <c r="M30" s="126"/>
    </row>
    <row r="31" spans="1:13">
      <c r="A31" s="53">
        <v>24</v>
      </c>
      <c r="B31" s="131" t="s">
        <v>565</v>
      </c>
      <c r="C31" s="131" t="s">
        <v>623</v>
      </c>
      <c r="D31" s="164" t="s">
        <v>584</v>
      </c>
      <c r="E31" s="131" t="s">
        <v>607</v>
      </c>
      <c r="F31" s="131" t="s">
        <v>643</v>
      </c>
      <c r="G31" s="126"/>
      <c r="H31" s="131" t="s">
        <v>682</v>
      </c>
      <c r="I31" s="130" t="s">
        <v>705</v>
      </c>
      <c r="J31" s="126"/>
      <c r="K31" s="130" t="s">
        <v>749</v>
      </c>
      <c r="L31" s="127"/>
      <c r="M31" s="131" t="s">
        <v>791</v>
      </c>
    </row>
    <row r="32" spans="1:13">
      <c r="A32" s="53">
        <v>25</v>
      </c>
      <c r="B32" s="131" t="s">
        <v>566</v>
      </c>
      <c r="C32" s="178"/>
      <c r="D32" s="164" t="s">
        <v>585</v>
      </c>
      <c r="E32" s="131" t="s">
        <v>608</v>
      </c>
      <c r="F32" s="131" t="s">
        <v>644</v>
      </c>
      <c r="G32" s="131" t="s">
        <v>662</v>
      </c>
      <c r="H32" s="131" t="s">
        <v>683</v>
      </c>
      <c r="I32" s="127"/>
      <c r="J32" s="131" t="s">
        <v>727</v>
      </c>
      <c r="K32" s="127"/>
      <c r="L32" s="127"/>
      <c r="M32" s="131" t="s">
        <v>792</v>
      </c>
    </row>
    <row r="33" spans="1:15">
      <c r="A33" s="53">
        <v>26</v>
      </c>
      <c r="B33" s="131" t="s">
        <v>567</v>
      </c>
      <c r="C33" s="178"/>
      <c r="D33" s="164" t="s">
        <v>586</v>
      </c>
      <c r="E33" s="126"/>
      <c r="F33" s="126"/>
      <c r="G33" s="131" t="s">
        <v>663</v>
      </c>
      <c r="H33" s="131" t="s">
        <v>684</v>
      </c>
      <c r="I33" s="126"/>
      <c r="J33" s="131" t="s">
        <v>728</v>
      </c>
      <c r="K33" s="130" t="s">
        <v>750</v>
      </c>
      <c r="L33" s="130" t="s">
        <v>771</v>
      </c>
      <c r="M33" s="131" t="s">
        <v>793</v>
      </c>
    </row>
    <row r="34" spans="1:15">
      <c r="A34" s="53">
        <v>27</v>
      </c>
      <c r="B34" s="126"/>
      <c r="C34" s="131" t="s">
        <v>624</v>
      </c>
      <c r="D34" s="164" t="s">
        <v>587</v>
      </c>
      <c r="E34" s="126"/>
      <c r="F34" s="126"/>
      <c r="G34" s="131" t="s">
        <v>664</v>
      </c>
      <c r="H34" s="131" t="s">
        <v>685</v>
      </c>
      <c r="I34" s="130" t="s">
        <v>706</v>
      </c>
      <c r="J34" s="131" t="s">
        <v>729</v>
      </c>
      <c r="K34" s="127"/>
      <c r="L34" s="130" t="s">
        <v>772</v>
      </c>
      <c r="M34" s="131" t="s">
        <v>762</v>
      </c>
      <c r="O34" s="187"/>
    </row>
    <row r="35" spans="1:15">
      <c r="A35" s="53">
        <v>28</v>
      </c>
      <c r="B35" s="126"/>
      <c r="C35" s="131" t="s">
        <v>625</v>
      </c>
      <c r="D35" s="164" t="s">
        <v>588</v>
      </c>
      <c r="E35" s="126"/>
      <c r="F35" s="131" t="s">
        <v>645</v>
      </c>
      <c r="G35" s="131" t="s">
        <v>665</v>
      </c>
      <c r="H35" s="126"/>
      <c r="I35" s="130" t="s">
        <v>707</v>
      </c>
      <c r="J35" s="131" t="s">
        <v>730</v>
      </c>
      <c r="K35" s="127"/>
      <c r="L35" s="130" t="s">
        <v>773</v>
      </c>
      <c r="M35" s="131" t="s">
        <v>794</v>
      </c>
    </row>
    <row r="36" spans="1:15">
      <c r="A36" s="53">
        <v>29</v>
      </c>
      <c r="B36" s="131" t="s">
        <v>568</v>
      </c>
      <c r="C36" s="131" t="s">
        <v>626</v>
      </c>
      <c r="D36" s="185"/>
      <c r="E36" s="126"/>
      <c r="F36" s="131" t="s">
        <v>646</v>
      </c>
      <c r="G36" s="131" t="s">
        <v>666</v>
      </c>
      <c r="H36" s="126"/>
      <c r="I36" s="131" t="s">
        <v>708</v>
      </c>
      <c r="J36" s="131" t="s">
        <v>731</v>
      </c>
      <c r="K36" s="130" t="s">
        <v>751</v>
      </c>
      <c r="L36" s="130" t="s">
        <v>774</v>
      </c>
      <c r="M36" s="126"/>
    </row>
    <row r="37" spans="1:15">
      <c r="A37" s="53">
        <v>30</v>
      </c>
      <c r="B37" s="131" t="s">
        <v>569</v>
      </c>
      <c r="C37" s="131" t="s">
        <v>627</v>
      </c>
      <c r="D37" s="185"/>
      <c r="E37" s="126"/>
      <c r="F37" s="131" t="s">
        <v>647</v>
      </c>
      <c r="G37" s="126"/>
      <c r="H37" s="131" t="s">
        <v>686</v>
      </c>
      <c r="I37" s="130" t="s">
        <v>709</v>
      </c>
      <c r="J37" s="126"/>
      <c r="K37" s="130" t="s">
        <v>752</v>
      </c>
      <c r="L37" s="130" t="s">
        <v>775</v>
      </c>
      <c r="M37" s="126"/>
    </row>
    <row r="38" spans="1:15" ht="15.75" thickBot="1">
      <c r="A38" s="56">
        <v>31</v>
      </c>
      <c r="B38" s="126"/>
      <c r="C38" s="136"/>
      <c r="D38" s="165" t="s">
        <v>589</v>
      </c>
      <c r="E38" s="138"/>
      <c r="F38" s="180" t="s">
        <v>648</v>
      </c>
      <c r="G38" s="136"/>
      <c r="H38" s="174" t="s">
        <v>687</v>
      </c>
      <c r="I38" s="69"/>
      <c r="J38" s="69"/>
      <c r="K38" s="130" t="s">
        <v>753</v>
      </c>
      <c r="L38" s="127"/>
      <c r="M38" s="174" t="s">
        <v>795</v>
      </c>
    </row>
    <row r="39" spans="1:15" ht="8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 t="s">
        <v>418</v>
      </c>
      <c r="M39" s="70"/>
    </row>
    <row r="40" spans="1:15">
      <c r="A40" s="221" t="s">
        <v>407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</row>
    <row r="41" spans="1:15">
      <c r="A41" s="220" t="s">
        <v>406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</row>
    <row r="42" spans="1:15" ht="10.5" customHeight="1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5" ht="15" customHeight="1" thickBot="1">
      <c r="A43" s="47" t="s">
        <v>384</v>
      </c>
      <c r="B43" s="71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5" ht="1.5" hidden="1" customHeight="1" thickBot="1">
      <c r="A44" s="72">
        <v>1998</v>
      </c>
      <c r="B44" s="73">
        <v>10.065</v>
      </c>
      <c r="C44" s="74">
        <v>10.18</v>
      </c>
      <c r="D44" s="74">
        <v>10.244999999999999</v>
      </c>
      <c r="E44" s="74">
        <v>10.305999999999999</v>
      </c>
      <c r="F44" s="74">
        <v>10.366</v>
      </c>
      <c r="G44" s="74">
        <v>10.462999999999999</v>
      </c>
      <c r="H44" s="74">
        <v>10.537000000000001</v>
      </c>
      <c r="I44" s="74">
        <v>10.734999999999999</v>
      </c>
      <c r="J44" s="74">
        <v>10.63</v>
      </c>
      <c r="K44" s="74">
        <v>10.683999999999999</v>
      </c>
      <c r="L44" s="74">
        <v>10.747</v>
      </c>
      <c r="M44" s="75">
        <v>10.818</v>
      </c>
    </row>
    <row r="45" spans="1:15" ht="1.5" hidden="1" customHeight="1" thickBot="1">
      <c r="A45" s="72">
        <v>1999</v>
      </c>
      <c r="B45" s="73">
        <v>10.97</v>
      </c>
      <c r="C45" s="74">
        <v>10.98</v>
      </c>
      <c r="D45" s="74">
        <v>11.095000000000001</v>
      </c>
      <c r="E45" s="74">
        <v>11.14</v>
      </c>
      <c r="F45" s="74">
        <v>11.195</v>
      </c>
      <c r="G45" s="74">
        <v>11.375</v>
      </c>
      <c r="H45" s="74">
        <v>11.505000000000001</v>
      </c>
      <c r="I45" s="74">
        <v>11.667</v>
      </c>
      <c r="J45" s="74">
        <v>11.664999999999999</v>
      </c>
      <c r="K45" s="74">
        <v>11.59</v>
      </c>
      <c r="L45" s="74">
        <v>11.55</v>
      </c>
      <c r="M45" s="75">
        <v>11.615</v>
      </c>
    </row>
    <row r="46" spans="1:15" ht="15.75" hidden="1" thickBot="1">
      <c r="A46" s="72">
        <v>2000</v>
      </c>
      <c r="B46" s="73">
        <v>11.68</v>
      </c>
      <c r="C46" s="74">
        <v>11.76</v>
      </c>
      <c r="D46" s="74">
        <v>11.84</v>
      </c>
      <c r="E46" s="74">
        <v>11.891999999999999</v>
      </c>
      <c r="F46" s="74">
        <v>12.005000000000001</v>
      </c>
      <c r="G46" s="74">
        <v>12.1</v>
      </c>
      <c r="H46" s="74">
        <v>12.234999999999999</v>
      </c>
      <c r="I46" s="74">
        <v>12.352</v>
      </c>
      <c r="J46" s="74">
        <v>12.25</v>
      </c>
      <c r="K46" s="74">
        <v>12.375</v>
      </c>
      <c r="L46" s="74">
        <v>12.403</v>
      </c>
      <c r="M46" s="75">
        <v>12.51</v>
      </c>
    </row>
    <row r="47" spans="1:15" ht="15.75" hidden="1" thickBot="1">
      <c r="A47" s="72">
        <v>2001</v>
      </c>
      <c r="B47" s="73">
        <v>12.545</v>
      </c>
      <c r="C47" s="74">
        <v>12.62</v>
      </c>
      <c r="D47" s="74">
        <v>12.83</v>
      </c>
      <c r="E47" s="74">
        <v>12.94</v>
      </c>
      <c r="F47" s="74">
        <v>13.145</v>
      </c>
      <c r="G47" s="74">
        <v>13.742000000000001</v>
      </c>
      <c r="H47" s="74">
        <v>13.175000000000001</v>
      </c>
      <c r="I47" s="74">
        <v>13.525</v>
      </c>
      <c r="J47" s="74">
        <v>13.71</v>
      </c>
      <c r="K47" s="74">
        <v>14.08</v>
      </c>
      <c r="L47" s="74">
        <v>14.082000000000001</v>
      </c>
      <c r="M47" s="75">
        <v>14.75</v>
      </c>
    </row>
    <row r="48" spans="1:15" ht="15.75" hidden="1" thickBot="1">
      <c r="A48" s="72">
        <v>2002</v>
      </c>
      <c r="B48" s="73">
        <v>14.763</v>
      </c>
      <c r="C48" s="74">
        <v>14.35</v>
      </c>
      <c r="D48" s="74">
        <v>15.65</v>
      </c>
      <c r="E48" s="74">
        <v>16.594999999999999</v>
      </c>
      <c r="F48" s="74">
        <v>16.600999999999999</v>
      </c>
      <c r="G48" s="74">
        <v>18.510000000000002</v>
      </c>
      <c r="H48" s="74">
        <v>25.125</v>
      </c>
      <c r="I48" s="74">
        <v>28.821000000000002</v>
      </c>
      <c r="J48" s="74">
        <v>27.02</v>
      </c>
      <c r="K48" s="76">
        <v>27.07</v>
      </c>
      <c r="L48" s="76">
        <v>27.37</v>
      </c>
      <c r="M48" s="75">
        <v>27.22</v>
      </c>
    </row>
    <row r="49" spans="1:13" ht="15.75" hidden="1" thickBot="1">
      <c r="A49" s="72">
        <v>2003</v>
      </c>
      <c r="B49" s="77">
        <v>28.4</v>
      </c>
      <c r="C49" s="78">
        <v>28.52</v>
      </c>
      <c r="D49" s="78">
        <v>28.93</v>
      </c>
      <c r="E49" s="78">
        <v>29.43</v>
      </c>
      <c r="F49" s="78">
        <v>27.885000000000002</v>
      </c>
      <c r="G49" s="78">
        <v>27.04</v>
      </c>
      <c r="H49" s="78">
        <v>27.44</v>
      </c>
      <c r="I49" s="78">
        <v>27.85</v>
      </c>
      <c r="J49" s="78">
        <v>28.05</v>
      </c>
      <c r="K49" s="79">
        <v>28.53</v>
      </c>
      <c r="L49" s="79">
        <v>28.94</v>
      </c>
      <c r="M49" s="80">
        <v>29.34</v>
      </c>
    </row>
    <row r="50" spans="1:13" ht="15.75" hidden="1" thickBot="1">
      <c r="A50" s="72">
        <v>2004</v>
      </c>
      <c r="B50" s="81">
        <v>29.434999999999999</v>
      </c>
      <c r="C50" s="74">
        <v>29.49</v>
      </c>
      <c r="D50" s="74">
        <v>29.68</v>
      </c>
      <c r="E50" s="74">
        <v>29.76</v>
      </c>
      <c r="F50" s="74">
        <v>29.71</v>
      </c>
      <c r="G50" s="74">
        <v>29.7</v>
      </c>
      <c r="H50" s="74">
        <v>29.46</v>
      </c>
      <c r="I50" s="74">
        <v>28.82</v>
      </c>
      <c r="J50" s="74">
        <v>27.41</v>
      </c>
      <c r="K50" s="74">
        <v>26.96</v>
      </c>
      <c r="L50" s="82">
        <v>26.76</v>
      </c>
      <c r="M50" s="83">
        <v>26.43</v>
      </c>
    </row>
    <row r="51" spans="1:13" ht="15.75" hidden="1" thickBot="1">
      <c r="A51" s="72">
        <v>2005</v>
      </c>
      <c r="B51" s="84">
        <v>24.7</v>
      </c>
      <c r="C51" s="78">
        <v>25.46</v>
      </c>
      <c r="D51" s="78">
        <v>25.55</v>
      </c>
      <c r="E51" s="78">
        <v>25.1</v>
      </c>
      <c r="F51" s="78">
        <v>24.05</v>
      </c>
      <c r="G51" s="78">
        <v>24.6</v>
      </c>
      <c r="H51" s="78">
        <v>24.55</v>
      </c>
      <c r="I51" s="78">
        <v>24.25</v>
      </c>
      <c r="J51" s="78">
        <v>23.95</v>
      </c>
      <c r="K51" s="78">
        <v>23.31</v>
      </c>
      <c r="L51" s="85">
        <v>23.46</v>
      </c>
      <c r="M51" s="86">
        <v>24.17</v>
      </c>
    </row>
    <row r="52" spans="1:13" ht="15.75" hidden="1" thickBot="1">
      <c r="A52" s="87">
        <v>2006</v>
      </c>
      <c r="B52" s="88">
        <v>24.2</v>
      </c>
      <c r="C52" s="74">
        <v>24.31</v>
      </c>
      <c r="D52" s="74">
        <v>24.2</v>
      </c>
      <c r="E52" s="74">
        <v>23.96</v>
      </c>
      <c r="F52" s="74">
        <v>23.76</v>
      </c>
      <c r="G52" s="74">
        <v>23.87</v>
      </c>
      <c r="H52" s="74">
        <v>24.02</v>
      </c>
      <c r="I52" s="74">
        <v>23.96</v>
      </c>
      <c r="J52" s="74">
        <v>23.91</v>
      </c>
      <c r="K52" s="74">
        <v>23.85</v>
      </c>
      <c r="L52" s="82">
        <v>24.35</v>
      </c>
      <c r="M52" s="83">
        <v>24.47</v>
      </c>
    </row>
    <row r="53" spans="1:13" ht="15.75" hidden="1" thickBot="1">
      <c r="A53" s="56">
        <v>2007</v>
      </c>
      <c r="B53" s="88">
        <v>24.25</v>
      </c>
      <c r="C53" s="74">
        <v>24.29</v>
      </c>
      <c r="D53" s="74">
        <v>24.11</v>
      </c>
      <c r="E53" s="74">
        <v>24.01</v>
      </c>
      <c r="F53" s="74">
        <v>24.02</v>
      </c>
      <c r="G53" s="74">
        <v>23.97</v>
      </c>
      <c r="H53" s="74">
        <v>23.72</v>
      </c>
      <c r="I53" s="74">
        <v>23.6</v>
      </c>
      <c r="J53" s="74">
        <v>23.15</v>
      </c>
      <c r="K53" s="74">
        <v>22.05</v>
      </c>
      <c r="L53" s="82">
        <v>21.91</v>
      </c>
      <c r="M53" s="83">
        <v>21.55</v>
      </c>
    </row>
    <row r="54" spans="1:13" ht="15.75" hidden="1" thickBot="1">
      <c r="A54" s="56">
        <v>2009</v>
      </c>
      <c r="B54" s="88">
        <v>22.7</v>
      </c>
      <c r="C54" s="74">
        <v>23.756</v>
      </c>
      <c r="D54" s="74">
        <v>24.071000000000002</v>
      </c>
      <c r="E54" s="74">
        <v>23.908999999999999</v>
      </c>
      <c r="F54" s="74">
        <v>23.417999999999999</v>
      </c>
      <c r="G54" s="74">
        <v>23.425000000000001</v>
      </c>
      <c r="H54" s="74">
        <v>23.273</v>
      </c>
      <c r="I54" s="74">
        <v>22.552</v>
      </c>
      <c r="J54" s="74">
        <v>21.457999999999998</v>
      </c>
      <c r="K54" s="74">
        <v>20.815999999999999</v>
      </c>
      <c r="L54" s="82">
        <v>20.103000000000002</v>
      </c>
      <c r="M54" s="83">
        <v>19.637</v>
      </c>
    </row>
    <row r="55" spans="1:13" ht="15.75" hidden="1" thickBot="1">
      <c r="A55" s="89">
        <v>2010</v>
      </c>
      <c r="B55" s="84">
        <v>19.600000000000001</v>
      </c>
      <c r="C55" s="78">
        <v>19.809999999999999</v>
      </c>
      <c r="D55" s="78">
        <v>19.457000000000001</v>
      </c>
      <c r="E55" s="78">
        <v>19.213999999999999</v>
      </c>
      <c r="F55" s="78">
        <v>19.163</v>
      </c>
      <c r="G55" s="78">
        <v>21.126999999999999</v>
      </c>
      <c r="H55" s="78">
        <v>20.86</v>
      </c>
      <c r="I55" s="78">
        <v>20.806999999999999</v>
      </c>
      <c r="J55" s="78">
        <v>20.306000000000001</v>
      </c>
      <c r="K55" s="78">
        <v>20.009</v>
      </c>
      <c r="L55" s="85">
        <v>19.96</v>
      </c>
      <c r="M55" s="86">
        <v>20.103000000000002</v>
      </c>
    </row>
    <row r="56" spans="1:13" ht="15.75" hidden="1" thickBot="1">
      <c r="A56" s="72">
        <v>2011</v>
      </c>
      <c r="B56" s="73">
        <v>19.670999999999999</v>
      </c>
      <c r="C56" s="74">
        <v>19.5</v>
      </c>
      <c r="D56" s="74">
        <v>19.198</v>
      </c>
      <c r="E56" s="74">
        <v>18.957000000000001</v>
      </c>
      <c r="F56" s="74">
        <v>18.606999999999999</v>
      </c>
      <c r="G56" s="74">
        <v>18.411999999999999</v>
      </c>
      <c r="H56" s="74">
        <v>18.43</v>
      </c>
      <c r="I56" s="74">
        <v>18.658999999999999</v>
      </c>
      <c r="J56" s="74">
        <v>20.268000000000001</v>
      </c>
      <c r="K56" s="74">
        <v>19.344999999999999</v>
      </c>
      <c r="L56" s="74">
        <v>19.864000000000001</v>
      </c>
      <c r="M56" s="75">
        <v>19.902999999999999</v>
      </c>
    </row>
    <row r="57" spans="1:13" ht="15.75" hidden="1" thickBot="1">
      <c r="A57" s="72">
        <v>2012</v>
      </c>
      <c r="B57" s="73">
        <v>19.613</v>
      </c>
      <c r="C57" s="74">
        <v>19.288</v>
      </c>
      <c r="D57" s="74">
        <v>19.54</v>
      </c>
      <c r="E57" s="74">
        <v>19.792999999999999</v>
      </c>
      <c r="F57" s="74">
        <v>21.135000000000002</v>
      </c>
      <c r="G57" s="74">
        <v>21.917000000000002</v>
      </c>
      <c r="H57" s="74">
        <v>21.565999999999999</v>
      </c>
      <c r="I57" s="74">
        <v>21.417999999999999</v>
      </c>
      <c r="J57" s="74">
        <v>20.988</v>
      </c>
      <c r="K57" s="74">
        <v>19.905999999999999</v>
      </c>
      <c r="L57" s="74">
        <v>19.652999999999999</v>
      </c>
      <c r="M57" s="75">
        <v>19.401</v>
      </c>
    </row>
    <row r="58" spans="1:13" ht="15.75" hidden="1" thickBot="1">
      <c r="A58" s="72">
        <v>2013</v>
      </c>
      <c r="B58" s="73">
        <v>19.143000000000001</v>
      </c>
      <c r="C58" s="74">
        <v>19.116</v>
      </c>
      <c r="D58" s="74">
        <v>18.95</v>
      </c>
      <c r="E58" s="74">
        <v>18.945</v>
      </c>
      <c r="F58" s="74">
        <v>20.295999999999999</v>
      </c>
      <c r="G58" s="74">
        <v>20.568000000000001</v>
      </c>
      <c r="H58" s="74">
        <v>21.532</v>
      </c>
      <c r="I58" s="74">
        <v>22.606000000000002</v>
      </c>
      <c r="J58" s="74">
        <v>22.06</v>
      </c>
      <c r="K58" s="74">
        <v>21.523</v>
      </c>
      <c r="L58" s="74">
        <v>21.187999999999999</v>
      </c>
      <c r="M58" s="75">
        <v>21.423999999999999</v>
      </c>
    </row>
    <row r="59" spans="1:13" ht="15.75" hidden="1" thickBot="1">
      <c r="A59" s="72">
        <v>2014</v>
      </c>
      <c r="B59" s="73">
        <v>22.210999999999999</v>
      </c>
      <c r="C59" s="74">
        <v>22.489000000000001</v>
      </c>
      <c r="D59" s="74">
        <v>22.667999999999999</v>
      </c>
      <c r="E59" s="74">
        <v>23.07</v>
      </c>
      <c r="F59" s="74">
        <v>22.96</v>
      </c>
      <c r="G59" s="74">
        <v>22.928999999999998</v>
      </c>
      <c r="H59" s="74">
        <v>23.338000000000001</v>
      </c>
      <c r="I59" s="74">
        <v>23.763999999999999</v>
      </c>
      <c r="J59" s="74">
        <v>24.702000000000002</v>
      </c>
      <c r="K59" s="74">
        <v>24.198</v>
      </c>
      <c r="L59" s="74">
        <v>23.725999999999999</v>
      </c>
      <c r="M59" s="75">
        <v>24.369</v>
      </c>
    </row>
    <row r="60" spans="1:13" ht="15.75" hidden="1" thickBot="1">
      <c r="A60" s="72">
        <v>2015</v>
      </c>
      <c r="B60" s="73">
        <v>24.472999999999999</v>
      </c>
      <c r="C60" s="74">
        <v>24.655000000000001</v>
      </c>
      <c r="D60" s="74">
        <v>25.858000000000001</v>
      </c>
      <c r="E60" s="74">
        <v>26.420999999999999</v>
      </c>
      <c r="F60" s="74">
        <v>26.843</v>
      </c>
      <c r="G60" s="74">
        <v>27.01</v>
      </c>
      <c r="H60" s="74">
        <v>28.530999999999999</v>
      </c>
      <c r="I60" s="74">
        <v>28.597999999999999</v>
      </c>
      <c r="J60" s="74">
        <v>29.126000000000001</v>
      </c>
      <c r="K60" s="74">
        <v>29.416</v>
      </c>
      <c r="L60" s="74">
        <v>29.638000000000002</v>
      </c>
      <c r="M60" s="75">
        <v>29.948</v>
      </c>
    </row>
    <row r="61" spans="1:13" ht="15.75" hidden="1" thickBot="1">
      <c r="A61" s="72">
        <v>2016</v>
      </c>
      <c r="B61" s="77">
        <v>31.074000000000002</v>
      </c>
      <c r="C61" s="78">
        <v>32.344999999999999</v>
      </c>
      <c r="D61" s="78">
        <v>31.742000000000001</v>
      </c>
      <c r="E61" s="78">
        <v>31.542000000000002</v>
      </c>
      <c r="F61" s="78">
        <v>30.788</v>
      </c>
      <c r="G61" s="78">
        <v>30.617000000000001</v>
      </c>
      <c r="H61" s="78">
        <v>29.71</v>
      </c>
      <c r="I61" s="78">
        <v>28.847999999999999</v>
      </c>
      <c r="J61" s="78">
        <v>28.437000000000001</v>
      </c>
      <c r="K61" s="78">
        <v>28.335999999999999</v>
      </c>
      <c r="L61" s="78">
        <v>29.013999999999999</v>
      </c>
      <c r="M61" s="80">
        <v>29.34</v>
      </c>
    </row>
    <row r="62" spans="1:13" ht="15.75" thickBot="1">
      <c r="A62" s="72">
        <v>2017</v>
      </c>
      <c r="B62" s="171">
        <v>28.245000000000001</v>
      </c>
      <c r="C62" s="172">
        <v>28.552</v>
      </c>
      <c r="D62" s="172">
        <v>28.544</v>
      </c>
      <c r="E62" s="172">
        <v>28.123000000000001</v>
      </c>
      <c r="F62" s="172">
        <v>28.256</v>
      </c>
      <c r="G62" s="172">
        <v>28.495000000000001</v>
      </c>
      <c r="H62" s="172">
        <v>28.251000000000001</v>
      </c>
      <c r="I62" s="172">
        <v>28.849</v>
      </c>
      <c r="J62" s="172">
        <v>28.98</v>
      </c>
      <c r="K62" s="172">
        <v>29.175999999999998</v>
      </c>
      <c r="L62" s="172">
        <v>28.998000000000001</v>
      </c>
      <c r="M62" s="173">
        <v>28.806999999999999</v>
      </c>
    </row>
    <row r="63" spans="1:13" s="145" customFormat="1" ht="15.75" thickBot="1">
      <c r="A63" s="72">
        <v>2018</v>
      </c>
      <c r="B63" s="73">
        <v>28.414000000000001</v>
      </c>
      <c r="C63" s="74">
        <v>28.356000000000002</v>
      </c>
      <c r="D63" s="74">
        <v>28.388999999999999</v>
      </c>
      <c r="E63" s="74">
        <v>28.61</v>
      </c>
      <c r="F63" s="74">
        <v>31.192</v>
      </c>
      <c r="G63" s="74">
        <v>31.466000000000001</v>
      </c>
      <c r="H63" s="74">
        <v>30.553000000000001</v>
      </c>
      <c r="I63" s="74">
        <v>32.338999999999999</v>
      </c>
      <c r="J63" s="74">
        <v>33.213999999999999</v>
      </c>
      <c r="K63" s="74">
        <v>32.826999999999998</v>
      </c>
      <c r="L63" s="74">
        <v>32.197000000000003</v>
      </c>
      <c r="M63" s="75">
        <v>32.405999999999999</v>
      </c>
    </row>
    <row r="64" spans="1:13" s="159" customFormat="1" ht="15.75" thickBot="1">
      <c r="A64" s="72">
        <v>2019</v>
      </c>
      <c r="B64" s="73">
        <v>32.491</v>
      </c>
      <c r="C64" s="74">
        <v>32.667000000000002</v>
      </c>
      <c r="D64" s="74">
        <v>33.484000000000002</v>
      </c>
      <c r="E64" s="74">
        <v>34.981000000000002</v>
      </c>
      <c r="F64" s="74">
        <v>35.252000000000002</v>
      </c>
      <c r="G64" s="74">
        <v>35.182000000000002</v>
      </c>
      <c r="H64" s="74">
        <v>34.35</v>
      </c>
      <c r="I64" s="74">
        <v>36.642000000000003</v>
      </c>
      <c r="J64" s="74">
        <v>36.939</v>
      </c>
      <c r="K64" s="74">
        <v>37.415999999999997</v>
      </c>
      <c r="L64" s="74">
        <v>37.840000000000003</v>
      </c>
      <c r="M64" s="75">
        <v>37.308</v>
      </c>
    </row>
    <row r="65" spans="1:13" s="150" customFormat="1" ht="15.75" thickBot="1">
      <c r="A65" s="72">
        <v>2020</v>
      </c>
      <c r="B65" s="73">
        <v>37.530999999999999</v>
      </c>
      <c r="C65" s="74">
        <v>39.152000000000001</v>
      </c>
      <c r="D65" s="74">
        <v>43.008000000000003</v>
      </c>
      <c r="E65" s="74">
        <v>42.256999999999998</v>
      </c>
      <c r="F65" s="74">
        <v>43.308</v>
      </c>
      <c r="G65" s="74">
        <v>42.212000000000003</v>
      </c>
      <c r="H65" s="74">
        <v>42.375999999999998</v>
      </c>
      <c r="I65" s="74">
        <v>42.587000000000003</v>
      </c>
      <c r="J65" s="74">
        <v>42.575000000000003</v>
      </c>
      <c r="K65" s="74">
        <v>43.003</v>
      </c>
      <c r="L65" s="74">
        <v>45.21</v>
      </c>
      <c r="M65" s="75">
        <v>42.34</v>
      </c>
    </row>
    <row r="66" spans="1:13" s="168" customFormat="1" ht="15.75" thickBot="1">
      <c r="A66" s="72">
        <v>2021</v>
      </c>
      <c r="B66" s="73">
        <v>42.277999999999999</v>
      </c>
      <c r="C66" s="74" t="s">
        <v>547</v>
      </c>
      <c r="D66" s="74" t="s">
        <v>548</v>
      </c>
      <c r="E66" s="74">
        <v>43.802</v>
      </c>
      <c r="F66" s="74">
        <v>43.793999999999997</v>
      </c>
      <c r="G66" s="74">
        <v>43.576999999999998</v>
      </c>
      <c r="H66" s="74">
        <v>43.704000000000001</v>
      </c>
      <c r="I66" s="74">
        <v>42.463999999999999</v>
      </c>
      <c r="J66" s="74">
        <v>42.94</v>
      </c>
      <c r="K66" s="74">
        <v>44.180999999999997</v>
      </c>
      <c r="L66" s="74">
        <v>44.1</v>
      </c>
      <c r="M66" s="75">
        <v>44.695</v>
      </c>
    </row>
    <row r="67" spans="1:13" s="179" customFormat="1" ht="15.75" thickBot="1">
      <c r="A67" s="72">
        <v>2022</v>
      </c>
      <c r="B67" s="160">
        <v>44.154000000000003</v>
      </c>
      <c r="C67" s="161">
        <v>42.533000000000001</v>
      </c>
      <c r="D67" s="161">
        <v>41.115000000000002</v>
      </c>
      <c r="E67" s="161">
        <v>40.826999999999998</v>
      </c>
      <c r="F67" s="161">
        <v>39.902000000000001</v>
      </c>
      <c r="G67" s="161" t="s">
        <v>709</v>
      </c>
      <c r="H67" s="161" t="s">
        <v>731</v>
      </c>
      <c r="I67" s="161">
        <v>40.96</v>
      </c>
      <c r="J67" s="161">
        <v>41.735999999999997</v>
      </c>
      <c r="K67" s="161">
        <v>40.607999999999997</v>
      </c>
      <c r="L67" s="161"/>
      <c r="M67" s="162"/>
    </row>
  </sheetData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D6:M6"/>
    <mergeCell ref="B6:C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64"/>
  <sheetViews>
    <sheetView topLeftCell="A2" zoomScale="115" zoomScaleNormal="115" workbookViewId="0">
      <selection activeCell="L65" sqref="L65"/>
    </sheetView>
  </sheetViews>
  <sheetFormatPr baseColWidth="10" defaultRowHeight="15"/>
  <cols>
    <col min="1" max="1" width="6.33203125" style="67" customWidth="1"/>
    <col min="2" max="9" width="5.44140625" style="67" customWidth="1"/>
    <col min="10" max="10" width="5.33203125" style="67" customWidth="1"/>
    <col min="11" max="13" width="6" style="67" customWidth="1"/>
    <col min="14" max="14" width="5.44140625" style="37" customWidth="1"/>
    <col min="15" max="15" width="7.6640625" style="37" customWidth="1"/>
    <col min="16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6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 ht="15" customHeight="1">
      <c r="A3" s="225" t="s">
        <v>421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>
      <c r="A4" s="226" t="s">
        <v>417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</row>
    <row r="5" spans="1:13" ht="5.2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37"/>
      <c r="L5" s="37"/>
      <c r="M5" s="37"/>
    </row>
    <row r="6" spans="1:13" ht="15.75" thickBot="1">
      <c r="A6" s="46"/>
      <c r="B6" s="228">
        <v>2022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3"/>
    </row>
    <row r="7" spans="1:13" ht="15.75" thickBot="1">
      <c r="A7" s="47" t="s">
        <v>405</v>
      </c>
      <c r="B7" s="47" t="s">
        <v>385</v>
      </c>
      <c r="C7" s="47" t="s">
        <v>386</v>
      </c>
      <c r="D7" s="47" t="s">
        <v>387</v>
      </c>
      <c r="E7" s="47" t="s">
        <v>388</v>
      </c>
      <c r="F7" s="47" t="s">
        <v>389</v>
      </c>
      <c r="G7" s="47" t="s">
        <v>390</v>
      </c>
      <c r="H7" s="47" t="s">
        <v>391</v>
      </c>
      <c r="I7" s="47" t="s">
        <v>392</v>
      </c>
      <c r="J7" s="47" t="s">
        <v>393</v>
      </c>
      <c r="K7" s="47" t="s">
        <v>394</v>
      </c>
      <c r="L7" s="47" t="s">
        <v>395</v>
      </c>
      <c r="M7" s="47" t="s">
        <v>396</v>
      </c>
    </row>
    <row r="8" spans="1:13">
      <c r="A8" s="48">
        <v>1</v>
      </c>
      <c r="B8" s="49">
        <v>5.1612</v>
      </c>
      <c r="C8" s="50">
        <v>5.1584000000000003</v>
      </c>
      <c r="D8" s="51">
        <v>5.2363</v>
      </c>
      <c r="E8" s="52">
        <v>5.3166000000000002</v>
      </c>
      <c r="F8" s="49">
        <v>5.3779000000000003</v>
      </c>
      <c r="G8" s="49">
        <v>5.4088000000000003</v>
      </c>
      <c r="H8" s="49">
        <v>5.4337999999999997</v>
      </c>
      <c r="I8" s="49">
        <v>5.4649999999999999</v>
      </c>
      <c r="J8" s="49">
        <v>5.5058999999999996</v>
      </c>
      <c r="K8" s="49">
        <v>5.5509000000000004</v>
      </c>
      <c r="L8" s="49">
        <v>5.5975999999999999</v>
      </c>
      <c r="M8" s="49">
        <v>5.6139000000000001</v>
      </c>
    </row>
    <row r="9" spans="1:13">
      <c r="A9" s="53">
        <v>2</v>
      </c>
      <c r="B9" s="51">
        <v>5.1616</v>
      </c>
      <c r="C9" s="51">
        <v>5.1581999999999999</v>
      </c>
      <c r="D9" s="51">
        <v>5.2396000000000003</v>
      </c>
      <c r="E9" s="54">
        <v>5.3192000000000004</v>
      </c>
      <c r="F9" s="51">
        <v>5.3799000000000001</v>
      </c>
      <c r="G9" s="51">
        <v>5.4096000000000002</v>
      </c>
      <c r="H9" s="51">
        <v>5.4345999999999997</v>
      </c>
      <c r="I9" s="51">
        <v>5.4661</v>
      </c>
      <c r="J9" s="51">
        <v>5.5072000000000001</v>
      </c>
      <c r="K9" s="51">
        <v>5.5525000000000002</v>
      </c>
      <c r="L9" s="51">
        <v>5.5991</v>
      </c>
      <c r="M9" s="51">
        <v>5.6143000000000001</v>
      </c>
    </row>
    <row r="10" spans="1:13">
      <c r="A10" s="53">
        <v>3</v>
      </c>
      <c r="B10" s="51">
        <v>5.1619999999999999</v>
      </c>
      <c r="C10" s="51">
        <v>5.1581000000000001</v>
      </c>
      <c r="D10" s="51">
        <v>5.2428999999999997</v>
      </c>
      <c r="E10" s="54">
        <v>5.3216999999999999</v>
      </c>
      <c r="F10" s="51">
        <v>5.3818999999999999</v>
      </c>
      <c r="G10" s="51">
        <v>5.4104999999999999</v>
      </c>
      <c r="H10" s="51">
        <v>5.4353999999999996</v>
      </c>
      <c r="I10" s="51">
        <v>5.4671000000000003</v>
      </c>
      <c r="J10" s="51">
        <v>5.5086000000000004</v>
      </c>
      <c r="K10" s="51">
        <v>5.5540000000000003</v>
      </c>
      <c r="L10" s="51">
        <v>5.6006999999999998</v>
      </c>
      <c r="M10" s="51">
        <v>5.6147</v>
      </c>
    </row>
    <row r="11" spans="1:13">
      <c r="A11" s="53">
        <v>4</v>
      </c>
      <c r="B11" s="51">
        <v>5.1624999999999996</v>
      </c>
      <c r="C11" s="51">
        <v>5.1578999999999997</v>
      </c>
      <c r="D11" s="51">
        <v>5.2462</v>
      </c>
      <c r="E11" s="54">
        <v>5.3242000000000003</v>
      </c>
      <c r="F11" s="51">
        <v>5.3837999999999999</v>
      </c>
      <c r="G11" s="51">
        <v>5.4112999999999998</v>
      </c>
      <c r="H11" s="51">
        <v>5.4363000000000001</v>
      </c>
      <c r="I11" s="51">
        <v>5.4680999999999997</v>
      </c>
      <c r="J11" s="51">
        <v>5.5099</v>
      </c>
      <c r="K11" s="51">
        <v>5.5555000000000003</v>
      </c>
      <c r="L11" s="51">
        <v>5.6021999999999998</v>
      </c>
      <c r="M11" s="51">
        <v>5.6151</v>
      </c>
    </row>
    <row r="12" spans="1:13">
      <c r="A12" s="53">
        <v>5</v>
      </c>
      <c r="B12" s="51">
        <v>5.1628999999999996</v>
      </c>
      <c r="C12" s="51">
        <v>5.1577000000000002</v>
      </c>
      <c r="D12" s="51">
        <v>5.2495000000000003</v>
      </c>
      <c r="E12" s="54">
        <v>5.3266999999999998</v>
      </c>
      <c r="F12" s="51">
        <v>5.3857999999999997</v>
      </c>
      <c r="G12" s="51">
        <v>5.4122000000000003</v>
      </c>
      <c r="H12" s="51">
        <v>5.4371</v>
      </c>
      <c r="I12" s="51">
        <v>5.4691999999999998</v>
      </c>
      <c r="J12" s="51">
        <v>5.5113000000000003</v>
      </c>
      <c r="K12" s="51">
        <v>5.5570000000000004</v>
      </c>
      <c r="L12" s="51">
        <v>5.6036999999999999</v>
      </c>
      <c r="M12" s="51">
        <v>5.6154999999999999</v>
      </c>
    </row>
    <row r="13" spans="1:13">
      <c r="A13" s="53">
        <v>6</v>
      </c>
      <c r="B13" s="51">
        <v>5.1627000000000001</v>
      </c>
      <c r="C13" s="51">
        <v>5.1609999999999996</v>
      </c>
      <c r="D13" s="51">
        <v>5.2519999999999998</v>
      </c>
      <c r="E13" s="54">
        <v>5.3287000000000004</v>
      </c>
      <c r="F13" s="51">
        <v>5.3865999999999996</v>
      </c>
      <c r="G13" s="51">
        <v>5.4130000000000003</v>
      </c>
      <c r="H13" s="51">
        <v>5.4381000000000004</v>
      </c>
      <c r="I13" s="51">
        <v>5.4706000000000001</v>
      </c>
      <c r="J13" s="51">
        <v>5.5128000000000004</v>
      </c>
      <c r="K13" s="51">
        <v>5.5585000000000004</v>
      </c>
      <c r="L13" s="51">
        <v>5.6040999999999999</v>
      </c>
      <c r="M13" s="51"/>
    </row>
    <row r="14" spans="1:13">
      <c r="A14" s="53">
        <v>7</v>
      </c>
      <c r="B14" s="51">
        <v>5.1626000000000003</v>
      </c>
      <c r="C14" s="51">
        <v>5.1642000000000001</v>
      </c>
      <c r="D14" s="51">
        <v>5.2544000000000004</v>
      </c>
      <c r="E14" s="54">
        <v>5.3305999999999996</v>
      </c>
      <c r="F14" s="51">
        <v>5.3875000000000002</v>
      </c>
      <c r="G14" s="51">
        <v>5.4138999999999999</v>
      </c>
      <c r="H14" s="51">
        <v>5.4391999999999996</v>
      </c>
      <c r="I14" s="51">
        <v>5.4718999999999998</v>
      </c>
      <c r="J14" s="51">
        <v>5.5143000000000004</v>
      </c>
      <c r="K14" s="51">
        <v>5.56</v>
      </c>
      <c r="L14" s="51">
        <v>5.6044999999999998</v>
      </c>
      <c r="M14" s="51"/>
    </row>
    <row r="15" spans="1:13">
      <c r="A15" s="53">
        <v>8</v>
      </c>
      <c r="B15" s="51">
        <v>5.1623999999999999</v>
      </c>
      <c r="C15" s="51">
        <v>5.1675000000000004</v>
      </c>
      <c r="D15" s="51">
        <v>5.2568999999999999</v>
      </c>
      <c r="E15" s="54">
        <v>5.3326000000000002</v>
      </c>
      <c r="F15" s="51">
        <v>5.3883000000000001</v>
      </c>
      <c r="G15" s="51">
        <v>5.4146999999999998</v>
      </c>
      <c r="H15" s="51">
        <v>5.4401999999999999</v>
      </c>
      <c r="I15" s="51">
        <v>5.4733000000000001</v>
      </c>
      <c r="J15" s="51">
        <v>5.5159000000000002</v>
      </c>
      <c r="K15" s="51">
        <v>5.5614999999999997</v>
      </c>
      <c r="L15" s="51">
        <v>5.6048999999999998</v>
      </c>
      <c r="M15" s="51"/>
    </row>
    <row r="16" spans="1:13">
      <c r="A16" s="53">
        <v>9</v>
      </c>
      <c r="B16" s="51">
        <v>5.1622000000000003</v>
      </c>
      <c r="C16" s="51">
        <v>5.1707000000000001</v>
      </c>
      <c r="D16" s="51">
        <v>5.2594000000000003</v>
      </c>
      <c r="E16" s="54">
        <v>5.3345000000000002</v>
      </c>
      <c r="F16" s="51">
        <v>5.3891999999999998</v>
      </c>
      <c r="G16" s="51">
        <v>5.4154999999999998</v>
      </c>
      <c r="H16" s="51">
        <v>5.4412000000000003</v>
      </c>
      <c r="I16" s="51">
        <v>5.4745999999999997</v>
      </c>
      <c r="J16" s="51">
        <v>5.5174000000000003</v>
      </c>
      <c r="K16" s="51">
        <v>5.5629999999999997</v>
      </c>
      <c r="L16" s="51">
        <v>5.6052999999999997</v>
      </c>
      <c r="M16" s="51"/>
    </row>
    <row r="17" spans="1:13">
      <c r="A17" s="53">
        <v>10</v>
      </c>
      <c r="B17" s="51">
        <v>5.1620999999999997</v>
      </c>
      <c r="C17" s="51">
        <v>5.1740000000000004</v>
      </c>
      <c r="D17" s="51">
        <v>5.2618999999999998</v>
      </c>
      <c r="E17" s="54">
        <v>5.3365</v>
      </c>
      <c r="F17" s="51">
        <v>5.39</v>
      </c>
      <c r="G17" s="51">
        <v>5.4162999999999997</v>
      </c>
      <c r="H17" s="51">
        <v>5.4423000000000004</v>
      </c>
      <c r="I17" s="51">
        <v>5.476</v>
      </c>
      <c r="J17" s="51">
        <v>5.5189000000000004</v>
      </c>
      <c r="K17" s="51">
        <v>5.5644999999999998</v>
      </c>
      <c r="L17" s="51">
        <v>5.6056999999999997</v>
      </c>
      <c r="M17" s="51"/>
    </row>
    <row r="18" spans="1:13">
      <c r="A18" s="53">
        <v>11</v>
      </c>
      <c r="B18" s="51">
        <v>5.1619000000000002</v>
      </c>
      <c r="C18" s="51">
        <v>5.1772</v>
      </c>
      <c r="D18" s="51">
        <v>5.2643000000000004</v>
      </c>
      <c r="E18" s="54">
        <v>5.3384999999999998</v>
      </c>
      <c r="F18" s="51">
        <v>5.3909000000000002</v>
      </c>
      <c r="G18" s="51">
        <v>5.4172000000000002</v>
      </c>
      <c r="H18" s="51">
        <v>5.4432999999999998</v>
      </c>
      <c r="I18" s="51">
        <v>5.4772999999999996</v>
      </c>
      <c r="J18" s="51">
        <v>5.5204000000000004</v>
      </c>
      <c r="K18" s="51">
        <v>5.5659999999999998</v>
      </c>
      <c r="L18" s="51">
        <v>5.6060999999999996</v>
      </c>
      <c r="M18" s="51"/>
    </row>
    <row r="19" spans="1:13">
      <c r="A19" s="53">
        <v>12</v>
      </c>
      <c r="B19" s="51">
        <v>5.1616999999999997</v>
      </c>
      <c r="C19" s="51">
        <v>5.1805000000000003</v>
      </c>
      <c r="D19" s="51">
        <v>5.2667999999999999</v>
      </c>
      <c r="E19" s="54">
        <v>5.3403999999999998</v>
      </c>
      <c r="F19" s="51">
        <v>5.3917000000000002</v>
      </c>
      <c r="G19" s="51">
        <v>5.4180000000000001</v>
      </c>
      <c r="H19" s="51">
        <v>5.4443000000000001</v>
      </c>
      <c r="I19" s="51">
        <v>5.4786999999999999</v>
      </c>
      <c r="J19" s="51">
        <v>5.5218999999999996</v>
      </c>
      <c r="K19" s="51">
        <v>5.5674999999999999</v>
      </c>
      <c r="L19" s="51">
        <v>5.6063999999999998</v>
      </c>
      <c r="M19" s="51"/>
    </row>
    <row r="20" spans="1:13">
      <c r="A20" s="53">
        <v>13</v>
      </c>
      <c r="B20" s="51">
        <v>5.1616</v>
      </c>
      <c r="C20" s="51">
        <v>5.1837999999999997</v>
      </c>
      <c r="D20" s="51">
        <v>5.2693000000000003</v>
      </c>
      <c r="E20" s="54">
        <v>5.3423999999999996</v>
      </c>
      <c r="F20" s="51">
        <v>5.3925999999999998</v>
      </c>
      <c r="G20" s="51">
        <v>5.4188000000000001</v>
      </c>
      <c r="H20" s="51">
        <v>5.4454000000000002</v>
      </c>
      <c r="I20" s="51">
        <v>5.48</v>
      </c>
      <c r="J20" s="51">
        <v>5.5235000000000003</v>
      </c>
      <c r="K20" s="51">
        <v>5.569</v>
      </c>
      <c r="L20" s="51">
        <v>5.6067999999999998</v>
      </c>
      <c r="M20" s="51"/>
    </row>
    <row r="21" spans="1:13">
      <c r="A21" s="53">
        <v>14</v>
      </c>
      <c r="B21" s="51">
        <v>5.1614000000000004</v>
      </c>
      <c r="C21" s="51">
        <v>5.1870000000000003</v>
      </c>
      <c r="D21" s="51">
        <v>5.2717999999999998</v>
      </c>
      <c r="E21" s="54">
        <v>5.3444000000000003</v>
      </c>
      <c r="F21" s="51">
        <v>5.3933999999999997</v>
      </c>
      <c r="G21" s="51">
        <v>5.4196999999999997</v>
      </c>
      <c r="H21" s="51">
        <v>5.4463999999999997</v>
      </c>
      <c r="I21" s="51">
        <v>5.4813999999999998</v>
      </c>
      <c r="J21" s="51">
        <v>5.5250000000000004</v>
      </c>
      <c r="K21" s="51">
        <v>5.5705</v>
      </c>
      <c r="L21" s="51">
        <v>5.6071999999999997</v>
      </c>
      <c r="M21" s="51"/>
    </row>
    <row r="22" spans="1:13">
      <c r="A22" s="53">
        <v>15</v>
      </c>
      <c r="B22" s="51">
        <v>5.1612</v>
      </c>
      <c r="C22" s="51">
        <v>5.1902999999999997</v>
      </c>
      <c r="D22" s="51">
        <v>5.2743000000000002</v>
      </c>
      <c r="E22" s="54">
        <v>5.3463000000000003</v>
      </c>
      <c r="F22" s="51">
        <v>5.3943000000000003</v>
      </c>
      <c r="G22" s="51">
        <v>5.4204999999999997</v>
      </c>
      <c r="H22" s="51">
        <v>5.4474</v>
      </c>
      <c r="I22" s="51">
        <v>5.4827000000000004</v>
      </c>
      <c r="J22" s="51">
        <v>5.5265000000000004</v>
      </c>
      <c r="K22" s="51">
        <v>5.5720000000000001</v>
      </c>
      <c r="L22" s="51">
        <v>5.6075999999999997</v>
      </c>
      <c r="M22" s="51"/>
    </row>
    <row r="23" spans="1:13">
      <c r="A23" s="53">
        <v>16</v>
      </c>
      <c r="B23" s="51">
        <v>5.1611000000000002</v>
      </c>
      <c r="C23" s="51">
        <v>5.1936</v>
      </c>
      <c r="D23" s="51">
        <v>5.2767999999999997</v>
      </c>
      <c r="E23" s="54">
        <v>5.3483000000000001</v>
      </c>
      <c r="F23" s="51">
        <v>5.3951000000000002</v>
      </c>
      <c r="G23" s="51">
        <v>5.4212999999999996</v>
      </c>
      <c r="H23" s="51">
        <v>5.4485000000000001</v>
      </c>
      <c r="I23" s="51">
        <v>5.4840999999999998</v>
      </c>
      <c r="J23" s="51">
        <v>5.5279999999999996</v>
      </c>
      <c r="K23" s="51">
        <v>5.5735000000000001</v>
      </c>
      <c r="L23" s="51">
        <v>5.6079999999999997</v>
      </c>
      <c r="M23" s="51"/>
    </row>
    <row r="24" spans="1:13">
      <c r="A24" s="53">
        <v>17</v>
      </c>
      <c r="B24" s="51">
        <v>5.1608999999999998</v>
      </c>
      <c r="C24" s="51">
        <v>5.1967999999999996</v>
      </c>
      <c r="D24" s="51">
        <v>5.2792000000000003</v>
      </c>
      <c r="E24" s="54">
        <v>5.3502999999999998</v>
      </c>
      <c r="F24" s="51">
        <v>5.3959999999999999</v>
      </c>
      <c r="G24" s="51">
        <v>5.4221000000000004</v>
      </c>
      <c r="H24" s="51">
        <v>5.4494999999999996</v>
      </c>
      <c r="I24" s="51">
        <v>5.4855</v>
      </c>
      <c r="J24" s="51">
        <v>5.5296000000000003</v>
      </c>
      <c r="K24" s="51">
        <v>5.5750000000000002</v>
      </c>
      <c r="L24" s="51">
        <v>5.6083999999999996</v>
      </c>
      <c r="M24" s="51"/>
    </row>
    <row r="25" spans="1:13">
      <c r="A25" s="53">
        <v>18</v>
      </c>
      <c r="B25" s="51">
        <v>5.1607000000000003</v>
      </c>
      <c r="C25" s="51">
        <v>5.2000999999999999</v>
      </c>
      <c r="D25" s="51">
        <v>5.2816999999999998</v>
      </c>
      <c r="E25" s="54">
        <v>5.3521999999999998</v>
      </c>
      <c r="F25" s="51">
        <v>5.3968999999999996</v>
      </c>
      <c r="G25" s="51">
        <v>5.423</v>
      </c>
      <c r="H25" s="51">
        <v>5.4504999999999999</v>
      </c>
      <c r="I25" s="51">
        <v>5.4867999999999997</v>
      </c>
      <c r="J25" s="51">
        <v>5.5311000000000003</v>
      </c>
      <c r="K25" s="51">
        <v>5.5765000000000002</v>
      </c>
      <c r="L25" s="51">
        <v>5.6087999999999996</v>
      </c>
      <c r="M25" s="51"/>
    </row>
    <row r="26" spans="1:13">
      <c r="A26" s="53">
        <v>19</v>
      </c>
      <c r="B26" s="51">
        <v>5.1605999999999996</v>
      </c>
      <c r="C26" s="51">
        <v>5.2034000000000002</v>
      </c>
      <c r="D26" s="51">
        <v>5.2842000000000002</v>
      </c>
      <c r="E26" s="54">
        <v>5.3541999999999996</v>
      </c>
      <c r="F26" s="51">
        <v>5.3977000000000004</v>
      </c>
      <c r="G26" s="51">
        <v>5.4238</v>
      </c>
      <c r="H26" s="51">
        <v>5.4516</v>
      </c>
      <c r="I26" s="51">
        <v>5.4882</v>
      </c>
      <c r="J26" s="51">
        <v>5.5326000000000004</v>
      </c>
      <c r="K26" s="51">
        <v>5.5780000000000003</v>
      </c>
      <c r="L26" s="51">
        <v>5.6092000000000004</v>
      </c>
      <c r="M26" s="51"/>
    </row>
    <row r="27" spans="1:13">
      <c r="A27" s="53">
        <v>20</v>
      </c>
      <c r="B27" s="51">
        <v>5.1604000000000001</v>
      </c>
      <c r="C27" s="51">
        <v>5.2066999999999997</v>
      </c>
      <c r="D27" s="51">
        <v>5.2866999999999997</v>
      </c>
      <c r="E27" s="54">
        <v>5.3562000000000003</v>
      </c>
      <c r="F27" s="51">
        <v>5.3986000000000001</v>
      </c>
      <c r="G27" s="51">
        <v>5.4245999999999999</v>
      </c>
      <c r="H27" s="51">
        <v>5.4526000000000003</v>
      </c>
      <c r="I27" s="51">
        <v>5.4894999999999996</v>
      </c>
      <c r="J27" s="51">
        <v>5.5340999999999996</v>
      </c>
      <c r="K27" s="51">
        <v>5.5795000000000003</v>
      </c>
      <c r="L27" s="51">
        <v>5.6096000000000004</v>
      </c>
      <c r="M27" s="51"/>
    </row>
    <row r="28" spans="1:13">
      <c r="A28" s="53">
        <v>21</v>
      </c>
      <c r="B28" s="51">
        <v>5.1601999999999997</v>
      </c>
      <c r="C28" s="51">
        <v>5.21</v>
      </c>
      <c r="D28" s="51">
        <v>5.2892000000000001</v>
      </c>
      <c r="E28" s="54">
        <v>5.3582000000000001</v>
      </c>
      <c r="F28" s="51">
        <v>5.3994</v>
      </c>
      <c r="G28" s="51">
        <v>5.4255000000000004</v>
      </c>
      <c r="H28" s="51">
        <v>5.4535999999999998</v>
      </c>
      <c r="I28" s="51">
        <v>5.4908999999999999</v>
      </c>
      <c r="J28" s="51">
        <v>5.5355999999999996</v>
      </c>
      <c r="K28" s="51">
        <v>5.5810000000000004</v>
      </c>
      <c r="L28" s="51">
        <v>5.61</v>
      </c>
      <c r="M28" s="51"/>
    </row>
    <row r="29" spans="1:13">
      <c r="A29" s="53">
        <v>22</v>
      </c>
      <c r="B29" s="51">
        <v>5.1600999999999999</v>
      </c>
      <c r="C29" s="51">
        <v>5.2131999999999996</v>
      </c>
      <c r="D29" s="51">
        <v>5.2916999999999996</v>
      </c>
      <c r="E29" s="54">
        <v>5.3601000000000001</v>
      </c>
      <c r="F29" s="51">
        <v>5.4002999999999997</v>
      </c>
      <c r="G29" s="51">
        <v>5.4263000000000003</v>
      </c>
      <c r="H29" s="51">
        <v>5.4546999999999999</v>
      </c>
      <c r="I29" s="51">
        <v>5.4923000000000002</v>
      </c>
      <c r="J29" s="51">
        <v>5.5372000000000003</v>
      </c>
      <c r="K29" s="51">
        <v>5.5824999999999996</v>
      </c>
      <c r="L29" s="51">
        <v>5.6104000000000003</v>
      </c>
      <c r="M29" s="51"/>
    </row>
    <row r="30" spans="1:13">
      <c r="A30" s="53">
        <v>23</v>
      </c>
      <c r="B30" s="51">
        <v>5.1599000000000004</v>
      </c>
      <c r="C30" s="51">
        <v>5.2164999999999999</v>
      </c>
      <c r="D30" s="51">
        <v>5.2942</v>
      </c>
      <c r="E30" s="54">
        <v>5.3620999999999999</v>
      </c>
      <c r="F30" s="51">
        <v>5.4010999999999996</v>
      </c>
      <c r="G30" s="51">
        <v>5.4271000000000003</v>
      </c>
      <c r="H30" s="51">
        <v>5.4557000000000002</v>
      </c>
      <c r="I30" s="51">
        <v>5.4935999999999998</v>
      </c>
      <c r="J30" s="51">
        <v>5.5387000000000004</v>
      </c>
      <c r="K30" s="51">
        <v>5.5841000000000003</v>
      </c>
      <c r="L30" s="51">
        <v>5.6108000000000002</v>
      </c>
      <c r="M30" s="51"/>
    </row>
    <row r="31" spans="1:13">
      <c r="A31" s="53">
        <v>24</v>
      </c>
      <c r="B31" s="51">
        <v>5.1597</v>
      </c>
      <c r="C31" s="51">
        <v>5.2198000000000002</v>
      </c>
      <c r="D31" s="51">
        <v>5.2967000000000004</v>
      </c>
      <c r="E31" s="54">
        <v>5.3640999999999996</v>
      </c>
      <c r="F31" s="51">
        <v>5.4020000000000001</v>
      </c>
      <c r="G31" s="51">
        <v>5.4279999999999999</v>
      </c>
      <c r="H31" s="51">
        <v>5.4566999999999997</v>
      </c>
      <c r="I31" s="51">
        <v>5.4950000000000001</v>
      </c>
      <c r="J31" s="51">
        <v>5.5401999999999996</v>
      </c>
      <c r="K31" s="51">
        <v>5.5856000000000003</v>
      </c>
      <c r="L31" s="51">
        <v>5.6112000000000002</v>
      </c>
      <c r="M31" s="51"/>
    </row>
    <row r="32" spans="1:13">
      <c r="A32" s="53">
        <v>25</v>
      </c>
      <c r="B32" s="51">
        <v>5.1596000000000002</v>
      </c>
      <c r="C32" s="51">
        <v>5.2230999999999996</v>
      </c>
      <c r="D32" s="51">
        <v>5.2991999999999999</v>
      </c>
      <c r="E32" s="54">
        <v>5.3659999999999997</v>
      </c>
      <c r="F32" s="51">
        <v>5.4028</v>
      </c>
      <c r="G32" s="51">
        <v>5.4287999999999998</v>
      </c>
      <c r="H32" s="51">
        <v>5.4577999999999998</v>
      </c>
      <c r="I32" s="51">
        <v>5.4962999999999997</v>
      </c>
      <c r="J32" s="51">
        <v>5.5418000000000003</v>
      </c>
      <c r="K32" s="51">
        <v>5.5871000000000004</v>
      </c>
      <c r="L32" s="51">
        <v>5.6115000000000004</v>
      </c>
      <c r="M32" s="51"/>
    </row>
    <row r="33" spans="1:14">
      <c r="A33" s="53">
        <v>26</v>
      </c>
      <c r="B33" s="51">
        <v>5.1593999999999998</v>
      </c>
      <c r="C33" s="51">
        <v>5.2263999999999999</v>
      </c>
      <c r="D33" s="51">
        <v>5.3017000000000003</v>
      </c>
      <c r="E33" s="54">
        <v>5.3680000000000003</v>
      </c>
      <c r="F33" s="51">
        <v>5.4036999999999997</v>
      </c>
      <c r="G33" s="51">
        <v>5.4295999999999998</v>
      </c>
      <c r="H33" s="51">
        <v>5.4588000000000001</v>
      </c>
      <c r="I33" s="51">
        <v>5.4977</v>
      </c>
      <c r="J33" s="51">
        <v>5.5433000000000003</v>
      </c>
      <c r="K33" s="51">
        <v>5.5885999999999996</v>
      </c>
      <c r="L33" s="51">
        <v>5.6119000000000003</v>
      </c>
      <c r="M33" s="51"/>
    </row>
    <row r="34" spans="1:14">
      <c r="A34" s="53">
        <v>27</v>
      </c>
      <c r="B34" s="51">
        <v>5.1592000000000002</v>
      </c>
      <c r="C34" s="51">
        <v>5.2297000000000002</v>
      </c>
      <c r="D34" s="51">
        <v>5.3041</v>
      </c>
      <c r="E34" s="54">
        <v>5.37</v>
      </c>
      <c r="F34" s="51">
        <v>5.4044999999999996</v>
      </c>
      <c r="G34" s="51">
        <v>5.4303999999999997</v>
      </c>
      <c r="H34" s="51">
        <v>5.4598000000000004</v>
      </c>
      <c r="I34" s="51">
        <v>5.4991000000000003</v>
      </c>
      <c r="J34" s="51">
        <v>5.5448000000000004</v>
      </c>
      <c r="K34" s="51">
        <v>5.5900999999999996</v>
      </c>
      <c r="L34" s="51">
        <v>5.6123000000000003</v>
      </c>
      <c r="M34" s="51"/>
    </row>
    <row r="35" spans="1:14">
      <c r="A35" s="53">
        <v>28</v>
      </c>
      <c r="B35" s="51">
        <v>5.1590999999999996</v>
      </c>
      <c r="C35" s="51">
        <v>5.2329999999999997</v>
      </c>
      <c r="D35" s="51">
        <v>5.3066000000000004</v>
      </c>
      <c r="E35" s="54">
        <v>5.3719999999999999</v>
      </c>
      <c r="F35" s="51">
        <v>5.4054000000000002</v>
      </c>
      <c r="G35" s="51">
        <v>5.4313000000000002</v>
      </c>
      <c r="H35" s="51">
        <v>5.4608999999999996</v>
      </c>
      <c r="I35" s="51">
        <v>5.5004</v>
      </c>
      <c r="J35" s="51">
        <v>5.5462999999999996</v>
      </c>
      <c r="K35" s="51">
        <v>5.5915999999999997</v>
      </c>
      <c r="L35" s="51">
        <v>5.6127000000000002</v>
      </c>
      <c r="M35" s="51"/>
    </row>
    <row r="36" spans="1:14">
      <c r="A36" s="53">
        <v>29</v>
      </c>
      <c r="B36" s="51">
        <v>5.1589</v>
      </c>
      <c r="C36" s="169"/>
      <c r="D36" s="51">
        <v>5.3090999999999999</v>
      </c>
      <c r="E36" s="54">
        <v>5.3738999999999999</v>
      </c>
      <c r="F36" s="51">
        <v>5.4062000000000001</v>
      </c>
      <c r="G36" s="51">
        <v>5.4321000000000002</v>
      </c>
      <c r="H36" s="51">
        <v>5.4619</v>
      </c>
      <c r="I36" s="51">
        <v>5.5018000000000002</v>
      </c>
      <c r="J36" s="51">
        <v>5.5479000000000003</v>
      </c>
      <c r="K36" s="51">
        <v>5.5930999999999997</v>
      </c>
      <c r="L36" s="51">
        <v>5.6131000000000002</v>
      </c>
      <c r="M36" s="51"/>
    </row>
    <row r="37" spans="1:14">
      <c r="A37" s="53">
        <v>30</v>
      </c>
      <c r="B37" s="51">
        <v>5.1586999999999996</v>
      </c>
      <c r="C37" s="55"/>
      <c r="D37" s="51">
        <v>5.3116000000000003</v>
      </c>
      <c r="E37" s="54">
        <v>5.3758999999999997</v>
      </c>
      <c r="F37" s="51">
        <v>5.4070999999999998</v>
      </c>
      <c r="G37" s="51">
        <v>5.4329000000000001</v>
      </c>
      <c r="H37" s="51">
        <v>5.4630000000000001</v>
      </c>
      <c r="I37" s="51">
        <v>5.5030999999999999</v>
      </c>
      <c r="J37" s="51">
        <v>5.5494000000000003</v>
      </c>
      <c r="K37" s="51">
        <v>5.5945999999999998</v>
      </c>
      <c r="L37" s="51">
        <v>5.6135000000000002</v>
      </c>
      <c r="M37" s="51"/>
    </row>
    <row r="38" spans="1:14" ht="15.75" thickBot="1">
      <c r="A38" s="56">
        <v>31</v>
      </c>
      <c r="B38" s="57">
        <v>5.1585999999999999</v>
      </c>
      <c r="C38" s="58"/>
      <c r="D38" s="57">
        <v>5.3140999999999998</v>
      </c>
      <c r="E38" s="59"/>
      <c r="F38" s="57">
        <v>5.4078999999999997</v>
      </c>
      <c r="G38" s="59"/>
      <c r="H38" s="57">
        <v>5.4640000000000004</v>
      </c>
      <c r="I38" s="57">
        <v>5.5045000000000002</v>
      </c>
      <c r="J38" s="59"/>
      <c r="K38" s="57">
        <v>5.5960999999999999</v>
      </c>
      <c r="L38" s="59"/>
      <c r="M38" s="57"/>
    </row>
    <row r="39" spans="1:14" ht="9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2"/>
      <c r="N39" s="61"/>
    </row>
    <row r="40" spans="1:14">
      <c r="A40" s="227" t="s">
        <v>417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</row>
    <row r="41" spans="1:14" ht="9" customHeight="1">
      <c r="A41" s="221" t="s">
        <v>420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</row>
    <row r="42" spans="1:14" ht="15.7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4" ht="15.75" thickBot="1">
      <c r="A43" s="47" t="s">
        <v>384</v>
      </c>
      <c r="B43" s="6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4" ht="15.75" hidden="1" thickBot="1">
      <c r="A44" s="63">
        <v>2002</v>
      </c>
      <c r="B44" s="64"/>
      <c r="C44" s="64"/>
      <c r="D44" s="64"/>
      <c r="E44" s="64"/>
      <c r="F44" s="64"/>
      <c r="G44" s="65" t="s">
        <v>412</v>
      </c>
      <c r="H44" s="65" t="s">
        <v>413</v>
      </c>
      <c r="I44" s="65" t="s">
        <v>414</v>
      </c>
      <c r="J44" s="65" t="s">
        <v>415</v>
      </c>
      <c r="K44" s="65" t="s">
        <v>416</v>
      </c>
      <c r="L44" s="66">
        <v>1.19</v>
      </c>
      <c r="M44" s="66">
        <v>1.1951000000000001</v>
      </c>
    </row>
    <row r="45" spans="1:14" ht="15.75" hidden="1" thickBot="1">
      <c r="A45" s="63">
        <v>2003</v>
      </c>
      <c r="B45" s="66">
        <v>1.2101999999999999</v>
      </c>
      <c r="C45" s="66">
        <v>1.2338</v>
      </c>
      <c r="D45" s="66">
        <v>1.2496</v>
      </c>
      <c r="E45" s="66">
        <v>1.2650999999999999</v>
      </c>
      <c r="F45" s="66">
        <v>1.2770999999999999</v>
      </c>
      <c r="G45" s="66">
        <v>1.2818000000000001</v>
      </c>
      <c r="H45" s="66">
        <v>1.2839</v>
      </c>
      <c r="I45" s="66">
        <v>1.2903</v>
      </c>
      <c r="J45" s="66">
        <v>1.3038000000000001</v>
      </c>
      <c r="K45" s="66">
        <v>1.3038000000000001</v>
      </c>
      <c r="L45" s="66">
        <v>1.3150999999999999</v>
      </c>
      <c r="M45" s="66">
        <v>1.3225</v>
      </c>
    </row>
    <row r="46" spans="1:14" ht="15.75" hidden="1" thickBot="1">
      <c r="A46" s="63">
        <v>2004</v>
      </c>
      <c r="B46" s="66">
        <v>1.3253999999999999</v>
      </c>
      <c r="C46" s="66">
        <v>1.3329</v>
      </c>
      <c r="D46" s="66">
        <v>1.3584000000000001</v>
      </c>
      <c r="E46" s="66">
        <v>1.3636999999999999</v>
      </c>
      <c r="F46" s="66">
        <v>1.3706</v>
      </c>
      <c r="G46" s="66">
        <v>1.3861000000000001</v>
      </c>
      <c r="H46" s="66">
        <v>1.4072</v>
      </c>
      <c r="I46" s="66">
        <v>1.4198</v>
      </c>
      <c r="J46" s="66">
        <v>1.4360999999999999</v>
      </c>
      <c r="K46" s="66">
        <v>1.4421999999999999</v>
      </c>
      <c r="L46" s="66">
        <v>1.4388000000000001</v>
      </c>
      <c r="M46" s="66">
        <v>1.4349000000000001</v>
      </c>
    </row>
    <row r="47" spans="1:14" ht="15.75" hidden="1" thickBot="1">
      <c r="A47" s="63">
        <v>2005</v>
      </c>
      <c r="B47" s="66">
        <v>1.4354</v>
      </c>
      <c r="C47" s="66">
        <v>1.4400999999999999</v>
      </c>
      <c r="D47" s="66">
        <v>1.4411</v>
      </c>
      <c r="E47" s="66">
        <v>1.4462999999999999</v>
      </c>
      <c r="F47" s="66">
        <v>1.4598</v>
      </c>
      <c r="G47" s="66">
        <v>1.4623999999999999</v>
      </c>
      <c r="H47" s="66">
        <v>1.4658</v>
      </c>
      <c r="I47" s="66">
        <v>1.4822</v>
      </c>
      <c r="J47" s="66">
        <v>1.4857</v>
      </c>
      <c r="K47" s="66">
        <v>1.4981</v>
      </c>
      <c r="L47" s="66">
        <v>1.5039</v>
      </c>
      <c r="M47" s="66">
        <v>1.5032000000000001</v>
      </c>
    </row>
    <row r="48" spans="1:14" ht="15.75" hidden="1" thickBot="1">
      <c r="A48" s="63">
        <v>2006</v>
      </c>
      <c r="B48" s="66">
        <v>1.5057</v>
      </c>
      <c r="C48" s="66">
        <v>1.5230999999999999</v>
      </c>
      <c r="D48" s="66">
        <v>1.5354000000000001</v>
      </c>
      <c r="E48" s="66">
        <v>1.5410999999999999</v>
      </c>
      <c r="F48" s="66">
        <v>1.5486</v>
      </c>
      <c r="G48" s="66">
        <v>1.5580000000000001</v>
      </c>
      <c r="H48" s="66">
        <v>1.5639000000000001</v>
      </c>
      <c r="I48" s="66">
        <v>1.5758000000000001</v>
      </c>
      <c r="J48" s="66">
        <v>1.5884</v>
      </c>
      <c r="K48" s="66">
        <v>1.5976999999999999</v>
      </c>
      <c r="L48" s="66">
        <v>1.5964</v>
      </c>
      <c r="M48" s="66">
        <v>1.5964</v>
      </c>
    </row>
    <row r="49" spans="1:13" ht="15.75" hidden="1" thickBot="1">
      <c r="A49" s="63">
        <v>2007</v>
      </c>
      <c r="B49" s="66">
        <v>1.6014999999999999</v>
      </c>
      <c r="C49" s="66">
        <v>1.6256999999999999</v>
      </c>
      <c r="D49" s="66">
        <v>1.6388</v>
      </c>
      <c r="E49" s="66">
        <v>1.653</v>
      </c>
      <c r="F49" s="66">
        <v>1.6724000000000001</v>
      </c>
      <c r="G49" s="66">
        <v>1.6862999999999999</v>
      </c>
      <c r="H49" s="66">
        <v>1.6901999999999999</v>
      </c>
      <c r="I49" s="66">
        <v>1.7023999999999999</v>
      </c>
      <c r="J49" s="66">
        <v>1.7291000000000001</v>
      </c>
      <c r="K49" s="66">
        <v>1.7401</v>
      </c>
      <c r="L49" s="66">
        <v>1.7379</v>
      </c>
      <c r="M49" s="66">
        <v>1.7338</v>
      </c>
    </row>
    <row r="50" spans="1:13" ht="15.75" hidden="1" thickBot="1">
      <c r="A50" s="63">
        <v>2008</v>
      </c>
      <c r="B50" s="66">
        <v>1.7376</v>
      </c>
      <c r="C50" s="66">
        <v>1.7496</v>
      </c>
      <c r="D50" s="66">
        <v>1.7654000000000001</v>
      </c>
      <c r="E50" s="66">
        <v>1.7847</v>
      </c>
      <c r="F50" s="66">
        <v>1.7929999999999999</v>
      </c>
      <c r="G50" s="66">
        <v>1.8069999999999999</v>
      </c>
      <c r="H50" s="66">
        <v>1.829</v>
      </c>
      <c r="I50" s="66">
        <v>1.8396999999999999</v>
      </c>
      <c r="J50" s="66">
        <v>1.8566</v>
      </c>
      <c r="K50" s="66">
        <v>1.8692</v>
      </c>
      <c r="L50" s="66">
        <v>1.8761000000000001</v>
      </c>
      <c r="M50" s="66">
        <v>1.8802000000000001</v>
      </c>
    </row>
    <row r="51" spans="1:13" ht="15.75" hidden="1" thickBot="1">
      <c r="A51" s="63">
        <v>2009</v>
      </c>
      <c r="B51" s="66">
        <v>1.8955</v>
      </c>
      <c r="C51" s="66">
        <v>1.9106000000000001</v>
      </c>
      <c r="D51" s="66">
        <v>1.909</v>
      </c>
      <c r="E51" s="66">
        <v>1.9202999999999999</v>
      </c>
      <c r="F51" s="66">
        <v>1.9221999999999999</v>
      </c>
      <c r="G51" s="66">
        <v>1.9286000000000001</v>
      </c>
      <c r="H51" s="66">
        <v>1.9482999999999999</v>
      </c>
      <c r="I51" s="66">
        <v>1.9681</v>
      </c>
      <c r="J51" s="66">
        <v>1.9914000000000001</v>
      </c>
      <c r="K51" s="66">
        <v>1.9992000000000001</v>
      </c>
      <c r="L51" s="66">
        <v>1.9998</v>
      </c>
      <c r="M51" s="66">
        <v>2.0007999999999999</v>
      </c>
    </row>
    <row r="52" spans="1:13" ht="15.75" hidden="1" thickBot="1">
      <c r="A52" s="63">
        <v>2010</v>
      </c>
      <c r="B52" s="66">
        <v>2.0089000000000001</v>
      </c>
      <c r="C52" s="66">
        <v>2.0257000000000001</v>
      </c>
      <c r="D52" s="66">
        <v>2.0386000000000002</v>
      </c>
      <c r="E52" s="66">
        <v>2.0566</v>
      </c>
      <c r="F52" s="66">
        <v>2.0630000000000002</v>
      </c>
      <c r="G52" s="66">
        <v>2.0663999999999998</v>
      </c>
      <c r="H52" s="66">
        <v>2.0718000000000001</v>
      </c>
      <c r="I52" s="66">
        <v>2.0916000000000001</v>
      </c>
      <c r="J52" s="66">
        <v>2.1162000000000001</v>
      </c>
      <c r="K52" s="66">
        <v>2.1257000000000001</v>
      </c>
      <c r="L52" s="66">
        <v>2.1385999999999998</v>
      </c>
      <c r="M52" s="66">
        <v>2.1389999999999998</v>
      </c>
    </row>
    <row r="53" spans="1:13" ht="15.75" hidden="1" thickBot="1">
      <c r="A53" s="63">
        <v>2011</v>
      </c>
      <c r="B53" s="66">
        <v>2.1482000000000001</v>
      </c>
      <c r="C53" s="66">
        <v>2.1720999999999999</v>
      </c>
      <c r="D53" s="66">
        <v>2.194</v>
      </c>
      <c r="E53" s="66">
        <v>2.2233999999999998</v>
      </c>
      <c r="F53" s="66">
        <v>2.2349999999999999</v>
      </c>
      <c r="G53" s="66">
        <v>2.2423000000000002</v>
      </c>
      <c r="H53" s="66">
        <v>2.2502</v>
      </c>
      <c r="I53" s="66">
        <v>2.2656999999999998</v>
      </c>
      <c r="J53" s="66">
        <v>2.2789999999999999</v>
      </c>
      <c r="K53" s="66">
        <v>2.2909000000000002</v>
      </c>
      <c r="L53" s="66">
        <v>2.3062999999999998</v>
      </c>
      <c r="M53" s="66">
        <v>2.3170999999999999</v>
      </c>
    </row>
    <row r="54" spans="1:13" ht="15.75" hidden="1" thickBot="1">
      <c r="A54" s="63">
        <v>2012</v>
      </c>
      <c r="B54" s="66">
        <v>2.3323</v>
      </c>
      <c r="C54" s="66">
        <v>2.3492000000000002</v>
      </c>
      <c r="D54" s="66">
        <v>2.3685999999999998</v>
      </c>
      <c r="E54" s="66">
        <v>2.3913000000000002</v>
      </c>
      <c r="F54" s="66">
        <v>2.4117000000000002</v>
      </c>
      <c r="G54" s="66">
        <v>2.4226000000000001</v>
      </c>
      <c r="H54" s="66">
        <v>2.4302999999999999</v>
      </c>
      <c r="I54" s="66">
        <v>2.4369999999999998</v>
      </c>
      <c r="J54" s="66">
        <v>2.4569999999999999</v>
      </c>
      <c r="K54" s="66">
        <v>2.4857</v>
      </c>
      <c r="L54" s="66">
        <v>2.5144000000000002</v>
      </c>
      <c r="M54" s="66">
        <v>2.5266000000000002</v>
      </c>
    </row>
    <row r="55" spans="1:13" ht="15.75" hidden="1" thickBot="1">
      <c r="A55" s="63">
        <v>2013</v>
      </c>
      <c r="B55" s="66">
        <v>2.5125000000000002</v>
      </c>
      <c r="C55" s="66">
        <v>2.5486</v>
      </c>
      <c r="D55" s="66">
        <v>2.5783999999999998</v>
      </c>
      <c r="E55" s="66">
        <v>2.5966999999999998</v>
      </c>
      <c r="F55" s="66">
        <v>2.6093000000000002</v>
      </c>
      <c r="G55" s="66">
        <v>2.6181999999999999</v>
      </c>
      <c r="H55" s="66">
        <v>2.629</v>
      </c>
      <c r="I55" s="66">
        <v>2.6478999999999999</v>
      </c>
      <c r="J55" s="66">
        <v>2.6741999999999999</v>
      </c>
      <c r="K55" s="66">
        <v>2.7092999999999998</v>
      </c>
      <c r="L55" s="66">
        <v>2.7336999999999998</v>
      </c>
      <c r="M55" s="66">
        <v>2.7421000000000002</v>
      </c>
    </row>
    <row r="56" spans="1:13" ht="15.75" hidden="1" thickBot="1">
      <c r="A56" s="63">
        <v>2014</v>
      </c>
      <c r="B56" s="66">
        <v>2.7263999999999999</v>
      </c>
      <c r="C56" s="66">
        <v>2.7778</v>
      </c>
      <c r="D56" s="66">
        <v>2.8285</v>
      </c>
      <c r="E56" s="66">
        <v>2.8496999999999999</v>
      </c>
      <c r="F56" s="66">
        <v>2.851</v>
      </c>
      <c r="G56" s="66">
        <v>2.8582999999999998</v>
      </c>
      <c r="H56" s="66">
        <v>2.8681999999999999</v>
      </c>
      <c r="I56" s="66">
        <v>2.8877999999999999</v>
      </c>
      <c r="J56" s="66">
        <v>2.9094000000000002</v>
      </c>
      <c r="K56" s="66">
        <v>2.9373999999999998</v>
      </c>
      <c r="L56" s="66">
        <v>2.9565999999999999</v>
      </c>
      <c r="M56" s="66">
        <v>2.9632000000000001</v>
      </c>
    </row>
    <row r="57" spans="1:13" ht="15.75" thickBot="1">
      <c r="A57" s="63">
        <v>2015</v>
      </c>
      <c r="B57" s="66">
        <v>2.9506999999999999</v>
      </c>
      <c r="C57" s="66">
        <v>3.0019</v>
      </c>
      <c r="D57" s="66">
        <v>3.0415000000000001</v>
      </c>
      <c r="E57" s="66">
        <v>3.0647000000000002</v>
      </c>
      <c r="F57" s="66">
        <v>3.0829</v>
      </c>
      <c r="G57" s="66">
        <v>3.0983000000000001</v>
      </c>
      <c r="H57" s="66">
        <v>3.1124999999999998</v>
      </c>
      <c r="I57" s="66">
        <v>3.1463999999999999</v>
      </c>
      <c r="J57" s="66">
        <v>3.1835</v>
      </c>
      <c r="K57" s="66">
        <v>3.2277999999999998</v>
      </c>
      <c r="L57" s="66">
        <v>3.2425999999999999</v>
      </c>
      <c r="M57" s="66">
        <v>3.2425999999999999</v>
      </c>
    </row>
    <row r="58" spans="1:13" ht="15.75" thickBot="1">
      <c r="A58" s="63">
        <v>2016</v>
      </c>
      <c r="B58" s="66">
        <v>3.2299000000000002</v>
      </c>
      <c r="C58" s="66">
        <v>3.2924000000000002</v>
      </c>
      <c r="D58" s="66">
        <v>3.3504999999999998</v>
      </c>
      <c r="E58" s="66">
        <v>3.3881999999999999</v>
      </c>
      <c r="F58" s="66">
        <v>3.4070999999999998</v>
      </c>
      <c r="G58" s="66">
        <v>3.4371</v>
      </c>
      <c r="H58" s="66">
        <v>3.4542000000000002</v>
      </c>
      <c r="I58" s="66">
        <v>3.4678</v>
      </c>
      <c r="J58" s="66">
        <f>J37</f>
        <v>5.5494000000000003</v>
      </c>
      <c r="K58" s="66">
        <v>3.4971000000000001</v>
      </c>
      <c r="L58" s="66">
        <v>3.5036999999999998</v>
      </c>
      <c r="M58" s="66">
        <v>3.5076999999999998</v>
      </c>
    </row>
    <row r="59" spans="1:13" s="133" customFormat="1" ht="15.75" thickBot="1">
      <c r="A59" s="63">
        <v>2017</v>
      </c>
      <c r="B59" s="66">
        <v>3.4921000000000002</v>
      </c>
      <c r="C59" s="66">
        <v>3.5632999999999999</v>
      </c>
      <c r="D59" s="66">
        <v>3.5947</v>
      </c>
      <c r="E59" s="66">
        <v>3.6179999999999999</v>
      </c>
      <c r="F59" s="66">
        <v>3.6288</v>
      </c>
      <c r="G59" s="66">
        <v>3.6339999999999999</v>
      </c>
      <c r="H59" s="66">
        <v>3.6394000000000002</v>
      </c>
      <c r="I59" s="66">
        <v>3.6501000000000001</v>
      </c>
      <c r="J59" s="66">
        <v>3.6753</v>
      </c>
      <c r="K59" s="66">
        <v>3.6966999999999999</v>
      </c>
      <c r="L59" s="66">
        <v>3.7141000000000002</v>
      </c>
      <c r="M59" s="66">
        <v>3.7275</v>
      </c>
    </row>
    <row r="60" spans="1:13" s="141" customFormat="1" ht="15.75" thickBot="1">
      <c r="A60" s="63">
        <v>2018</v>
      </c>
      <c r="B60" s="66">
        <v>3.7198000000000002</v>
      </c>
      <c r="C60" s="66">
        <v>3.8005</v>
      </c>
      <c r="D60" s="66">
        <v>3.8469000000000002</v>
      </c>
      <c r="E60" s="66">
        <v>3.8613</v>
      </c>
      <c r="F60" s="66">
        <v>3.8654000000000002</v>
      </c>
      <c r="G60" s="66">
        <v>3.8919000000000001</v>
      </c>
      <c r="H60" s="66">
        <v>3.9293999999999998</v>
      </c>
      <c r="I60" s="66">
        <v>3.9554999999999998</v>
      </c>
      <c r="J60" s="66">
        <v>3.9813999999999998</v>
      </c>
      <c r="K60" s="66">
        <v>4.0025000000000004</v>
      </c>
      <c r="L60" s="66">
        <v>4.0133999999999999</v>
      </c>
      <c r="M60" s="66">
        <v>4.0166000000000004</v>
      </c>
    </row>
    <row r="61" spans="1:13" s="150" customFormat="1" ht="15.75" thickBot="1">
      <c r="A61" s="63">
        <v>2019</v>
      </c>
      <c r="B61" s="66">
        <v>4.0166000000000004</v>
      </c>
      <c r="C61" s="66">
        <v>4.0854999999999997</v>
      </c>
      <c r="D61" s="66">
        <v>4.1349</v>
      </c>
      <c r="E61" s="66">
        <v>4.1604000000000001</v>
      </c>
      <c r="F61" s="66">
        <v>4.1791999999999998</v>
      </c>
      <c r="G61" s="66">
        <v>4.1959999999999997</v>
      </c>
      <c r="H61" s="66">
        <v>4.2213000000000003</v>
      </c>
      <c r="I61" s="66">
        <v>4.2526000000000002</v>
      </c>
      <c r="J61" s="66">
        <v>4.2889999999999997</v>
      </c>
      <c r="K61" s="66">
        <v>4.3140000000000001</v>
      </c>
      <c r="L61" s="66">
        <v>4.3445999999999998</v>
      </c>
      <c r="M61" s="66">
        <v>4.3653000000000004</v>
      </c>
    </row>
    <row r="62" spans="1:13" s="154" customFormat="1" ht="15.75" thickBot="1">
      <c r="A62" s="63">
        <v>2020</v>
      </c>
      <c r="B62" s="66">
        <v>4.3672000000000004</v>
      </c>
      <c r="C62" s="66">
        <v>4.4424000000000001</v>
      </c>
      <c r="D62" s="66">
        <v>4.4810999999999996</v>
      </c>
      <c r="E62" s="66">
        <v>4.5351999999999997</v>
      </c>
      <c r="F62" s="66">
        <v>4.6212999999999997</v>
      </c>
      <c r="G62" s="66">
        <v>4.6581000000000001</v>
      </c>
      <c r="H62" s="66">
        <v>4.6632999999999996</v>
      </c>
      <c r="I62" s="66">
        <v>4.6848999999999998</v>
      </c>
      <c r="J62" s="66">
        <v>4.7112999999999996</v>
      </c>
      <c r="K62" s="66">
        <v>4.7409999999999997</v>
      </c>
      <c r="L62" s="66">
        <v>4.7687999999999997</v>
      </c>
      <c r="M62" s="66">
        <f>M38</f>
        <v>0</v>
      </c>
    </row>
    <row r="63" spans="1:13" s="168" customFormat="1" ht="15.75" thickBot="1">
      <c r="A63" s="63">
        <v>2021</v>
      </c>
      <c r="B63" s="66" t="e">
        <f>#REF!</f>
        <v>#REF!</v>
      </c>
      <c r="C63" s="66" t="e">
        <f>#REF!</f>
        <v>#REF!</v>
      </c>
      <c r="D63" s="66">
        <v>4.8875000000000002</v>
      </c>
      <c r="E63" s="66">
        <v>4.9192</v>
      </c>
      <c r="F63" s="66">
        <v>4.9202000000000004</v>
      </c>
      <c r="G63" s="66">
        <v>4.9678000000000004</v>
      </c>
      <c r="H63" s="66">
        <v>4.9995000000000003</v>
      </c>
      <c r="I63" s="66">
        <v>5.0266999999999999</v>
      </c>
      <c r="J63" s="66">
        <v>5.0664999999999996</v>
      </c>
      <c r="K63" s="66">
        <v>5.0933000000000002</v>
      </c>
      <c r="L63" s="66">
        <v>5.1410999999999998</v>
      </c>
      <c r="M63" s="66">
        <v>5.1608000000000001</v>
      </c>
    </row>
    <row r="64" spans="1:13" s="175" customFormat="1" ht="15.75" thickBot="1">
      <c r="A64" s="63">
        <v>2022</v>
      </c>
      <c r="B64" s="66">
        <v>5.1585999999999999</v>
      </c>
      <c r="C64" s="66">
        <v>5.2329999999999997</v>
      </c>
      <c r="D64" s="66">
        <v>5.3140999999999998</v>
      </c>
      <c r="E64" s="66">
        <v>5.3758999999999997</v>
      </c>
      <c r="F64" s="66">
        <v>5.4078999999999997</v>
      </c>
      <c r="G64" s="66">
        <v>5.4329000000000001</v>
      </c>
      <c r="H64" s="66">
        <v>5.4640000000000004</v>
      </c>
      <c r="I64" s="66">
        <v>5.5045000000000002</v>
      </c>
      <c r="J64" s="66">
        <v>5.5494000000000003</v>
      </c>
      <c r="K64" s="66">
        <v>5.5960999999999999</v>
      </c>
      <c r="L64" s="66">
        <v>5.6135000000000002</v>
      </c>
      <c r="M64" s="66"/>
    </row>
  </sheetData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5">
    <mergeCell ref="A41:M41"/>
    <mergeCell ref="A3:M3"/>
    <mergeCell ref="A4:M4"/>
    <mergeCell ref="A40:M40"/>
    <mergeCell ref="B6:M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SETIEMBRE 2022</vt:lpstr>
      <vt:lpstr>NUEVOS MATERIALES</vt:lpstr>
      <vt:lpstr>UNID. REAJUSTABLE</vt:lpstr>
      <vt:lpstr>DOLAR</vt:lpstr>
      <vt:lpstr>UNID. INDEXADA</vt:lpstr>
      <vt:lpstr>DOLAR!Área_de_impresión</vt:lpstr>
      <vt:lpstr>'NUEVOS MATERIALES'!Área_de_impresión</vt:lpstr>
      <vt:lpstr>'SETIEMBRE 2022'!Área_de_impresión</vt:lpstr>
      <vt:lpstr>'UNID. INDEXADA'!Área_de_impresión</vt:lpstr>
      <vt:lpstr>'UNID. REAJUSTABLE'!Área_de_impresión</vt:lpstr>
      <vt:lpstr>'SETIEMBRE 2022'!Títulos_a_imprimir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Soporte</cp:lastModifiedBy>
  <cp:lastPrinted>2019-06-06T15:50:42Z</cp:lastPrinted>
  <dcterms:created xsi:type="dcterms:W3CDTF">1999-02-23T16:55:22Z</dcterms:created>
  <dcterms:modified xsi:type="dcterms:W3CDTF">2022-11-28T21:10:09Z</dcterms:modified>
</cp:coreProperties>
</file>