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\Downloads\NUEVAS\"/>
    </mc:Choice>
  </mc:AlternateContent>
  <xr:revisionPtr revIDLastSave="0" documentId="8_{1A5E8495-2AC0-49DA-9E45-F4A70C810581}" xr6:coauthVersionLast="47" xr6:coauthVersionMax="47" xr10:uidLastSave="{00000000-0000-0000-0000-000000000000}"/>
  <bookViews>
    <workbookView xWindow="-120" yWindow="-120" windowWidth="20730" windowHeight="11760" tabRatio="640" xr2:uid="{00000000-000D-0000-FFFF-FFFF00000000}"/>
  </bookViews>
  <sheets>
    <sheet name="DICIEMBRE 2023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0">'DICIEMBRE 2023'!$B$1:$G$403</definedName>
    <definedName name="_xlnm.Print_Area" localSheetId="3">DOLAR!$A$1:$M$65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REAJUSTABLE'!$A$2:$M$119</definedName>
    <definedName name="_xlnm.Print_Titles" localSheetId="0">'DICIEMBRE 2023'!$1:$3</definedName>
    <definedName name="Z_96D9ECFD_33A2_43C7_81F2_82AA62F5B730_.wvu.PrintArea" localSheetId="0" hidden="1">'DICIEMBRE 2023'!$B$1:$G$404</definedName>
    <definedName name="Z_96D9ECFD_33A2_43C7_81F2_82AA62F5B730_.wvu.PrintArea" localSheetId="3" hidden="1">DOLAR!$A$3:$M$58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REAJUSTABLE'!$A$2:$M$119</definedName>
    <definedName name="Z_96D9ECFD_33A2_43C7_81F2_82AA62F5B730_.wvu.PrintTitles" localSheetId="0" hidden="1">'DICIEMBRE 2023'!$1:$3</definedName>
    <definedName name="Z_96D9ECFD_33A2_43C7_81F2_82AA62F5B730_.wvu.Rows" localSheetId="0" hidden="1">'DICIEMBRE 2023'!$400:$400</definedName>
    <definedName name="Z_96D9ECFD_33A2_43C7_81F2_82AA62F5B730_.wvu.Rows" localSheetId="3" hidden="1">DOLAR!$1:$1,DOLAR!$44:$52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REAJUSTABLE'!$34:$43,'UNID. REAJUSTABLE'!$65:$68,'UNID. REAJUSTABLE'!$71:$77</definedName>
  </definedNames>
  <calcPr calcId="191029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5" l="1"/>
  <c r="B63" i="5"/>
  <c r="M62" i="5"/>
  <c r="J58" i="5" l="1"/>
  <c r="B74" i="3" l="1"/>
  <c r="C74" i="3"/>
  <c r="D74" i="3"/>
  <c r="E74" i="3"/>
  <c r="F74" i="3"/>
  <c r="G74" i="3"/>
  <c r="H74" i="3"/>
  <c r="I74" i="3"/>
  <c r="J74" i="3"/>
  <c r="K74" i="3"/>
  <c r="L74" i="3"/>
  <c r="M74" i="3"/>
  <c r="B75" i="3"/>
  <c r="C75" i="3"/>
  <c r="D75" i="3"/>
  <c r="E75" i="3"/>
  <c r="F75" i="3"/>
  <c r="G75" i="3"/>
  <c r="H75" i="3"/>
  <c r="I75" i="3"/>
  <c r="J75" i="3"/>
  <c r="K75" i="3"/>
  <c r="L75" i="3"/>
  <c r="M75" i="3"/>
  <c r="B76" i="3"/>
  <c r="C76" i="3"/>
  <c r="D76" i="3"/>
  <c r="E76" i="3"/>
  <c r="F76" i="3"/>
  <c r="G76" i="3"/>
  <c r="H76" i="3"/>
  <c r="I76" i="3"/>
  <c r="J76" i="3"/>
  <c r="K76" i="3"/>
  <c r="L76" i="3"/>
  <c r="M76" i="3"/>
  <c r="B77" i="3"/>
  <c r="C77" i="3"/>
  <c r="D77" i="3"/>
  <c r="E77" i="3"/>
  <c r="F77" i="3"/>
  <c r="G77" i="3"/>
  <c r="H77" i="3"/>
  <c r="I77" i="3"/>
  <c r="J77" i="3"/>
  <c r="K77" i="3"/>
  <c r="L77" i="3"/>
  <c r="M77" i="3"/>
  <c r="B78" i="3"/>
  <c r="C78" i="3"/>
  <c r="D78" i="3"/>
  <c r="E78" i="3"/>
  <c r="F78" i="3"/>
  <c r="G78" i="3"/>
  <c r="H78" i="3"/>
  <c r="I78" i="3"/>
  <c r="J78" i="3"/>
  <c r="K78" i="3"/>
  <c r="L78" i="3"/>
  <c r="M78" i="3"/>
  <c r="B79" i="3"/>
  <c r="C79" i="3"/>
  <c r="D79" i="3"/>
</calcChain>
</file>

<file path=xl/sharedStrings.xml><?xml version="1.0" encoding="utf-8"?>
<sst xmlns="http://schemas.openxmlformats.org/spreadsheetml/2006/main" count="1247" uniqueCount="717">
  <si>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</si>
  <si>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</si>
  <si>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</si>
  <si>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</si>
  <si>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</si>
  <si>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</si>
  <si>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</si>
  <si>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</si>
  <si>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</si>
  <si>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</si>
  <si>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</si>
  <si>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</si>
  <si>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</si>
  <si>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</si>
  <si>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</si>
  <si>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</si>
  <si>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</si>
  <si>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</si>
  <si>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</si>
  <si>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</si>
  <si>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</si>
  <si>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</si>
  <si>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</si>
  <si>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</si>
  <si>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</si>
  <si>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</si>
  <si>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</si>
  <si>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</si>
  <si>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</si>
  <si>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</si>
  <si>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</si>
  <si>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</si>
  <si>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</si>
  <si>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</si>
  <si>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</si>
  <si>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</si>
  <si>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</si>
  <si>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</si>
  <si>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</si>
  <si>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</si>
  <si>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</si>
  <si>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</si>
  <si>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</si>
  <si>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</si>
  <si>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</si>
  <si>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</si>
  <si>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</si>
  <si>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</si>
  <si>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</si>
  <si>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</si>
  <si>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</si>
  <si>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</si>
  <si>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</si>
  <si>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</si>
  <si>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</si>
  <si>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</si>
  <si>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</si>
  <si>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</si>
  <si>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</si>
  <si>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</si>
  <si>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</si>
  <si>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</si>
  <si>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</si>
  <si>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</si>
  <si>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</si>
  <si>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</si>
  <si>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</si>
  <si>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</si>
  <si>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</si>
  <si>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</si>
  <si>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</si>
  <si>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</si>
  <si>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</si>
  <si>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</si>
  <si>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</si>
  <si>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</si>
  <si>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</si>
  <si>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</si>
  <si>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</si>
  <si>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</si>
  <si>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</si>
  <si>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</si>
  <si>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</si>
  <si>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</si>
  <si>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</si>
  <si>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</si>
  <si>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</si>
  <si>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</si>
  <si>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</si>
  <si>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</si>
  <si>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</si>
  <si>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</si>
  <si>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</si>
  <si>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</si>
  <si>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</si>
  <si>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</si>
  <si>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</si>
  <si>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</si>
  <si>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</si>
  <si>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</si>
  <si>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</si>
  <si>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</si>
  <si>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</si>
  <si>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</si>
  <si>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</si>
  <si>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</si>
  <si>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</si>
  <si>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</si>
  <si>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</si>
  <si>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</si>
  <si>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</si>
  <si>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</si>
  <si>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</si>
  <si>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</si>
  <si>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</si>
  <si>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</si>
  <si>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</si>
  <si>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</si>
  <si>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</si>
  <si>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</si>
  <si>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</si>
  <si>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</si>
  <si>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</si>
  <si>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</si>
  <si>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</si>
  <si>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</si>
  <si>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</si>
  <si>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</si>
  <si>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</si>
  <si>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</si>
  <si>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</si>
  <si>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</si>
  <si>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</si>
  <si>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</si>
  <si>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</si>
  <si>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</si>
  <si>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</si>
  <si>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</si>
  <si>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</si>
  <si>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</si>
  <si>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</si>
  <si>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</si>
  <si>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</si>
  <si>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</si>
  <si>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</si>
  <si>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</si>
  <si>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</si>
  <si>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</si>
  <si>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</si>
  <si>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</si>
  <si>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</si>
  <si>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</si>
  <si>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</si>
  <si>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</si>
  <si>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</si>
  <si>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</si>
  <si>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</si>
  <si>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</si>
  <si>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</si>
  <si>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</si>
  <si>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</si>
  <si>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</si>
  <si>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</si>
  <si>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</si>
  <si>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</si>
  <si>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</si>
  <si>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</si>
  <si>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</si>
  <si>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</si>
  <si>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</si>
  <si>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</si>
  <si>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</si>
  <si>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</si>
  <si>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</si>
  <si>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</si>
  <si>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</si>
  <si>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</si>
  <si>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</si>
  <si>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</si>
  <si>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</si>
  <si>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</si>
  <si>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</si>
  <si>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</si>
  <si>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</si>
  <si>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</si>
  <si>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</si>
  <si>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</si>
  <si>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</si>
  <si>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</si>
  <si>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</si>
  <si>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</si>
  <si>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</si>
  <si>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</si>
  <si>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</si>
  <si>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</si>
  <si>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</si>
  <si>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</si>
  <si>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</si>
  <si>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</si>
  <si>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</si>
  <si>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</si>
  <si>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</si>
  <si>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</si>
  <si>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</si>
  <si>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</si>
  <si>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</si>
  <si>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</si>
  <si>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</si>
  <si>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</si>
  <si>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</si>
  <si>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</si>
  <si>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</si>
  <si>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</si>
  <si>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</si>
  <si>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</si>
  <si>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</si>
  <si>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</si>
  <si>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</si>
  <si>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</si>
  <si>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</si>
  <si>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</si>
  <si>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</si>
  <si>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</si>
  <si>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</si>
  <si>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</si>
  <si>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</si>
  <si>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</si>
  <si>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</si>
  <si>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</si>
  <si>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</si>
  <si>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</si>
  <si>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</si>
  <si>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</si>
  <si>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</si>
  <si>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</si>
  <si>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</si>
  <si>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</si>
  <si>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</si>
  <si>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</si>
  <si>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</si>
  <si>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</si>
  <si>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</si>
  <si>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</si>
  <si>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</si>
  <si>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</si>
  <si>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</si>
  <si>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</si>
  <si>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</si>
  <si>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</si>
  <si>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</si>
  <si>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</si>
  <si>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</si>
  <si>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</si>
  <si>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</si>
  <si>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</si>
  <si>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</si>
  <si>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</si>
  <si>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</si>
  <si>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</si>
  <si>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</si>
  <si>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</si>
  <si>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</si>
  <si>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</si>
  <si>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</si>
  <si>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</si>
  <si>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</si>
  <si>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</si>
  <si>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</si>
  <si>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</si>
  <si>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</si>
  <si>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</si>
  <si>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</si>
  <si>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</si>
  <si>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</si>
  <si>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</si>
  <si>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</si>
  <si>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</si>
  <si>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</si>
  <si>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</si>
  <si>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</si>
  <si>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</si>
  <si>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</si>
  <si>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</si>
  <si>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</si>
  <si>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</si>
  <si>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</si>
  <si>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</si>
  <si>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</si>
  <si>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</si>
  <si>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</si>
  <si>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</si>
  <si>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</si>
  <si>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</si>
  <si>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</si>
  <si>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</si>
  <si>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</si>
  <si>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</si>
  <si>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</si>
  <si>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</si>
  <si>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</si>
  <si>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</si>
  <si>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</si>
  <si>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</si>
  <si>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</si>
  <si>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</si>
  <si>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</si>
  <si>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</si>
  <si>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</si>
  <si>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</si>
  <si>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</si>
  <si>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</si>
  <si>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</si>
  <si>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</si>
  <si>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</si>
  <si>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</si>
  <si>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</si>
  <si>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</si>
  <si>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</si>
  <si>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</si>
  <si>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</si>
  <si>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</si>
  <si>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</si>
  <si>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</si>
  <si>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</si>
  <si>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</si>
  <si>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</si>
  <si>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</si>
  <si>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</si>
  <si>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</si>
  <si>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</si>
  <si>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</si>
  <si>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</si>
  <si>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</si>
  <si>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</si>
  <si>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</si>
  <si>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</si>
  <si>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</si>
  <si>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</si>
  <si>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</si>
  <si>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</si>
  <si>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</si>
  <si>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</si>
  <si>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</si>
  <si>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</si>
  <si>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</si>
  <si>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</si>
  <si>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</si>
  <si>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</si>
  <si>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</si>
  <si>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</si>
  <si>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</si>
  <si>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</si>
  <si>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</si>
  <si>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</si>
  <si>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</si>
  <si>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</si>
  <si>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</si>
  <si>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</si>
  <si>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</si>
  <si>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</si>
  <si>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</si>
  <si>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</si>
  <si>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</si>
  <si>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</si>
  <si>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</si>
  <si>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</si>
  <si>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</si>
  <si>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</si>
  <si>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</si>
  <si>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</si>
  <si>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</si>
  <si>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</si>
  <si>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</si>
  <si>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</si>
  <si>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</si>
  <si>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</si>
  <si>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</si>
  <si>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</si>
  <si>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</si>
  <si>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</si>
  <si>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</si>
  <si>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</si>
  <si>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</si>
  <si>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</si>
  <si>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</si>
  <si>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</si>
  <si>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</si>
  <si>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</si>
  <si>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</si>
  <si>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</si>
  <si>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</si>
  <si>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</si>
  <si>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</si>
  <si>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</si>
  <si>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</si>
  <si>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</si>
  <si>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</si>
  <si>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</si>
  <si>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</si>
  <si>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</si>
  <si>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</si>
  <si>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</si>
  <si>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</si>
  <si>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</si>
  <si>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</si>
  <si>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</si>
  <si>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</si>
  <si>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</si>
  <si>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</si>
  <si>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</si>
  <si>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</si>
  <si>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</si>
  <si>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</si>
  <si>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</si>
  <si>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</si>
  <si>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</si>
  <si>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</si>
  <si>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</si>
  <si>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</si>
  <si>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</si>
  <si>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</si>
  <si>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</si>
  <si>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</si>
  <si>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</si>
  <si>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</si>
  <si>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</si>
  <si>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</si>
  <si>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</si>
  <si>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</si>
  <si>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</si>
  <si>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</si>
  <si>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</si>
  <si>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</si>
  <si>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</si>
  <si>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</si>
  <si>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</si>
  <si>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</si>
  <si>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</si>
  <si>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</si>
  <si>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</si>
  <si>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</si>
  <si>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</si>
  <si>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</si>
  <si>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</si>
  <si>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</si>
  <si>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</si>
  <si>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</si>
  <si>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</si>
  <si>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</si>
  <si>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</si>
  <si>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</si>
  <si>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</si>
  <si>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</si>
  <si>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</si>
  <si>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</si>
  <si>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</si>
  <si>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</si>
  <si>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</si>
  <si>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</si>
  <si>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</si>
  <si>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</si>
  <si>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</si>
  <si>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</si>
  <si>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</si>
  <si>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</si>
  <si>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</si>
  <si>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</si>
  <si>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</si>
  <si>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</si>
  <si>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</si>
  <si>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</si>
  <si>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</si>
  <si>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</si>
  <si>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</si>
  <si>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</si>
  <si>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</si>
  <si>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</si>
  <si>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</si>
  <si>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</si>
  <si>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</si>
  <si>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</si>
  <si>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</si>
  <si>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</si>
  <si>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</si>
  <si>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</si>
  <si>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</si>
  <si>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</si>
  <si>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</si>
  <si>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</si>
  <si>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</si>
  <si>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</si>
  <si>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</si>
  <si>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</si>
  <si>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</si>
  <si>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</si>
  <si>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</si>
  <si>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</si>
  <si>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</si>
  <si>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</si>
  <si>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</si>
  <si>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</si>
  <si>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</si>
  <si>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</si>
  <si>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</si>
  <si>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</si>
  <si>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</si>
  <si>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</si>
  <si>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</si>
  <si>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</si>
  <si>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</si>
  <si>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</si>
  <si>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</si>
  <si>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</si>
  <si>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</si>
  <si>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</si>
  <si>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</si>
  <si>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</si>
  <si>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</si>
  <si>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</si>
  <si>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</si>
  <si>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Caño P.V.C. Diam.40</t>
  </si>
  <si>
    <t>listadepreciosarquitectura@gmail.com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</si>
  <si>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</si>
  <si>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</si>
  <si>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</si>
  <si>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</si>
  <si>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</si>
  <si>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</si>
  <si>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</si>
  <si>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</si>
  <si>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</si>
  <si>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</si>
  <si>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</si>
  <si>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</si>
  <si>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</si>
  <si>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</si>
  <si>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</si>
  <si>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</si>
  <si>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</si>
  <si>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</si>
  <si>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</si>
  <si>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</si>
  <si>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</si>
  <si>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</si>
  <si>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</si>
  <si>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43,1450</t>
  </si>
  <si>
    <t>44,1870</t>
  </si>
  <si>
    <t>835,99</t>
  </si>
  <si>
    <t>39.0740</t>
  </si>
  <si>
    <t>39.8630</t>
  </si>
  <si>
    <t>254,30</t>
  </si>
  <si>
    <t>906,05</t>
  </si>
  <si>
    <t>1.445,81</t>
  </si>
  <si>
    <t>40.9340</t>
  </si>
  <si>
    <t xml:space="preserve">Base Octubre 22 = 100  </t>
  </si>
  <si>
    <t>1502,25</t>
  </si>
  <si>
    <t>38.8930</t>
  </si>
  <si>
    <t>38.9450</t>
  </si>
  <si>
    <t>38.6480</t>
  </si>
  <si>
    <t>38,5670</t>
  </si>
  <si>
    <t>38,7560</t>
  </si>
  <si>
    <t>38,6980</t>
  </si>
  <si>
    <t>38,7410</t>
  </si>
  <si>
    <t>38,6150</t>
  </si>
  <si>
    <t>38,6460</t>
  </si>
  <si>
    <t>38,7490</t>
  </si>
  <si>
    <t>38,9490</t>
  </si>
  <si>
    <t>38,9260</t>
  </si>
  <si>
    <t>38,9680</t>
  </si>
  <si>
    <t>39,0170</t>
  </si>
  <si>
    <t>38,9550</t>
  </si>
  <si>
    <t>38,8960</t>
  </si>
  <si>
    <t>38,7150</t>
  </si>
  <si>
    <t>38,7050</t>
  </si>
  <si>
    <t>38,6160</t>
  </si>
  <si>
    <t>38,7830</t>
  </si>
  <si>
    <t>39.0150</t>
  </si>
  <si>
    <t>38.9520</t>
  </si>
  <si>
    <t>38.8300</t>
  </si>
  <si>
    <t>38.6920</t>
  </si>
  <si>
    <t>38.8600</t>
  </si>
  <si>
    <t>38.9280</t>
  </si>
  <si>
    <t>38.9530</t>
  </si>
  <si>
    <t>38.9680</t>
  </si>
  <si>
    <t>38.9490</t>
  </si>
  <si>
    <t>38.9040</t>
  </si>
  <si>
    <t>38.9140</t>
  </si>
  <si>
    <t>38.8560</t>
  </si>
  <si>
    <t>38.6250</t>
  </si>
  <si>
    <t>38.6730</t>
  </si>
  <si>
    <t>38.8340</t>
  </si>
  <si>
    <t>38.7990</t>
  </si>
  <si>
    <t>38.7910</t>
  </si>
  <si>
    <t>38.7390</t>
  </si>
  <si>
    <t>38.7790</t>
  </si>
  <si>
    <t>38.7430</t>
  </si>
  <si>
    <t>38.7820</t>
  </si>
  <si>
    <t>38.9920</t>
  </si>
  <si>
    <t>38.9540</t>
  </si>
  <si>
    <t>38.9030</t>
  </si>
  <si>
    <t>38.7050</t>
  </si>
  <si>
    <t>38.6620</t>
  </si>
  <si>
    <t>38.4270</t>
  </si>
  <si>
    <t>38.2310</t>
  </si>
  <si>
    <t>38.1730</t>
  </si>
  <si>
    <t>38.0200</t>
  </si>
  <si>
    <t>37.9310</t>
  </si>
  <si>
    <t>37.9120</t>
  </si>
  <si>
    <t>37.7650</t>
  </si>
  <si>
    <t>37.5400</t>
  </si>
  <si>
    <t>37.5960</t>
  </si>
  <si>
    <t>37.5130</t>
  </si>
  <si>
    <t>37.6200</t>
  </si>
  <si>
    <t>37.5210</t>
  </si>
  <si>
    <t>37.4080</t>
  </si>
  <si>
    <t>INDICE GENERAL DEL COSTO DE LA CONSTRUCCION de VIVIENDA</t>
  </si>
  <si>
    <t>COMUNIQUESE CON NOSOTROS A TRAVÉS DE NUESTRO MAIL:</t>
  </si>
  <si>
    <t>38,0180</t>
  </si>
  <si>
    <t>38,0310</t>
  </si>
  <si>
    <t>37,9520</t>
  </si>
  <si>
    <t>37,7940</t>
  </si>
  <si>
    <t>37,8830</t>
  </si>
  <si>
    <t>38,1520</t>
  </si>
  <si>
    <t>38,0070</t>
  </si>
  <si>
    <t>37,8450</t>
  </si>
  <si>
    <t>37,7290</t>
  </si>
  <si>
    <t>37,8390</t>
  </si>
  <si>
    <t>37,8150</t>
  </si>
  <si>
    <t>37,8300</t>
  </si>
  <si>
    <t>37,7090</t>
  </si>
  <si>
    <t>37,6860</t>
  </si>
  <si>
    <t>37,6960</t>
  </si>
  <si>
    <t>37,7880</t>
  </si>
  <si>
    <t>37,6820</t>
  </si>
  <si>
    <t>37,5920</t>
  </si>
  <si>
    <t>37,6760</t>
  </si>
  <si>
    <t>37,7540</t>
  </si>
  <si>
    <t>37,8760</t>
  </si>
  <si>
    <t>37,8700</t>
  </si>
  <si>
    <t>38,0200</t>
  </si>
  <si>
    <t>38,1170</t>
  </si>
  <si>
    <t>38,0690</t>
  </si>
  <si>
    <t>38,2510</t>
  </si>
  <si>
    <t>38,2810</t>
  </si>
  <si>
    <t>38,1490</t>
  </si>
  <si>
    <t>38,0540</t>
  </si>
  <si>
    <t>38,1270</t>
  </si>
  <si>
    <t>38,1300</t>
  </si>
  <si>
    <t>38,0530</t>
  </si>
  <si>
    <t>38,2050</t>
  </si>
  <si>
    <t>38,1150</t>
  </si>
  <si>
    <t>38,2770</t>
  </si>
  <si>
    <t>38,2850</t>
  </si>
  <si>
    <t>38,4470</t>
  </si>
  <si>
    <t>38,7460</t>
  </si>
  <si>
    <t>38,5560</t>
  </si>
  <si>
    <t>1.626,80</t>
  </si>
  <si>
    <t>1.629,65</t>
  </si>
  <si>
    <t>39,0920</t>
  </si>
  <si>
    <t>39,1580</t>
  </si>
  <si>
    <t>39,2230</t>
  </si>
  <si>
    <t>39,3250</t>
  </si>
  <si>
    <t>39,3390</t>
  </si>
  <si>
    <t>39,4390</t>
  </si>
  <si>
    <t>39,3340</t>
  </si>
  <si>
    <t>39,3930</t>
  </si>
  <si>
    <t>39,2070</t>
  </si>
  <si>
    <t>39,1350</t>
  </si>
  <si>
    <t>39,2620</t>
  </si>
  <si>
    <t>39,2830</t>
  </si>
  <si>
    <t>39,3480</t>
  </si>
  <si>
    <t>39,0540</t>
  </si>
  <si>
    <t>38,7450</t>
  </si>
  <si>
    <t>38,6850</t>
  </si>
  <si>
    <t>38,7070</t>
  </si>
  <si>
    <t>38,9540</t>
  </si>
  <si>
    <t>38,9860</t>
  </si>
  <si>
    <t>39,0500</t>
  </si>
  <si>
    <t>39,1710</t>
  </si>
  <si>
    <t>39,1640</t>
  </si>
  <si>
    <t>39,0740</t>
  </si>
  <si>
    <t>39,1480</t>
  </si>
  <si>
    <t>39,0680</t>
  </si>
  <si>
    <t>39,0730</t>
  </si>
  <si>
    <t>39,2170</t>
  </si>
  <si>
    <t>39,1630</t>
  </si>
  <si>
    <t>39,1830</t>
  </si>
  <si>
    <t>39,1020</t>
  </si>
  <si>
    <t>39,1370</t>
  </si>
  <si>
    <t>39,0820</t>
  </si>
  <si>
    <t>39,0550</t>
  </si>
  <si>
    <t>39,0970</t>
  </si>
  <si>
    <t>39,0830</t>
  </si>
  <si>
    <t>39,0630</t>
  </si>
  <si>
    <t>38,9270</t>
  </si>
  <si>
    <t>38,9980</t>
  </si>
  <si>
    <t>39,0510</t>
  </si>
  <si>
    <t>38,9620</t>
  </si>
  <si>
    <t>38,7610</t>
  </si>
  <si>
    <t>38,8110</t>
  </si>
  <si>
    <t>38,7890</t>
  </si>
  <si>
    <t>38,6410</t>
  </si>
  <si>
    <t>38,4040</t>
  </si>
  <si>
    <t>38,4540</t>
  </si>
  <si>
    <t>38,3890</t>
  </si>
  <si>
    <t>38,4990</t>
  </si>
  <si>
    <t>38,0950</t>
  </si>
  <si>
    <t>37,7060</t>
  </si>
  <si>
    <t>37,8900</t>
  </si>
  <si>
    <t>37,8020</t>
  </si>
  <si>
    <t>37,5070</t>
  </si>
  <si>
    <t>37,5520</t>
  </si>
  <si>
    <t>1.638,35</t>
  </si>
  <si>
    <t xml:space="preserve">1.719,57 </t>
  </si>
  <si>
    <t>N° 576   - Diciembre 2023</t>
  </si>
  <si>
    <t>Valores válidos desde el 01/11/2023.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</si>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</sst>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9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</font>
    <font>
      <sz val="8"/>
      <color theme="0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  <xf numFmtId="168" fontId="45" fillId="0" borderId="0" applyFont="0" applyFill="0" applyBorder="0" applyAlignment="0" applyProtection="0"/>
    <xf numFmtId="0" fontId="46" fillId="0" borderId="0"/>
    <xf numFmtId="0" fontId="45" fillId="0" borderId="0"/>
    <xf numFmtId="168" fontId="47" fillId="0" borderId="0" applyFont="0" applyFill="0" applyBorder="0" applyAlignment="0" applyProtection="0"/>
    <xf numFmtId="0" fontId="47" fillId="0" borderId="0"/>
  </cellStyleXfs>
  <cellXfs count="19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39" fontId="9" fillId="0" borderId="12" xfId="0" applyNumberFormat="1" applyFont="1" applyBorder="1" applyAlignment="1">
      <alignment horizontal="center" vertical="center"/>
    </xf>
    <xf numFmtId="39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6" fontId="6" fillId="0" borderId="2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166" fontId="6" fillId="3" borderId="19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6" fontId="6" fillId="3" borderId="21" xfId="0" applyNumberFormat="1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166" fontId="6" fillId="0" borderId="23" xfId="0" applyNumberFormat="1" applyFont="1" applyBorder="1" applyAlignment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9" fontId="6" fillId="0" borderId="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9" fontId="9" fillId="0" borderId="1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9" fontId="9" fillId="0" borderId="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6" fillId="5" borderId="21" xfId="0" applyNumberFormat="1" applyFont="1" applyFill="1" applyBorder="1" applyAlignment="1">
      <alignment horizontal="center" vertical="center"/>
    </xf>
    <xf numFmtId="164" fontId="16" fillId="6" borderId="21" xfId="0" applyNumberFormat="1" applyFont="1" applyFill="1" applyBorder="1" applyAlignment="1">
      <alignment horizontal="center" vertical="center"/>
    </xf>
    <xf numFmtId="164" fontId="16" fillId="6" borderId="19" xfId="0" applyNumberFormat="1" applyFont="1" applyFill="1" applyBorder="1" applyAlignment="1">
      <alignment horizontal="center" vertical="center"/>
    </xf>
    <xf numFmtId="164" fontId="6" fillId="5" borderId="23" xfId="0" applyNumberFormat="1" applyFont="1" applyFill="1" applyBorder="1" applyAlignment="1">
      <alignment horizontal="center" vertical="center"/>
    </xf>
    <xf numFmtId="164" fontId="16" fillId="5" borderId="23" xfId="0" applyNumberFormat="1" applyFont="1" applyFill="1" applyBorder="1" applyAlignment="1">
      <alignment horizontal="center" vertical="center"/>
    </xf>
    <xf numFmtId="164" fontId="16" fillId="6" borderId="20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5" fontId="6" fillId="0" borderId="37" xfId="0" applyNumberFormat="1" applyFont="1" applyBorder="1" applyAlignment="1">
      <alignment horizontal="center" vertical="center"/>
    </xf>
    <xf numFmtId="165" fontId="6" fillId="0" borderId="38" xfId="0" applyNumberFormat="1" applyFont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165" fontId="6" fillId="0" borderId="40" xfId="0" applyNumberFormat="1" applyFont="1" applyBorder="1" applyAlignment="1">
      <alignment horizontal="center" vertical="center"/>
    </xf>
    <xf numFmtId="165" fontId="6" fillId="0" borderId="41" xfId="0" applyNumberFormat="1" applyFont="1" applyBorder="1" applyAlignment="1">
      <alignment horizontal="center" vertical="center"/>
    </xf>
    <xf numFmtId="165" fontId="6" fillId="0" borderId="42" xfId="0" applyNumberFormat="1" applyFont="1" applyBorder="1" applyAlignment="1">
      <alignment horizontal="center" vertical="center"/>
    </xf>
    <xf numFmtId="164" fontId="6" fillId="6" borderId="23" xfId="0" applyNumberFormat="1" applyFont="1" applyFill="1" applyBorder="1" applyAlignment="1">
      <alignment horizontal="center" vertical="center"/>
    </xf>
    <xf numFmtId="164" fontId="43" fillId="5" borderId="21" xfId="0" applyNumberFormat="1" applyFont="1" applyFill="1" applyBorder="1" applyAlignment="1">
      <alignment horizontal="center" vertical="center"/>
    </xf>
    <xf numFmtId="164" fontId="16" fillId="6" borderId="23" xfId="0" applyNumberFormat="1" applyFont="1" applyFill="1" applyBorder="1" applyAlignment="1">
      <alignment horizontal="center" vertical="center"/>
    </xf>
    <xf numFmtId="164" fontId="16" fillId="5" borderId="19" xfId="0" applyNumberFormat="1" applyFont="1" applyFill="1" applyBorder="1" applyAlignment="1">
      <alignment horizontal="center" vertical="center"/>
    </xf>
    <xf numFmtId="164" fontId="16" fillId="5" borderId="20" xfId="0" applyNumberFormat="1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164" fontId="16" fillId="5" borderId="39" xfId="0" applyNumberFormat="1" applyFont="1" applyFill="1" applyBorder="1" applyAlignment="1">
      <alignment horizontal="center" vertical="center"/>
    </xf>
    <xf numFmtId="3" fontId="16" fillId="5" borderId="19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39" fontId="6" fillId="7" borderId="12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16" fillId="8" borderId="21" xfId="0" applyNumberFormat="1" applyFont="1" applyFill="1" applyBorder="1" applyAlignment="1">
      <alignment horizontal="center" vertical="center"/>
    </xf>
    <xf numFmtId="39" fontId="9" fillId="0" borderId="0" xfId="0" applyNumberFormat="1" applyFont="1" applyAlignment="1">
      <alignment horizontal="center" vertical="center"/>
    </xf>
    <xf numFmtId="164" fontId="48" fillId="5" borderId="21" xfId="0" applyNumberFormat="1" applyFont="1" applyFill="1" applyBorder="1" applyAlignment="1">
      <alignment horizontal="center" vertical="center"/>
    </xf>
    <xf numFmtId="164" fontId="48" fillId="5" borderId="23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164" fontId="16" fillId="6" borderId="24" xfId="0" applyNumberFormat="1" applyFont="1" applyFill="1" applyBorder="1" applyAlignment="1">
      <alignment horizontal="center" vertical="center"/>
    </xf>
    <xf numFmtId="39" fontId="6" fillId="6" borderId="0" xfId="0" applyNumberFormat="1" applyFont="1" applyFill="1" applyAlignment="1">
      <alignment horizontal="center" vertical="center"/>
    </xf>
    <xf numFmtId="164" fontId="16" fillId="6" borderId="39" xfId="0" applyNumberFormat="1" applyFont="1" applyFill="1" applyBorder="1" applyAlignment="1">
      <alignment horizontal="center" vertical="center"/>
    </xf>
    <xf numFmtId="164" fontId="16" fillId="0" borderId="21" xfId="0" applyNumberFormat="1" applyFont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164" fontId="16" fillId="6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4" xfId="0" applyFont="1" applyBorder="1" applyAlignment="1">
      <alignment horizontal="justify" vertical="center"/>
    </xf>
    <xf numFmtId="0" fontId="0" fillId="0" borderId="35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5" fillId="0" borderId="30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1" xfId="1" applyFont="1" applyBorder="1" applyAlignment="1" applyProtection="1">
      <alignment horizontal="center"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9" fillId="0" borderId="30" xfId="1" applyFont="1" applyBorder="1" applyAlignment="1" applyProtection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6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</cellXfs>
  <cellStyles count="14">
    <cellStyle name="Euro" xfId="7" xr:uid="{00000000-0005-0000-0000-000000000000}"/>
    <cellStyle name="Euro 2" xfId="9" xr:uid="{00000000-0005-0000-0000-000001000000}"/>
    <cellStyle name="Euro 3" xfId="12" xr:uid="{00000000-0005-0000-0000-000002000000}"/>
    <cellStyle name="Hipervínculo" xfId="1" builtinId="8"/>
    <cellStyle name="No-definido" xfId="8" xr:uid="{00000000-0005-0000-0000-000004000000}"/>
    <cellStyle name="Normal" xfId="0" builtinId="0"/>
    <cellStyle name="Normal 2" xfId="2" xr:uid="{00000000-0005-0000-0000-000006000000}"/>
    <cellStyle name="Normal 3" xfId="3" xr:uid="{00000000-0005-0000-0000-000007000000}"/>
    <cellStyle name="Normal 4" xfId="4" xr:uid="{00000000-0005-0000-0000-000008000000}"/>
    <cellStyle name="Normal 5" xfId="5" xr:uid="{00000000-0005-0000-0000-000009000000}"/>
    <cellStyle name="Normal 6" xfId="6" xr:uid="{00000000-0005-0000-0000-00000A000000}"/>
    <cellStyle name="Normal 7" xfId="10" xr:uid="{00000000-0005-0000-0000-00000B000000}"/>
    <cellStyle name="Normal 8" xfId="11" xr:uid="{00000000-0005-0000-0000-00000C000000}"/>
    <cellStyle name="Normal 9" xfId="13" xr:uid="{00000000-0005-0000-0000-00000D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G424"/>
  <sheetViews>
    <sheetView showGridLines="0" tabSelected="1" zoomScale="115" zoomScaleNormal="115" zoomScaleSheetLayoutView="85" workbookViewId="0">
      <selection activeCell="E3" sqref="E3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714</v>
      </c>
      <c r="D2" s="10"/>
      <c r="E2" s="10"/>
      <c r="F2" s="10"/>
      <c r="G2" s="16"/>
    </row>
    <row r="3" spans="1:7" ht="27.95" customHeight="1" thickBot="1">
      <c r="C3" s="6" t="s">
        <v>544</v>
      </c>
      <c r="D3" s="11" t="s">
        <v>370</v>
      </c>
      <c r="E3" s="11" t="s">
        <v>422</v>
      </c>
      <c r="F3" s="29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6">
        <v>164.14927376742367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7">
        <v>6379.9083422054155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7">
        <v>14280.324818372637</v>
      </c>
      <c r="G6" s="4"/>
    </row>
    <row r="7" spans="1:7" ht="27.95" customHeight="1">
      <c r="A7" s="1">
        <v>284</v>
      </c>
      <c r="B7" s="107"/>
      <c r="C7" s="4">
        <v>4348</v>
      </c>
      <c r="D7" s="3" t="s">
        <v>277</v>
      </c>
      <c r="E7" s="4" t="s">
        <v>430</v>
      </c>
      <c r="F7" s="37">
        <v>29237.230629644077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7">
        <v>31272.766471127525</v>
      </c>
      <c r="G8" s="4"/>
    </row>
    <row r="9" spans="1:7" ht="27.95" customHeight="1">
      <c r="A9" s="1">
        <v>185</v>
      </c>
      <c r="B9" s="107"/>
      <c r="C9" s="4">
        <v>4218</v>
      </c>
      <c r="D9" s="3" t="s">
        <v>181</v>
      </c>
      <c r="E9" s="4" t="s">
        <v>441</v>
      </c>
      <c r="F9" s="37">
        <v>210.02181413858369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7">
        <v>202.03640664427326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7">
        <v>14354.242104335395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7">
        <v>59.059044222816766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7">
        <v>47.634904719141595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7">
        <v>3700.3012713526909</v>
      </c>
      <c r="G14" s="4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7">
        <v>45587.994940631179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7">
        <v>0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7">
        <v>86446.17302359156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7">
        <v>1563.1853350267709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7">
        <v>786.44040873785639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7">
        <v>2181.0357256393199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38">
        <v>0</v>
      </c>
      <c r="G21" s="33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38">
        <v>0</v>
      </c>
      <c r="G22" s="33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38">
        <v>0</v>
      </c>
      <c r="G23" s="33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38">
        <v>0</v>
      </c>
      <c r="G24" s="33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38">
        <v>0</v>
      </c>
      <c r="G25" s="33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38">
        <v>0</v>
      </c>
      <c r="G26" s="33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7">
        <v>1043.0068592681571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38">
        <v>0</v>
      </c>
      <c r="G28" s="33"/>
    </row>
    <row r="29" spans="1:7" ht="27.95" customHeight="1">
      <c r="A29" s="1">
        <v>5</v>
      </c>
      <c r="B29" s="107"/>
      <c r="C29" s="4">
        <v>4005</v>
      </c>
      <c r="D29" s="3" t="s">
        <v>8</v>
      </c>
      <c r="E29" s="4" t="s">
        <v>428</v>
      </c>
      <c r="F29" s="37">
        <v>970.85738294166617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7">
        <v>680.72964533194329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7">
        <v>2422.2667720543855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7">
        <v>17817.030558436079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7">
        <v>50095.680206764606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0">
        <v>42784.18</v>
      </c>
      <c r="G34" s="1" t="s">
        <v>418</v>
      </c>
    </row>
    <row r="35" spans="1:7" ht="27.95" customHeight="1">
      <c r="A35" s="1">
        <v>8</v>
      </c>
      <c r="B35" s="107"/>
      <c r="C35" s="4">
        <v>4009</v>
      </c>
      <c r="D35" s="3" t="s">
        <v>11</v>
      </c>
      <c r="E35" s="4" t="s">
        <v>451</v>
      </c>
      <c r="F35" s="37">
        <v>10119.439232996496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38"/>
      <c r="G36" s="33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38"/>
      <c r="G37" s="33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38"/>
      <c r="G38" s="33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7">
        <v>768.99392401621458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7">
        <v>731.71418761047323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38"/>
      <c r="G41" s="33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38"/>
      <c r="G42" s="33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7">
        <v>1412.6064826675577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7">
        <v>617.58554622605254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38"/>
      <c r="G45" s="33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7">
        <v>4299.4983865946833</v>
      </c>
      <c r="G46" s="4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38"/>
      <c r="G47" s="33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7">
        <v>888.42362999156933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38"/>
      <c r="G49" s="33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7">
        <v>798.44819793609474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7">
        <v>1237.7682588672988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38"/>
      <c r="G52" s="33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7">
        <v>2780.1812710033751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7">
        <v>86.42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38"/>
      <c r="G55" s="33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7">
        <v>23.669379070055388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7">
        <v>42.106880199231341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7">
        <v>63.689173935449723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7">
        <v>32.508665067297905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7">
        <v>29.849214359874534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7">
        <v>15.469229674068194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38"/>
      <c r="G62" s="33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38"/>
      <c r="G63" s="33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38"/>
      <c r="G64" s="33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38"/>
      <c r="G65" s="33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38"/>
      <c r="G66" s="33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38"/>
      <c r="G67" s="33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7">
        <v>62.181948807957674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7">
        <v>491.86821551287636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7">
        <v>278.85343524377242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7">
        <v>18.669277735143723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38"/>
      <c r="G72" s="33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38"/>
      <c r="G73" s="33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7">
        <v>313.78028107046083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38"/>
      <c r="G75" s="33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7">
        <v>5738.995866193939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7">
        <v>7992.8565803634019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7">
        <v>414.58283937351263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38"/>
      <c r="G79" s="33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7">
        <v>3752.6066839330952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38"/>
      <c r="G81" s="33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7">
        <v>188.89868882466848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38"/>
      <c r="G83" s="33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38"/>
      <c r="G84" s="33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7">
        <v>1443.5716222656526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7">
        <v>678.81207119691783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7">
        <v>2709.3404284204566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7">
        <v>3149.8478489928898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38"/>
      <c r="G89" s="33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7">
        <v>3899.3891377343789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7">
        <v>7410.9898180352084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7">
        <v>1189.7778120472894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7">
        <v>1588.537285890799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7">
        <v>1506.3419844600976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38"/>
      <c r="G95" s="33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38"/>
      <c r="G96" s="33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7">
        <v>4466.1148895743108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7">
        <v>16355.420270839784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38"/>
      <c r="G99" s="33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7">
        <v>12562.40504644093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7">
        <v>3389.0610082739872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7">
        <v>834.49456426063125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7">
        <v>495.11844512983623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38"/>
      <c r="G104" s="33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7">
        <v>434.77492762465027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38"/>
      <c r="G106" s="33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7">
        <v>162.521470514577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7">
        <v>256.0128793403241</v>
      </c>
      <c r="G108" s="4"/>
    </row>
    <row r="109" spans="1:7" ht="27.95" customHeight="1">
      <c r="A109" s="1">
        <v>61</v>
      </c>
      <c r="B109" s="107"/>
      <c r="C109" s="4">
        <v>4072</v>
      </c>
      <c r="D109" s="3" t="s">
        <v>61</v>
      </c>
      <c r="E109" s="4" t="s">
        <v>425</v>
      </c>
      <c r="F109" s="37">
        <v>376.5190984540634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38"/>
      <c r="G110" s="33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38"/>
      <c r="G111" s="33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38"/>
      <c r="G112" s="33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38"/>
      <c r="G113" s="33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38"/>
      <c r="G114" s="33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38"/>
      <c r="G115" s="33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7">
        <v>2107.1284316056417</v>
      </c>
      <c r="G116" s="4"/>
    </row>
    <row r="117" spans="1:7" ht="27.95" customHeight="1">
      <c r="A117" s="1">
        <v>242</v>
      </c>
      <c r="B117" s="107"/>
      <c r="C117" s="4">
        <v>4299</v>
      </c>
      <c r="D117" s="3" t="s">
        <v>236</v>
      </c>
      <c r="E117" s="4" t="s">
        <v>425</v>
      </c>
      <c r="F117" s="37">
        <v>1309.0197181219239</v>
      </c>
      <c r="G117" s="4"/>
    </row>
    <row r="118" spans="1:7" ht="27.95" customHeight="1">
      <c r="A118" s="1">
        <v>379</v>
      </c>
      <c r="C118" s="4">
        <v>4454</v>
      </c>
      <c r="D118" s="3" t="s">
        <v>520</v>
      </c>
      <c r="E118" s="4" t="s">
        <v>447</v>
      </c>
      <c r="F118" s="37">
        <v>469.01720118929342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38"/>
      <c r="G119" s="33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7">
        <v>991.97367420435762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38"/>
      <c r="G121" s="33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38"/>
      <c r="G122" s="33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7">
        <v>1595.7236584026707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7">
        <v>12834.244083413043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7">
        <v>401.34812795258119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7">
        <v>654.46692044133374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7">
        <v>536.7920559901836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7">
        <v>1968.3714207995129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7">
        <v>1097.7835553251609</v>
      </c>
      <c r="G129" s="4"/>
    </row>
    <row r="130" spans="1:7" ht="27.95" customHeight="1">
      <c r="A130" s="1">
        <v>148</v>
      </c>
      <c r="B130" s="107"/>
      <c r="C130" s="4">
        <v>4177</v>
      </c>
      <c r="D130" s="3" t="s">
        <v>144</v>
      </c>
      <c r="E130" s="4" t="s">
        <v>443</v>
      </c>
      <c r="F130" s="30">
        <v>607.57314578780574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0">
        <v>528.54333312112328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7">
        <v>1286.3381087731466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7">
        <v>2631.1207448624996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7">
        <v>1929.2696587598689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7">
        <v>1153.2191797952837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7">
        <v>1767.5335755699275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7">
        <v>851.64946794019454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7">
        <v>1790.3833858255134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7">
        <v>231.47065993329409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7">
        <v>1349.8800637119064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7">
        <v>1041.1367800316036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7">
        <v>914.20793321980534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7">
        <v>21322.505707747154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38"/>
      <c r="G144" s="33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7">
        <v>1792.6126341861229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38"/>
      <c r="G146" s="33"/>
    </row>
    <row r="147" spans="1:7" ht="27.95" customHeight="1">
      <c r="A147" s="1">
        <v>76</v>
      </c>
      <c r="B147" s="107"/>
      <c r="C147" s="4">
        <v>4092</v>
      </c>
      <c r="D147" s="3" t="s">
        <v>75</v>
      </c>
      <c r="E147" s="4" t="s">
        <v>430</v>
      </c>
      <c r="F147" s="37">
        <v>13343.807941307556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7">
        <v>13060.385312674456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7">
        <v>13217.156375825187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7">
        <v>12440.08455427753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7">
        <v>16064.431990009934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7">
        <v>19152.224973578148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7">
        <v>481.36858773282404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7">
        <v>495.60060916338097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7">
        <v>54582.866830642852</v>
      </c>
      <c r="G155" s="4"/>
    </row>
    <row r="156" spans="1:7" ht="27.95" customHeight="1">
      <c r="A156" s="1">
        <v>80</v>
      </c>
      <c r="B156" s="108"/>
      <c r="C156" s="4">
        <v>4097</v>
      </c>
      <c r="D156" s="3" t="s">
        <v>79</v>
      </c>
      <c r="E156" s="4" t="s">
        <v>430</v>
      </c>
      <c r="F156" s="37">
        <v>41635.162315720117</v>
      </c>
      <c r="G156" s="4"/>
    </row>
    <row r="157" spans="1:7" ht="27.95" customHeight="1">
      <c r="A157" s="1">
        <v>75</v>
      </c>
      <c r="B157" s="107"/>
      <c r="C157" s="4">
        <v>4091</v>
      </c>
      <c r="D157" s="3" t="s">
        <v>74</v>
      </c>
      <c r="E157" s="4" t="s">
        <v>430</v>
      </c>
      <c r="F157" s="37">
        <v>48012.857428073658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7">
        <v>9098.4263078108761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38"/>
      <c r="G159" s="33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7">
        <v>1322.2690730412378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7">
        <v>1751.792747530669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7">
        <v>321.03841203001383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7">
        <v>1489.1975524112722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7">
        <v>8438.570967024707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7">
        <v>39.002568992314167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7">
        <v>108.87282149647631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7">
        <v>186.5835298066855</v>
      </c>
      <c r="G167" s="4"/>
    </row>
    <row r="168" spans="1:7" ht="27.95" customHeight="1">
      <c r="A168" s="1">
        <v>297</v>
      </c>
      <c r="C168" s="4">
        <v>4362</v>
      </c>
      <c r="D168" s="3" t="s">
        <v>543</v>
      </c>
      <c r="E168" s="4" t="s">
        <v>447</v>
      </c>
      <c r="F168" s="37">
        <v>4422.1848887589285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7">
        <v>174.52058275634829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7">
        <v>271.35839458433793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7">
        <v>124.70062250349496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7">
        <v>2462.7366461609236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7">
        <v>297.99666010681074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38"/>
      <c r="G174" s="33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7">
        <v>10981.741653434023</v>
      </c>
      <c r="G175" s="4"/>
    </row>
    <row r="176" spans="1:7" ht="27.95" customHeight="1">
      <c r="A176" s="1">
        <v>74</v>
      </c>
      <c r="C176" s="4">
        <v>4090</v>
      </c>
      <c r="D176" s="3" t="s">
        <v>527</v>
      </c>
      <c r="E176" s="4" t="s">
        <v>452</v>
      </c>
      <c r="F176" s="37">
        <v>57.39</v>
      </c>
      <c r="G176" s="119" t="s">
        <v>517</v>
      </c>
    </row>
    <row r="177" spans="1:7" ht="27.95" customHeight="1">
      <c r="A177" s="1">
        <v>38</v>
      </c>
      <c r="C177" s="4">
        <v>4046</v>
      </c>
      <c r="D177" s="3" t="s">
        <v>523</v>
      </c>
      <c r="E177" s="4" t="s">
        <v>452</v>
      </c>
      <c r="F177" s="38"/>
      <c r="G177" s="33"/>
    </row>
    <row r="178" spans="1:7" ht="27.95" customHeight="1">
      <c r="A178" s="1">
        <v>39</v>
      </c>
      <c r="C178" s="4">
        <v>4047</v>
      </c>
      <c r="D178" s="3" t="s">
        <v>528</v>
      </c>
      <c r="E178" s="4" t="s">
        <v>452</v>
      </c>
      <c r="F178" s="143">
        <v>75.540000000000006</v>
      </c>
      <c r="G178" s="144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7">
        <v>1682.9635249071896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7">
        <v>1089.0353301074736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7">
        <v>2010.5462844713754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38"/>
      <c r="G182" s="33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7">
        <v>4569.2227354142478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38"/>
      <c r="G184" s="33"/>
    </row>
    <row r="185" spans="1:7" ht="27.95" customHeight="1">
      <c r="A185" s="1">
        <v>71</v>
      </c>
      <c r="B185" s="107"/>
      <c r="C185" s="4">
        <v>4084</v>
      </c>
      <c r="D185" s="3" t="s">
        <v>71</v>
      </c>
      <c r="E185" s="4" t="s">
        <v>455</v>
      </c>
      <c r="F185" s="37">
        <v>8305.8874129733376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7">
        <v>197.38094105462184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38"/>
      <c r="G187" s="33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38"/>
      <c r="G188" s="33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38"/>
      <c r="G189" s="33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7">
        <v>4094.3916114148888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7">
        <v>3630.5553507722457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37">
        <v>16069.876297170782</v>
      </c>
      <c r="G192" s="4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37">
        <v>9414.1650940493382</v>
      </c>
      <c r="G193" s="4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37">
        <v>20857.827701070837</v>
      </c>
      <c r="G194" s="4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7">
        <v>336.63982129439563</v>
      </c>
      <c r="G195" s="4"/>
    </row>
    <row r="196" spans="1:7" ht="27.95" customHeight="1">
      <c r="A196" s="1">
        <v>95</v>
      </c>
      <c r="B196" s="107"/>
      <c r="C196" s="4">
        <v>4112</v>
      </c>
      <c r="D196" s="3" t="s">
        <v>94</v>
      </c>
      <c r="E196" s="4" t="s">
        <v>434</v>
      </c>
      <c r="F196" s="37">
        <v>6195.6227660209743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7">
        <v>5850.2492383545896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7">
        <v>162.405322389259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7">
        <v>276.79960070071979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7">
        <v>2468.0933090388353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7">
        <v>2726.4165519927928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38"/>
      <c r="G202" s="33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38"/>
      <c r="G203" s="33"/>
    </row>
    <row r="204" spans="1:7" ht="27.95" customHeight="1">
      <c r="A204" s="1">
        <v>90</v>
      </c>
      <c r="B204" s="107"/>
      <c r="C204" s="4">
        <v>4107</v>
      </c>
      <c r="D204" s="3" t="s">
        <v>89</v>
      </c>
      <c r="E204" s="4" t="s">
        <v>437</v>
      </c>
      <c r="F204" s="37">
        <v>3489.1618893245814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38"/>
      <c r="G205" s="33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7">
        <v>23287.799468891557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38"/>
      <c r="G207" s="33"/>
    </row>
    <row r="208" spans="1:7" ht="27.95" customHeight="1">
      <c r="A208" s="1">
        <v>93</v>
      </c>
      <c r="B208" s="107"/>
      <c r="C208" s="4">
        <v>4110</v>
      </c>
      <c r="D208" s="3" t="s">
        <v>92</v>
      </c>
      <c r="E208" s="4" t="s">
        <v>426</v>
      </c>
      <c r="F208" s="37">
        <v>663.43806813313063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7">
        <v>154999.94565986402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7">
        <v>208.54422814121651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7">
        <v>796.53474237179535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7">
        <v>1777.1931736989111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38"/>
      <c r="G213" s="33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7">
        <v>656.11468305355538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37">
        <v>11556.332790226408</v>
      </c>
      <c r="G215" s="4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38"/>
      <c r="G216" s="33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7">
        <v>537.2928693705544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38"/>
      <c r="G218" s="33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38"/>
      <c r="G219" s="33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38"/>
      <c r="G220" s="33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7">
        <v>12369.862310325694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7">
        <v>13537.441885330658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38"/>
      <c r="G223" s="33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7">
        <v>1158.5138902283688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7">
        <v>603.64441687133751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7">
        <v>24560.978073042748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38"/>
      <c r="G227" s="33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7">
        <v>23165.452086708308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7">
        <v>1816.056326917959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7">
        <v>2969.8797806264965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38"/>
      <c r="G231" s="33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7">
        <v>6280.1316646502701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7">
        <v>10348.362462358129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7">
        <v>3042.0548551493121</v>
      </c>
      <c r="G234" s="4"/>
    </row>
    <row r="235" spans="1:7" ht="27.95" customHeight="1">
      <c r="A235" s="1">
        <v>352</v>
      </c>
      <c r="B235" s="107"/>
      <c r="C235" s="4">
        <v>4425</v>
      </c>
      <c r="D235" s="3" t="s">
        <v>334</v>
      </c>
      <c r="E235" s="4" t="s">
        <v>447</v>
      </c>
      <c r="F235" s="37">
        <v>1459.9915932730928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7">
        <v>3442.5793883871966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7">
        <v>10632.007611491073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7">
        <v>530.23443291585011</v>
      </c>
      <c r="G238" s="4"/>
    </row>
    <row r="239" spans="1:7" ht="27.95" customHeight="1">
      <c r="A239" s="1">
        <v>354</v>
      </c>
      <c r="C239" s="4">
        <v>4427</v>
      </c>
      <c r="D239" s="3" t="s">
        <v>524</v>
      </c>
      <c r="E239" s="4" t="s">
        <v>447</v>
      </c>
      <c r="F239" s="37">
        <v>2348.0320482802013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7">
        <v>6852.6857124245171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38"/>
      <c r="G241" s="33"/>
    </row>
    <row r="242" spans="1:7" ht="27.95" customHeight="1">
      <c r="A242" s="1">
        <v>110</v>
      </c>
      <c r="B242" s="107"/>
      <c r="C242" s="4">
        <v>4133</v>
      </c>
      <c r="D242" s="3" t="s">
        <v>109</v>
      </c>
      <c r="E242" s="4" t="s">
        <v>451</v>
      </c>
      <c r="F242" s="37">
        <v>5766.4558978619098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38"/>
      <c r="G243" s="33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7">
        <v>15464.206180036605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7">
        <v>31926.290539065958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38"/>
      <c r="G246" s="33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7">
        <v>23354.419350980152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7">
        <v>269.46966288363978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7">
        <v>645.58259913850407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7">
        <v>167.3530532500026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38"/>
      <c r="G251" s="33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38"/>
      <c r="G252" s="33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38"/>
      <c r="G253" s="33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7">
        <v>324.06103990466318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7">
        <v>9051.3943955092891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38"/>
      <c r="G256" s="33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37">
        <v>829.53072557688745</v>
      </c>
      <c r="G257" s="4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37">
        <v>583.96185375846119</v>
      </c>
      <c r="G258" s="4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37">
        <v>198.7742398527073</v>
      </c>
      <c r="G259" s="4"/>
    </row>
    <row r="260" spans="1:7" ht="27.95" customHeight="1">
      <c r="A260" s="1">
        <v>126</v>
      </c>
      <c r="B260" s="107"/>
      <c r="C260" s="4">
        <v>4151</v>
      </c>
      <c r="D260" s="3" t="s">
        <v>123</v>
      </c>
      <c r="E260" s="4" t="s">
        <v>458</v>
      </c>
      <c r="F260" s="37">
        <v>277005.20596525184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7">
        <v>376.27163566030322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7">
        <v>239413.58353412905</v>
      </c>
      <c r="G262" s="4"/>
    </row>
    <row r="263" spans="1:7" ht="27.95" customHeight="1">
      <c r="A263" s="1">
        <v>331</v>
      </c>
      <c r="B263" s="107"/>
      <c r="C263" s="4">
        <v>4399</v>
      </c>
      <c r="D263" s="3" t="s">
        <v>321</v>
      </c>
      <c r="E263" s="4" t="s">
        <v>458</v>
      </c>
      <c r="F263" s="37">
        <v>55667.575563886356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7">
        <v>144311.68640763249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7">
        <v>228039.44871826633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7">
        <v>227774.19155218662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7">
        <v>580.36611989836535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38"/>
      <c r="G268" s="33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38"/>
      <c r="G269" s="33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38"/>
      <c r="G270" s="33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38"/>
      <c r="G271" s="33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7">
        <v>104826.32530989466</v>
      </c>
      <c r="G272" s="4"/>
    </row>
    <row r="273" spans="1:7" ht="27.95" customHeight="1">
      <c r="A273" s="1">
        <v>128</v>
      </c>
      <c r="B273" s="107"/>
      <c r="C273" s="4">
        <v>4153</v>
      </c>
      <c r="D273" s="3" t="s">
        <v>125</v>
      </c>
      <c r="E273" s="4" t="s">
        <v>458</v>
      </c>
      <c r="F273" s="37">
        <v>24918.360007428779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7">
        <v>163.17093992628142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7">
        <v>1637.2283559096752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7">
        <v>1244.934370539954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7">
        <v>2569.1086134297079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7">
        <v>21.176200146643332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7">
        <v>352.49213215805543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7">
        <v>1403.6907874221163</v>
      </c>
      <c r="G280" s="4" t="s">
        <v>382</v>
      </c>
    </row>
    <row r="281" spans="1:7" ht="27.95" customHeight="1">
      <c r="A281" s="1">
        <v>119</v>
      </c>
      <c r="B281" s="107"/>
      <c r="C281" s="4">
        <v>4143</v>
      </c>
      <c r="D281" s="3" t="s">
        <v>118</v>
      </c>
      <c r="E281" s="4" t="s">
        <v>427</v>
      </c>
      <c r="F281" s="37">
        <v>894.34310663512542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7">
        <v>351.4240172114167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37">
        <v>2415.8667862916459</v>
      </c>
      <c r="G283" s="4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37">
        <v>274.77175729100361</v>
      </c>
      <c r="G284" s="4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7">
        <v>384.95214764851249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7">
        <v>5383.1309435392741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7">
        <v>6242.6441430048872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7">
        <v>5694.2069580077732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7">
        <v>216.56057742724758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7">
        <v>139.48868580833005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7">
        <v>1561.3611682798469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7">
        <v>1803.5186241050039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7">
        <v>1515.3462555952126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7">
        <v>1457.1756013944243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7">
        <v>1455.3807102805536</v>
      </c>
      <c r="G295" s="4"/>
    </row>
    <row r="296" spans="1:7" ht="27.95" customHeight="1">
      <c r="A296" s="1">
        <v>124</v>
      </c>
      <c r="C296" s="4">
        <v>4149</v>
      </c>
      <c r="D296" s="3" t="s">
        <v>525</v>
      </c>
      <c r="E296" s="4" t="s">
        <v>429</v>
      </c>
      <c r="F296" s="37">
        <v>2437.195680223203</v>
      </c>
      <c r="G296" s="4"/>
    </row>
    <row r="297" spans="1:7" ht="27.95" customHeight="1">
      <c r="A297" s="1">
        <v>123</v>
      </c>
      <c r="C297" s="4">
        <v>4148</v>
      </c>
      <c r="D297" s="3" t="s">
        <v>526</v>
      </c>
      <c r="E297" s="4" t="s">
        <v>429</v>
      </c>
      <c r="F297" s="37">
        <v>2132.1450593096861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7">
        <v>1722.847590922579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7">
        <v>1254.6089437121775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7">
        <v>1549.2624363577934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7">
        <v>1504.4942686843208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38" t="s">
        <v>418</v>
      </c>
      <c r="G302" s="33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7">
        <v>165.50872025173209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7">
        <v>865.56454567355377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38" t="s">
        <v>418</v>
      </c>
      <c r="G305" s="33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7">
        <v>1336.7630923183333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38" t="s">
        <v>716</v>
      </c>
      <c r="G307" s="33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38" t="s">
        <v>418</v>
      </c>
      <c r="G308" s="33"/>
    </row>
    <row r="309" spans="1:7" ht="27.95" customHeight="1">
      <c r="A309" s="1">
        <v>145</v>
      </c>
      <c r="B309" s="107"/>
      <c r="C309" s="4">
        <v>4174</v>
      </c>
      <c r="D309" s="3" t="s">
        <v>141</v>
      </c>
      <c r="E309" s="4" t="s">
        <v>429</v>
      </c>
      <c r="F309" s="37">
        <v>1353.5674882549927</v>
      </c>
      <c r="G309" s="4"/>
    </row>
    <row r="310" spans="1:7" ht="27.95" customHeight="1">
      <c r="A310" s="1">
        <v>264</v>
      </c>
      <c r="B310" s="107"/>
      <c r="C310" s="4">
        <v>4324</v>
      </c>
      <c r="D310" s="3" t="s">
        <v>410</v>
      </c>
      <c r="E310" s="4" t="s">
        <v>424</v>
      </c>
      <c r="F310" s="37">
        <v>1317.7633401324572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37">
        <v>1272.7106530119186</v>
      </c>
      <c r="G311" s="4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37">
        <v>1387.9001754171777</v>
      </c>
      <c r="G312" s="4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37">
        <v>1167.1051887558931</v>
      </c>
      <c r="G313" s="4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37">
        <v>1267.6277312848508</v>
      </c>
      <c r="G314" s="4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7">
        <v>13672.487746659415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7">
        <v>18121.541212279044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7">
        <v>17183.170021446116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7">
        <v>21130.327747573188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7">
        <v>20681.487863717728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38"/>
      <c r="G320" s="33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7">
        <v>2290.6454844783602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7">
        <v>641.72286945191468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38"/>
      <c r="G323" s="33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7">
        <v>5450.5741582143119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7">
        <v>1608.5635299630778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7">
        <v>1115.6167415824968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7">
        <v>103330.8323086732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7">
        <v>1430.874022999797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7">
        <v>28510.290013313948</v>
      </c>
      <c r="G329" s="4"/>
    </row>
    <row r="330" spans="1:7" ht="27.95" customHeight="1">
      <c r="A330" s="1">
        <v>200</v>
      </c>
      <c r="B330" s="107"/>
      <c r="C330" s="4">
        <v>4235</v>
      </c>
      <c r="D330" s="3" t="s">
        <v>196</v>
      </c>
      <c r="E330" s="4" t="s">
        <v>437</v>
      </c>
      <c r="F330" s="37">
        <v>2777.5972674438576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7">
        <v>1465.3760259272035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38"/>
      <c r="G332" s="33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7">
        <v>571.02731378172211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7">
        <v>61.858748700814175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38"/>
      <c r="G335" s="33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38"/>
      <c r="G336" s="33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7">
        <v>92.564987731483683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7">
        <v>514.39154489798852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7">
        <v>2182.4297235224194</v>
      </c>
      <c r="G339" s="4"/>
    </row>
    <row r="340" spans="1:7" ht="27.95" customHeight="1">
      <c r="A340" s="1">
        <v>378</v>
      </c>
      <c r="C340" s="4">
        <v>4453</v>
      </c>
      <c r="D340" s="3" t="s">
        <v>533</v>
      </c>
      <c r="E340" s="4" t="s">
        <v>447</v>
      </c>
      <c r="F340" s="37">
        <v>298.84582999214246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7">
        <v>1289.8565642070932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7">
        <v>1072.1411469944587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7">
        <v>966.40231799118476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7">
        <v>1114.1244165422784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7">
        <v>228.5138068772435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38"/>
      <c r="G346" s="33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7">
        <v>3162.3375283188743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7">
        <v>542.21652102863993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7">
        <v>911.27068009715583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38"/>
      <c r="G350" s="33"/>
    </row>
    <row r="351" spans="1:7" ht="27.95" customHeight="1">
      <c r="A351" s="1">
        <v>292</v>
      </c>
      <c r="B351" s="107"/>
      <c r="C351" s="4">
        <v>4357</v>
      </c>
      <c r="D351" s="3" t="s">
        <v>285</v>
      </c>
      <c r="E351" s="4" t="s">
        <v>447</v>
      </c>
      <c r="F351" s="37">
        <v>1051.9443171699224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7">
        <v>27466.516166162743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7">
        <v>6503.5234827961604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7">
        <v>3117.0794486351424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7">
        <v>126.35710725355375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7">
        <v>59.023103485152092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7">
        <v>20022.162357709291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7">
        <v>603.28545960539111</v>
      </c>
      <c r="G358" s="4"/>
    </row>
    <row r="359" spans="1:7" ht="27.95" customHeight="1">
      <c r="A359" s="1">
        <v>159</v>
      </c>
      <c r="B359" s="107"/>
      <c r="C359" s="4">
        <v>4190</v>
      </c>
      <c r="D359" s="3" t="s">
        <v>155</v>
      </c>
      <c r="E359" s="4" t="s">
        <v>427</v>
      </c>
      <c r="F359" s="37">
        <v>6688.9740292591659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7">
        <v>10791.148482269335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38"/>
      <c r="G361" s="33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38"/>
      <c r="G362" s="33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38"/>
      <c r="G363" s="33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38"/>
      <c r="G364" s="33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38"/>
      <c r="G365" s="33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38"/>
      <c r="G366" s="33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7">
        <v>45954.709233651673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7">
        <v>33274.66166039629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7">
        <v>70826.665799741138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7">
        <v>0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7">
        <v>31150.696223625149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7">
        <v>1564.8603200040452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7">
        <v>719.87000940488826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38"/>
      <c r="G374" s="33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38"/>
      <c r="G375" s="33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38"/>
      <c r="G376" s="33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7">
        <v>2339.7341239379552</v>
      </c>
      <c r="G377" s="4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38"/>
      <c r="G378" s="33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38"/>
      <c r="G379" s="33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7">
        <v>8.5162597162448002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7">
        <v>34.173035991730963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38"/>
      <c r="G382" s="33"/>
    </row>
    <row r="383" spans="1:7" ht="27.95" customHeight="1">
      <c r="A383" s="1">
        <v>314</v>
      </c>
      <c r="C383" s="4">
        <v>4380</v>
      </c>
      <c r="D383" s="3" t="s">
        <v>536</v>
      </c>
      <c r="E383" s="4" t="s">
        <v>447</v>
      </c>
      <c r="F383" s="37">
        <v>450.73683710793506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7">
        <v>52902.932257892957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7">
        <v>814.05683296981749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7">
        <v>4901.0356543172975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7">
        <v>4248.3640509855441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7">
        <v>5148.5506537010506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7">
        <v>1767.1351176717587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7">
        <v>2655.8422317262821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7">
        <v>3960.1836912425329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38"/>
      <c r="G392" s="33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38"/>
      <c r="G393" s="33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7">
        <v>10851.788068907032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7">
        <v>6058.9378473187016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38"/>
      <c r="G396" s="33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7">
        <v>3024.7452499232695</v>
      </c>
      <c r="G397" s="4"/>
    </row>
    <row r="398" spans="1:7" ht="13.5" customHeight="1">
      <c r="C398" s="26"/>
      <c r="D398" s="34"/>
      <c r="E398" s="26"/>
      <c r="F398" s="39"/>
      <c r="G398" s="26"/>
    </row>
    <row r="399" spans="1:7" ht="44.25" customHeight="1">
      <c r="C399" s="32" t="s">
        <v>418</v>
      </c>
      <c r="D399" s="25" t="s">
        <v>418</v>
      </c>
      <c r="E399" s="26"/>
      <c r="F399" s="27"/>
      <c r="G399" s="26"/>
    </row>
    <row r="400" spans="1:7" ht="27.95" hidden="1" customHeight="1" thickBot="1">
      <c r="C400" s="28" t="s">
        <v>501</v>
      </c>
      <c r="D400" s="160" t="s">
        <v>506</v>
      </c>
      <c r="E400" s="159"/>
      <c r="F400" s="159"/>
      <c r="G400" s="161"/>
    </row>
    <row r="401" spans="3:7" ht="27.95" customHeight="1" thickBot="1">
      <c r="C401" s="32" t="s">
        <v>517</v>
      </c>
      <c r="D401" s="158" t="s">
        <v>715</v>
      </c>
      <c r="E401" s="159"/>
      <c r="F401" s="159"/>
      <c r="G401" s="159"/>
    </row>
    <row r="402" spans="3:7" ht="27.95" customHeight="1" thickBot="1">
      <c r="C402" s="162" t="s">
        <v>514</v>
      </c>
      <c r="D402" s="167" t="s">
        <v>516</v>
      </c>
      <c r="E402" s="168"/>
      <c r="F402" s="168"/>
      <c r="G402" s="169"/>
    </row>
    <row r="403" spans="3:7" ht="27.95" customHeight="1" thickBot="1">
      <c r="C403" s="163"/>
      <c r="D403" s="164" t="s">
        <v>515</v>
      </c>
      <c r="E403" s="165"/>
      <c r="F403" s="165"/>
      <c r="G403" s="166"/>
    </row>
    <row r="404" spans="3:7" ht="27.95" customHeight="1">
      <c r="C404" s="1" t="s">
        <v>418</v>
      </c>
      <c r="D404" s="2" t="s">
        <v>418</v>
      </c>
    </row>
    <row r="405" spans="3:7" ht="27.95" customHeight="1">
      <c r="C405" s="1" t="s">
        <v>418</v>
      </c>
      <c r="D405" s="158" t="s">
        <v>418</v>
      </c>
      <c r="E405" s="159"/>
      <c r="F405" s="159"/>
      <c r="G405" s="159"/>
    </row>
    <row r="424" spans="3:4" ht="27.95" customHeight="1">
      <c r="C424" s="107"/>
      <c r="D424" s="2" t="s">
        <v>522</v>
      </c>
    </row>
  </sheetData>
  <sheetProtection algorithmName="SHA-512" hashValue="w0Gwx6Ukhl7PTKmD0H3LmJG7Th6YfzKsw/i1iYS5if4WVYlxDMmshCjl4rgjUgT4QfRUnvtGZzyau3sVd4V3tA==" saltValue="IWBbIlJCz3Qbn+iO+IiWNg==" spinCount="100000" sheet="1" objects="1" scenarios="1"/>
  <sortState xmlns:xlrd2="http://schemas.microsoft.com/office/spreadsheetml/2017/richdata2"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/>
  <dimension ref="A1:F1944"/>
  <sheetViews>
    <sheetView zoomScale="115" zoomScaleNormal="115" workbookViewId="0"/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03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714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29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6">
        <v>908.40195829519791</v>
      </c>
      <c r="F5" s="104"/>
    </row>
    <row r="6" spans="1:6" ht="27.95" customHeight="1">
      <c r="B6" s="4" t="s">
        <v>470</v>
      </c>
      <c r="C6" s="3" t="s">
        <v>462</v>
      </c>
      <c r="D6" s="4" t="s">
        <v>447</v>
      </c>
      <c r="E6" s="37">
        <v>1994.3050783046249</v>
      </c>
      <c r="F6" s="105"/>
    </row>
    <row r="7" spans="1:6" ht="27.95" customHeight="1">
      <c r="A7" s="107"/>
      <c r="B7" s="4" t="s">
        <v>471</v>
      </c>
      <c r="C7" s="3" t="s">
        <v>463</v>
      </c>
      <c r="D7" s="4" t="s">
        <v>447</v>
      </c>
      <c r="E7" s="37">
        <v>3419.519798008027</v>
      </c>
      <c r="F7" s="105"/>
    </row>
    <row r="8" spans="1:6" ht="27.95" customHeight="1">
      <c r="B8" s="4" t="s">
        <v>472</v>
      </c>
      <c r="C8" s="3" t="s">
        <v>464</v>
      </c>
      <c r="D8" s="4" t="s">
        <v>447</v>
      </c>
      <c r="E8" s="37">
        <v>176.56691907977037</v>
      </c>
      <c r="F8" s="105"/>
    </row>
    <row r="9" spans="1:6" ht="27.95" customHeight="1">
      <c r="B9" s="4" t="s">
        <v>473</v>
      </c>
      <c r="C9" s="3" t="s">
        <v>468</v>
      </c>
      <c r="D9" s="4" t="s">
        <v>447</v>
      </c>
      <c r="E9" s="37">
        <v>159.94958064744063</v>
      </c>
      <c r="F9" s="105"/>
    </row>
    <row r="10" spans="1:6" ht="27.95" customHeight="1">
      <c r="B10" s="4" t="s">
        <v>474</v>
      </c>
      <c r="C10" s="3" t="s">
        <v>467</v>
      </c>
      <c r="D10" s="4" t="s">
        <v>447</v>
      </c>
      <c r="E10" s="37">
        <v>641.45668837392168</v>
      </c>
      <c r="F10" s="105"/>
    </row>
    <row r="11" spans="1:6" ht="27.95" customHeight="1">
      <c r="B11" s="4" t="s">
        <v>475</v>
      </c>
      <c r="C11" s="3" t="s">
        <v>465</v>
      </c>
      <c r="D11" s="4" t="s">
        <v>447</v>
      </c>
      <c r="E11" s="37">
        <v>0</v>
      </c>
      <c r="F11" s="105"/>
    </row>
    <row r="12" spans="1:6" ht="27.95" customHeight="1">
      <c r="B12" s="4" t="s">
        <v>476</v>
      </c>
      <c r="C12" s="3" t="s">
        <v>466</v>
      </c>
      <c r="D12" s="4" t="s">
        <v>447</v>
      </c>
      <c r="E12" s="37">
        <v>665.70645432950892</v>
      </c>
      <c r="F12" s="105"/>
    </row>
    <row r="13" spans="1:6" ht="27.95" customHeight="1">
      <c r="B13" s="4" t="s">
        <v>477</v>
      </c>
      <c r="C13" s="3" t="s">
        <v>478</v>
      </c>
      <c r="D13" s="4" t="s">
        <v>447</v>
      </c>
      <c r="E13" s="37">
        <v>5943.4666314077976</v>
      </c>
      <c r="F13" s="105"/>
    </row>
    <row r="14" spans="1:6" ht="27.95" customHeight="1">
      <c r="B14" s="4" t="s">
        <v>479</v>
      </c>
      <c r="C14" s="3" t="s">
        <v>480</v>
      </c>
      <c r="D14" s="4" t="s">
        <v>447</v>
      </c>
      <c r="E14" s="37">
        <v>112.93414978959716</v>
      </c>
      <c r="F14" s="105"/>
    </row>
    <row r="15" spans="1:6" ht="27.95" customHeight="1">
      <c r="B15" s="4" t="s">
        <v>481</v>
      </c>
      <c r="C15" s="3" t="s">
        <v>482</v>
      </c>
      <c r="D15" s="4" t="s">
        <v>447</v>
      </c>
      <c r="E15" s="37">
        <v>525.51009348824709</v>
      </c>
      <c r="F15" s="105"/>
    </row>
    <row r="16" spans="1:6" ht="27.95" customHeight="1">
      <c r="B16" s="4" t="s">
        <v>483</v>
      </c>
      <c r="C16" s="3" t="s">
        <v>484</v>
      </c>
      <c r="D16" s="4" t="s">
        <v>447</v>
      </c>
      <c r="E16" s="37">
        <v>753.2711888772559</v>
      </c>
      <c r="F16" s="105"/>
    </row>
    <row r="17" spans="1:6" ht="27.95" customHeight="1">
      <c r="B17" s="4" t="s">
        <v>485</v>
      </c>
      <c r="C17" s="3" t="s">
        <v>486</v>
      </c>
      <c r="D17" s="4" t="s">
        <v>447</v>
      </c>
      <c r="E17" s="37">
        <v>1854.1693539618893</v>
      </c>
      <c r="F17" s="105"/>
    </row>
    <row r="18" spans="1:6" ht="27.95" customHeight="1">
      <c r="B18" s="4" t="s">
        <v>487</v>
      </c>
      <c r="C18" s="3" t="s">
        <v>488</v>
      </c>
      <c r="D18" s="4" t="s">
        <v>447</v>
      </c>
      <c r="E18" s="37">
        <v>3197.6862619374065</v>
      </c>
      <c r="F18" s="105"/>
    </row>
    <row r="19" spans="1:6" ht="27.95" customHeight="1">
      <c r="B19" s="4" t="s">
        <v>489</v>
      </c>
      <c r="C19" s="3" t="s">
        <v>490</v>
      </c>
      <c r="D19" s="4" t="s">
        <v>447</v>
      </c>
      <c r="E19" s="37">
        <v>134.39318341919341</v>
      </c>
      <c r="F19" s="105"/>
    </row>
    <row r="20" spans="1:6" ht="27.95" customHeight="1">
      <c r="B20" s="4" t="s">
        <v>491</v>
      </c>
      <c r="C20" s="3" t="s">
        <v>492</v>
      </c>
      <c r="D20" s="4" t="s">
        <v>447</v>
      </c>
      <c r="E20" s="37">
        <v>491.03996299717801</v>
      </c>
      <c r="F20" s="105"/>
    </row>
    <row r="21" spans="1:6" ht="27.95" customHeight="1">
      <c r="B21" s="4" t="s">
        <v>493</v>
      </c>
      <c r="C21" s="3" t="s">
        <v>494</v>
      </c>
      <c r="D21" s="4" t="s">
        <v>447</v>
      </c>
      <c r="E21" s="37">
        <v>2370.7120139075382</v>
      </c>
      <c r="F21" s="105"/>
    </row>
    <row r="22" spans="1:6" ht="27.95" customHeight="1">
      <c r="B22" s="4" t="s">
        <v>495</v>
      </c>
      <c r="C22" s="3" t="s">
        <v>496</v>
      </c>
      <c r="D22" s="4" t="s">
        <v>447</v>
      </c>
      <c r="E22" s="37">
        <v>353.35404735741577</v>
      </c>
      <c r="F22" s="105"/>
    </row>
    <row r="23" spans="1:6" ht="27.95" customHeight="1">
      <c r="B23" s="4" t="s">
        <v>497</v>
      </c>
      <c r="C23" s="3" t="s">
        <v>498</v>
      </c>
      <c r="D23" s="4" t="s">
        <v>447</v>
      </c>
      <c r="E23" s="37">
        <v>1082.153893460882</v>
      </c>
      <c r="F23" s="105"/>
    </row>
    <row r="24" spans="1:6" ht="27.95" customHeight="1">
      <c r="B24" s="4" t="s">
        <v>499</v>
      </c>
      <c r="C24" s="3" t="s">
        <v>500</v>
      </c>
      <c r="D24" s="4" t="s">
        <v>447</v>
      </c>
      <c r="E24" s="37">
        <v>759.04658624949229</v>
      </c>
      <c r="F24" s="105"/>
    </row>
    <row r="25" spans="1:6" ht="27.95" customHeight="1">
      <c r="A25" s="107"/>
      <c r="B25" s="4" t="s">
        <v>504</v>
      </c>
      <c r="C25" s="3" t="s">
        <v>502</v>
      </c>
      <c r="D25" s="4" t="s">
        <v>447</v>
      </c>
      <c r="E25" s="37">
        <v>695.10025958799997</v>
      </c>
      <c r="F25" s="105"/>
    </row>
    <row r="26" spans="1:6" ht="27.95" customHeight="1">
      <c r="B26" s="4" t="s">
        <v>505</v>
      </c>
      <c r="C26" s="3" t="s">
        <v>503</v>
      </c>
      <c r="D26" s="4" t="s">
        <v>447</v>
      </c>
      <c r="E26" s="37">
        <v>876.59318471270001</v>
      </c>
      <c r="F26" s="105"/>
    </row>
    <row r="27" spans="1:6" ht="27.95" customHeight="1">
      <c r="B27" s="31" t="s">
        <v>509</v>
      </c>
      <c r="C27" s="3" t="s">
        <v>511</v>
      </c>
      <c r="D27" s="4" t="s">
        <v>512</v>
      </c>
      <c r="E27" s="37">
        <v>799.25368831159005</v>
      </c>
      <c r="F27" s="105"/>
    </row>
    <row r="28" spans="1:6" ht="27.95" customHeight="1">
      <c r="B28" s="31" t="s">
        <v>510</v>
      </c>
      <c r="C28" s="3" t="s">
        <v>513</v>
      </c>
      <c r="D28" s="4" t="s">
        <v>512</v>
      </c>
      <c r="E28" s="37">
        <v>1400.3403428183842</v>
      </c>
      <c r="F28" s="105"/>
    </row>
    <row r="29" spans="1:6" ht="27.95" customHeight="1">
      <c r="B29" s="31" t="s">
        <v>535</v>
      </c>
      <c r="C29" s="3" t="s">
        <v>534</v>
      </c>
      <c r="D29" s="4" t="s">
        <v>445</v>
      </c>
      <c r="E29" s="37">
        <v>335.04281717486833</v>
      </c>
      <c r="F29" s="121"/>
    </row>
    <row r="30" spans="1:6" ht="27.95" customHeight="1">
      <c r="B30" s="31" t="s">
        <v>537</v>
      </c>
      <c r="C30" s="3" t="s">
        <v>540</v>
      </c>
      <c r="D30" s="4" t="s">
        <v>445</v>
      </c>
      <c r="E30" s="37">
        <v>1894.1520240459442</v>
      </c>
      <c r="F30" s="31"/>
    </row>
    <row r="31" spans="1:6" ht="27.95" customHeight="1">
      <c r="B31" s="31" t="s">
        <v>538</v>
      </c>
      <c r="C31" s="3" t="s">
        <v>541</v>
      </c>
      <c r="D31" s="4" t="s">
        <v>445</v>
      </c>
      <c r="E31" s="37">
        <v>2310.4029237450209</v>
      </c>
      <c r="F31" s="31"/>
    </row>
    <row r="32" spans="1:6" ht="27.95" customHeight="1">
      <c r="B32" s="120" t="s">
        <v>539</v>
      </c>
      <c r="C32" s="3" t="s">
        <v>542</v>
      </c>
      <c r="D32" s="4" t="s">
        <v>445</v>
      </c>
      <c r="E32" s="37">
        <v>2837.1316514590999</v>
      </c>
      <c r="F32" s="31"/>
    </row>
    <row r="33" spans="5:6" ht="27.95" customHeight="1">
      <c r="E33" s="106"/>
      <c r="F33" s="1"/>
    </row>
    <row r="34" spans="5:6" ht="27.95" customHeight="1">
      <c r="E34" s="106"/>
      <c r="F34" s="1"/>
    </row>
    <row r="35" spans="5:6" ht="27.95" customHeight="1">
      <c r="E35" s="106"/>
      <c r="F35" s="1"/>
    </row>
    <row r="36" spans="5:6" ht="27.95" customHeight="1">
      <c r="E36" s="106"/>
      <c r="F36" s="1"/>
    </row>
    <row r="37" spans="5:6" ht="27.95" customHeight="1">
      <c r="E37" s="106"/>
      <c r="F37" s="1"/>
    </row>
    <row r="38" spans="5:6" ht="27.95" customHeight="1">
      <c r="E38" s="106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12"/>
      <c r="F41" s="1"/>
    </row>
    <row r="42" spans="5:6" ht="27.95" customHeight="1">
      <c r="E42" s="12"/>
      <c r="F42" s="1"/>
    </row>
    <row r="43" spans="5:6" ht="27.95" customHeight="1">
      <c r="E43" s="12"/>
      <c r="F43" s="1"/>
    </row>
    <row r="44" spans="5:6" ht="27.95" customHeight="1">
      <c r="E44" s="12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lAkrj/kthravXByaiq5+XFd8YBThVwiLaPMeFAaR5P2UfoAH0ofTbMxWeFDNr4ip9gIw/uOapqD4gxJAwHG5Ag==" saltValue="u4qMKUYO6+0BoJ87FskLoQ==" spinCount="100000" sheet="1" objects="1" scenarios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P123"/>
  <sheetViews>
    <sheetView zoomScale="130" zoomScaleNormal="130" workbookViewId="0">
      <selection activeCell="M62" sqref="M62"/>
    </sheetView>
  </sheetViews>
  <sheetFormatPr baseColWidth="10" defaultColWidth="10.88671875" defaultRowHeight="15"/>
  <cols>
    <col min="1" max="1" width="8.6640625" style="65" customWidth="1"/>
    <col min="2" max="13" width="6.77734375" style="65" customWidth="1"/>
    <col min="14" max="16384" width="10.88671875" style="65"/>
  </cols>
  <sheetData>
    <row r="1" spans="1:14" ht="6.75" customHeight="1">
      <c r="A1" s="170" t="s">
        <v>418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4" ht="18">
      <c r="A2" s="170" t="s">
        <v>519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4">
      <c r="A3" s="171" t="s">
        <v>383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7"/>
      <c r="M4" s="12"/>
    </row>
    <row r="5" spans="1:14">
      <c r="A5" s="85" t="s">
        <v>384</v>
      </c>
      <c r="B5" s="85" t="s">
        <v>385</v>
      </c>
      <c r="C5" s="85" t="s">
        <v>386</v>
      </c>
      <c r="D5" s="85" t="s">
        <v>387</v>
      </c>
      <c r="E5" s="85" t="s">
        <v>388</v>
      </c>
      <c r="F5" s="85" t="s">
        <v>389</v>
      </c>
      <c r="G5" s="85" t="s">
        <v>390</v>
      </c>
      <c r="H5" s="85" t="s">
        <v>391</v>
      </c>
      <c r="I5" s="85" t="s">
        <v>392</v>
      </c>
      <c r="J5" s="85" t="s">
        <v>393</v>
      </c>
      <c r="K5" s="85" t="s">
        <v>394</v>
      </c>
      <c r="L5" s="85" t="s">
        <v>395</v>
      </c>
      <c r="M5" s="85" t="s">
        <v>396</v>
      </c>
    </row>
    <row r="6" spans="1:14" hidden="1">
      <c r="A6" s="85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85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85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85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85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85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85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85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5" t="s">
        <v>418</v>
      </c>
    </row>
    <row r="14" spans="1:14" hidden="1">
      <c r="A14" s="85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85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85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3" ht="14.25" hidden="1" customHeight="1">
      <c r="A17" s="85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3" ht="14.25" hidden="1" customHeight="1">
      <c r="A18" s="85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3" ht="14.25" hidden="1" customHeight="1">
      <c r="A19" s="85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3" ht="14.25" hidden="1" customHeight="1">
      <c r="A20" s="85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3" ht="14.25" hidden="1" customHeight="1">
      <c r="A21" s="85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3" ht="14.25" hidden="1" customHeight="1">
      <c r="A22" s="85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3" ht="14.25" hidden="1" customHeight="1">
      <c r="A23" s="85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3" ht="14.25" hidden="1" customHeight="1">
      <c r="A24" s="85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3" ht="14.25" hidden="1" customHeight="1">
      <c r="A25" s="85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3" ht="14.25" hidden="1" customHeight="1">
      <c r="A26" s="85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3" ht="14.25" hidden="1" customHeight="1">
      <c r="A27" s="85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</row>
    <row r="28" spans="1:13">
      <c r="A28" s="85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>
        <v>1346.86</v>
      </c>
      <c r="H28" s="19">
        <v>1337.06</v>
      </c>
      <c r="I28" s="19">
        <v>1345.54</v>
      </c>
      <c r="J28" s="19">
        <v>1357.94</v>
      </c>
      <c r="K28" s="19">
        <v>1359.25</v>
      </c>
      <c r="L28" s="19">
        <v>1362.06</v>
      </c>
      <c r="M28" s="19">
        <v>1364.33</v>
      </c>
    </row>
    <row r="29" spans="1:13">
      <c r="A29" s="85">
        <v>2022</v>
      </c>
      <c r="B29" s="19">
        <v>1369.7</v>
      </c>
      <c r="C29" s="19">
        <v>1373.03</v>
      </c>
      <c r="D29" s="19">
        <v>1428.01</v>
      </c>
      <c r="E29" s="19">
        <v>1431.52</v>
      </c>
      <c r="F29" s="19">
        <v>1434.88</v>
      </c>
      <c r="G29" s="19">
        <v>1444.39</v>
      </c>
      <c r="H29" s="19" t="s">
        <v>552</v>
      </c>
      <c r="I29" s="19">
        <v>1446.76</v>
      </c>
      <c r="J29" s="19">
        <v>1487.3</v>
      </c>
      <c r="K29" s="19">
        <v>1494.32</v>
      </c>
      <c r="L29" s="19">
        <v>1496.69</v>
      </c>
      <c r="M29" s="19">
        <v>1498.67</v>
      </c>
    </row>
    <row r="30" spans="1:13">
      <c r="A30" s="85">
        <v>2023</v>
      </c>
      <c r="B30" s="19">
        <v>1501.26</v>
      </c>
      <c r="C30" s="19" t="s">
        <v>555</v>
      </c>
      <c r="D30" s="19">
        <v>1579.57</v>
      </c>
      <c r="E30" s="19">
        <v>1584.25</v>
      </c>
      <c r="F30" s="19">
        <v>1586.04</v>
      </c>
      <c r="G30" s="19">
        <v>1596.82</v>
      </c>
      <c r="H30" s="19">
        <v>1597.15</v>
      </c>
      <c r="I30" s="19">
        <v>1597.62</v>
      </c>
      <c r="J30" s="19">
        <v>1620.91</v>
      </c>
      <c r="K30" s="19" t="s">
        <v>656</v>
      </c>
      <c r="L30" s="19" t="s">
        <v>657</v>
      </c>
      <c r="M30" s="19">
        <v>1634</v>
      </c>
    </row>
    <row r="31" spans="1:13">
      <c r="A31" s="85">
        <v>2024</v>
      </c>
      <c r="B31" s="19" t="s">
        <v>712</v>
      </c>
      <c r="C31" s="19">
        <v>1642.33</v>
      </c>
      <c r="D31" s="19">
        <v>1717.2</v>
      </c>
      <c r="E31" s="19" t="s">
        <v>713</v>
      </c>
      <c r="F31" s="19"/>
      <c r="G31" s="19"/>
      <c r="H31" s="19"/>
      <c r="I31" s="19"/>
      <c r="J31" s="19"/>
      <c r="K31" s="19"/>
      <c r="L31" s="19"/>
      <c r="M31" s="19"/>
    </row>
    <row r="32" spans="1:13" ht="17.25" customHeight="1">
      <c r="A32" s="170" t="s">
        <v>397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</row>
    <row r="33" spans="1:14" ht="18">
      <c r="A33" s="170" t="s">
        <v>398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</row>
    <row r="34" spans="1:1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86"/>
      <c r="M34" s="12"/>
    </row>
    <row r="35" spans="1:14">
      <c r="A35" s="85" t="s">
        <v>384</v>
      </c>
      <c r="B35" s="85" t="s">
        <v>385</v>
      </c>
      <c r="C35" s="85" t="s">
        <v>386</v>
      </c>
      <c r="D35" s="85" t="s">
        <v>387</v>
      </c>
      <c r="E35" s="85" t="s">
        <v>388</v>
      </c>
      <c r="F35" s="85" t="s">
        <v>389</v>
      </c>
      <c r="G35" s="85" t="s">
        <v>390</v>
      </c>
      <c r="H35" s="85" t="s">
        <v>391</v>
      </c>
      <c r="I35" s="85" t="s">
        <v>392</v>
      </c>
      <c r="J35" s="85" t="s">
        <v>393</v>
      </c>
      <c r="K35" s="85" t="s">
        <v>394</v>
      </c>
      <c r="L35" s="85" t="s">
        <v>395</v>
      </c>
      <c r="M35" s="85" t="s">
        <v>396</v>
      </c>
    </row>
    <row r="36" spans="1:14" hidden="1">
      <c r="A36" s="85">
        <v>1999</v>
      </c>
      <c r="B36" s="19">
        <v>119.96</v>
      </c>
      <c r="C36" s="19">
        <v>120.17</v>
      </c>
      <c r="D36" s="19">
        <v>120.43</v>
      </c>
      <c r="E36" s="19">
        <v>121.47</v>
      </c>
      <c r="F36" s="19">
        <v>121.66</v>
      </c>
      <c r="G36" s="19">
        <v>121.74</v>
      </c>
      <c r="H36" s="19">
        <v>122.21</v>
      </c>
      <c r="I36" s="19">
        <v>122.66</v>
      </c>
      <c r="J36" s="19">
        <v>122.69</v>
      </c>
      <c r="K36" s="19">
        <v>123.09</v>
      </c>
      <c r="L36" s="19">
        <v>123.09</v>
      </c>
      <c r="M36" s="19">
        <v>124.15</v>
      </c>
    </row>
    <row r="37" spans="1:14" ht="1.5" hidden="1" customHeight="1">
      <c r="A37" s="85">
        <v>2000</v>
      </c>
      <c r="B37" s="19">
        <v>124.62</v>
      </c>
      <c r="C37" s="19">
        <v>125.04</v>
      </c>
      <c r="D37" s="19">
        <v>125.81</v>
      </c>
      <c r="E37" s="19">
        <v>126.36</v>
      </c>
      <c r="F37" s="19">
        <v>126.94</v>
      </c>
      <c r="G37" s="19">
        <v>127.57</v>
      </c>
      <c r="H37" s="19">
        <v>128.05000000000001</v>
      </c>
      <c r="I37" s="19">
        <v>128.72</v>
      </c>
      <c r="J37" s="19">
        <v>129.22</v>
      </c>
      <c r="K37" s="19">
        <v>130.11000000000001</v>
      </c>
      <c r="L37" s="19">
        <v>130.16999999999999</v>
      </c>
      <c r="M37" s="19">
        <v>130.41999999999999</v>
      </c>
    </row>
    <row r="38" spans="1:14" hidden="1">
      <c r="A38" s="85">
        <v>2001</v>
      </c>
      <c r="B38" s="19">
        <v>130.85</v>
      </c>
      <c r="C38" s="19">
        <v>131.22999999999999</v>
      </c>
      <c r="D38" s="19">
        <v>131.72</v>
      </c>
      <c r="E38" s="19">
        <v>132.79</v>
      </c>
      <c r="F38" s="19">
        <v>133.63</v>
      </c>
      <c r="G38" s="19">
        <v>133.04</v>
      </c>
      <c r="H38" s="19">
        <v>134.21</v>
      </c>
      <c r="I38" s="19">
        <v>133.83000000000001</v>
      </c>
      <c r="J38" s="19">
        <v>134.24</v>
      </c>
      <c r="K38" s="19">
        <v>134.6</v>
      </c>
      <c r="L38" s="19">
        <v>134.71</v>
      </c>
      <c r="M38" s="19">
        <v>135.1</v>
      </c>
    </row>
    <row r="39" spans="1:14" hidden="1">
      <c r="A39" s="85">
        <v>2002</v>
      </c>
      <c r="B39" s="19">
        <v>136.28</v>
      </c>
      <c r="C39" s="19">
        <v>137.19</v>
      </c>
      <c r="D39" s="19">
        <v>138.4</v>
      </c>
      <c r="E39" s="19">
        <v>140.63</v>
      </c>
      <c r="F39" s="19">
        <v>142.30000000000001</v>
      </c>
      <c r="G39" s="19">
        <v>144.82</v>
      </c>
      <c r="H39" s="19">
        <v>151.86000000000001</v>
      </c>
      <c r="I39" s="19">
        <v>160.71</v>
      </c>
      <c r="J39" s="19">
        <v>165.72</v>
      </c>
      <c r="K39" s="19">
        <v>167.32</v>
      </c>
      <c r="L39" s="19">
        <v>168.04</v>
      </c>
      <c r="M39" s="19">
        <v>170.15</v>
      </c>
    </row>
    <row r="40" spans="1:14" hidden="1">
      <c r="A40" s="85">
        <v>2003</v>
      </c>
      <c r="B40" s="19">
        <v>173.33</v>
      </c>
      <c r="C40" s="19">
        <v>175.68</v>
      </c>
      <c r="D40" s="19">
        <v>177.86</v>
      </c>
      <c r="E40" s="19">
        <v>179.55</v>
      </c>
      <c r="F40" s="19">
        <v>180.25</v>
      </c>
      <c r="G40" s="19">
        <v>180.51</v>
      </c>
      <c r="H40" s="19">
        <v>181.41</v>
      </c>
      <c r="I40" s="19">
        <v>183.52</v>
      </c>
      <c r="J40" s="19">
        <v>184.99</v>
      </c>
      <c r="K40" s="19">
        <v>185.96</v>
      </c>
      <c r="L40" s="19">
        <v>186.26</v>
      </c>
      <c r="M40" s="19">
        <v>187.48</v>
      </c>
    </row>
    <row r="41" spans="1:14" hidden="1">
      <c r="A41" s="85">
        <v>2004</v>
      </c>
      <c r="B41" s="19">
        <v>191.58</v>
      </c>
      <c r="C41" s="19">
        <v>191.61</v>
      </c>
      <c r="D41" s="19">
        <v>192.76</v>
      </c>
      <c r="E41" s="19">
        <v>195.14</v>
      </c>
      <c r="F41" s="19">
        <v>197.17</v>
      </c>
      <c r="G41" s="19">
        <v>197.82</v>
      </c>
      <c r="H41" s="19">
        <v>199.82</v>
      </c>
      <c r="I41" s="19">
        <v>202.18</v>
      </c>
      <c r="J41" s="19">
        <v>202.73</v>
      </c>
      <c r="K41" s="19">
        <v>202.06</v>
      </c>
      <c r="L41" s="19">
        <v>201.53</v>
      </c>
      <c r="M41" s="19">
        <v>201.71</v>
      </c>
    </row>
    <row r="42" spans="1:14" hidden="1">
      <c r="A42" s="85">
        <v>2005</v>
      </c>
      <c r="B42" s="19">
        <v>202.47</v>
      </c>
      <c r="C42" s="19">
        <v>202.46</v>
      </c>
      <c r="D42" s="19">
        <v>203.33</v>
      </c>
      <c r="E42" s="19">
        <v>205.42</v>
      </c>
      <c r="F42" s="19">
        <v>205.46</v>
      </c>
      <c r="G42" s="19">
        <v>206.01</v>
      </c>
      <c r="H42" s="19">
        <v>208.66</v>
      </c>
      <c r="I42" s="19">
        <v>209.1</v>
      </c>
      <c r="J42" s="19">
        <v>210.73</v>
      </c>
      <c r="K42" s="19">
        <v>211.39</v>
      </c>
      <c r="L42" s="19">
        <v>211.14</v>
      </c>
      <c r="M42" s="19">
        <v>211.6</v>
      </c>
      <c r="N42" s="65" t="s">
        <v>418</v>
      </c>
    </row>
    <row r="43" spans="1:14" hidden="1">
      <c r="A43" s="85">
        <v>2006</v>
      </c>
      <c r="B43" s="19">
        <v>214.49</v>
      </c>
      <c r="C43" s="19">
        <v>215.92</v>
      </c>
      <c r="D43" s="19">
        <v>216.61</v>
      </c>
      <c r="E43" s="19">
        <v>217.74</v>
      </c>
      <c r="F43" s="19">
        <v>219.11</v>
      </c>
      <c r="G43" s="19">
        <v>219.81</v>
      </c>
      <c r="H43" s="19">
        <v>221.68</v>
      </c>
      <c r="I43" s="19">
        <v>223.43</v>
      </c>
      <c r="J43" s="19">
        <v>224.63</v>
      </c>
      <c r="K43" s="19">
        <v>224.18</v>
      </c>
      <c r="L43" s="19">
        <v>224.26</v>
      </c>
      <c r="M43" s="19">
        <v>225.1</v>
      </c>
      <c r="N43" s="65" t="s">
        <v>418</v>
      </c>
    </row>
    <row r="44" spans="1:14" hidden="1">
      <c r="A44" s="85">
        <v>2007</v>
      </c>
      <c r="B44" s="19">
        <v>229.09</v>
      </c>
      <c r="C44" s="19">
        <v>230.49</v>
      </c>
      <c r="D44" s="19">
        <v>232.56</v>
      </c>
      <c r="E44" s="19">
        <v>235.4</v>
      </c>
      <c r="F44" s="19">
        <v>237.19</v>
      </c>
      <c r="G44" s="19">
        <v>237.51</v>
      </c>
      <c r="H44" s="19">
        <v>239.47</v>
      </c>
      <c r="I44" s="19">
        <v>243.61</v>
      </c>
      <c r="J44" s="19">
        <v>244.62</v>
      </c>
      <c r="K44" s="19">
        <v>244.06</v>
      </c>
      <c r="L44" s="19">
        <v>243.5</v>
      </c>
      <c r="M44" s="19">
        <v>244.24</v>
      </c>
    </row>
    <row r="45" spans="1:14" hidden="1">
      <c r="A45" s="85">
        <v>2008</v>
      </c>
      <c r="B45" s="19">
        <v>246.14</v>
      </c>
      <c r="C45" s="19">
        <v>248.39</v>
      </c>
      <c r="D45" s="19">
        <v>251.23</v>
      </c>
      <c r="E45" s="19">
        <v>252.06</v>
      </c>
      <c r="F45" s="19">
        <v>254.26</v>
      </c>
      <c r="G45" s="19">
        <v>257.52</v>
      </c>
      <c r="H45" s="19">
        <v>258.67</v>
      </c>
      <c r="I45" s="19">
        <v>261.3</v>
      </c>
      <c r="J45" s="19">
        <v>262.87</v>
      </c>
      <c r="K45" s="19">
        <v>263.74</v>
      </c>
      <c r="L45" s="19">
        <v>264.23</v>
      </c>
      <c r="M45" s="19">
        <v>266.69</v>
      </c>
    </row>
    <row r="46" spans="1:14" s="123" customFormat="1" hidden="1">
      <c r="A46" s="85">
        <v>2009</v>
      </c>
      <c r="B46" s="19">
        <v>268.8</v>
      </c>
      <c r="C46" s="19">
        <v>268.08</v>
      </c>
      <c r="D46" s="19">
        <v>270.14</v>
      </c>
      <c r="E46" s="19">
        <v>270.02999999999997</v>
      </c>
      <c r="F46" s="19">
        <v>271.13</v>
      </c>
      <c r="G46" s="19">
        <v>274.20999999999998</v>
      </c>
      <c r="H46" s="19">
        <v>276.92</v>
      </c>
      <c r="I46" s="19">
        <v>280.23</v>
      </c>
      <c r="J46" s="19">
        <v>280.98</v>
      </c>
      <c r="K46" s="19">
        <v>280.95</v>
      </c>
      <c r="L46" s="19">
        <v>281.11</v>
      </c>
      <c r="M46" s="19">
        <v>282.43</v>
      </c>
    </row>
    <row r="47" spans="1:14" s="123" customFormat="1" hidden="1">
      <c r="A47" s="122">
        <v>2010</v>
      </c>
      <c r="B47" s="19">
        <v>285.07</v>
      </c>
      <c r="C47" s="19">
        <v>286.66000000000003</v>
      </c>
      <c r="D47" s="19">
        <v>289.38</v>
      </c>
      <c r="E47" s="19">
        <v>289.89</v>
      </c>
      <c r="F47" s="19">
        <v>290.35000000000002</v>
      </c>
      <c r="G47" s="19">
        <v>291.17</v>
      </c>
      <c r="H47" s="19">
        <v>294.33</v>
      </c>
      <c r="I47" s="19">
        <v>297.85000000000002</v>
      </c>
      <c r="J47" s="19">
        <v>298.74</v>
      </c>
      <c r="K47" s="19">
        <v>300.66000000000003</v>
      </c>
      <c r="L47" s="19">
        <v>300.43</v>
      </c>
      <c r="M47" s="19">
        <v>302.01</v>
      </c>
    </row>
    <row r="48" spans="1:14" s="123" customFormat="1">
      <c r="A48" s="87"/>
      <c r="B48" s="88" t="s">
        <v>554</v>
      </c>
      <c r="C48" s="87"/>
      <c r="D48" s="87"/>
      <c r="E48" s="87"/>
      <c r="F48" s="87"/>
      <c r="G48" s="87"/>
      <c r="H48" s="89"/>
      <c r="I48" s="89"/>
      <c r="J48" s="89"/>
      <c r="K48" s="89"/>
      <c r="L48" s="89"/>
      <c r="M48" s="89"/>
    </row>
    <row r="49" spans="1:13" s="123" customFormat="1" hidden="1">
      <c r="A49" s="122">
        <v>2011</v>
      </c>
      <c r="B49" s="19">
        <v>101.25</v>
      </c>
      <c r="C49" s="19">
        <v>102.2</v>
      </c>
      <c r="D49" s="19">
        <v>103.65</v>
      </c>
      <c r="E49" s="19">
        <v>104</v>
      </c>
      <c r="F49" s="19">
        <v>104.34</v>
      </c>
      <c r="G49" s="19">
        <v>104.71</v>
      </c>
      <c r="H49" s="19">
        <v>105.5</v>
      </c>
      <c r="I49" s="19">
        <v>106.09</v>
      </c>
      <c r="J49" s="19">
        <v>106.63</v>
      </c>
      <c r="K49" s="19">
        <v>107.39</v>
      </c>
      <c r="L49" s="19">
        <v>107.84</v>
      </c>
      <c r="M49" s="19">
        <v>108.6</v>
      </c>
    </row>
    <row r="50" spans="1:13" hidden="1">
      <c r="A50" s="122">
        <v>2012</v>
      </c>
      <c r="B50" s="19">
        <v>109.4</v>
      </c>
      <c r="C50" s="19">
        <v>110.31</v>
      </c>
      <c r="D50" s="19">
        <v>111.4</v>
      </c>
      <c r="E50" s="19">
        <v>112.31</v>
      </c>
      <c r="F50" s="19">
        <v>112.75</v>
      </c>
      <c r="G50" s="19">
        <v>113.09</v>
      </c>
      <c r="H50" s="19">
        <v>113.39</v>
      </c>
      <c r="I50" s="19">
        <v>114.45</v>
      </c>
      <c r="J50" s="19">
        <v>115.84</v>
      </c>
      <c r="K50" s="19">
        <v>117.17</v>
      </c>
      <c r="L50" s="19">
        <v>117.58</v>
      </c>
      <c r="M50" s="19">
        <v>116.72</v>
      </c>
    </row>
    <row r="51" spans="1:13" hidden="1">
      <c r="A51" s="85">
        <v>2013</v>
      </c>
      <c r="B51" s="19">
        <v>118.94</v>
      </c>
      <c r="C51" s="19">
        <v>120.12</v>
      </c>
      <c r="D51" s="19">
        <v>120.91</v>
      </c>
      <c r="E51" s="19">
        <v>121.45</v>
      </c>
      <c r="F51" s="19">
        <v>121.84</v>
      </c>
      <c r="G51" s="19">
        <v>122.37</v>
      </c>
      <c r="H51" s="19">
        <v>123.31</v>
      </c>
      <c r="I51" s="19">
        <v>124.59</v>
      </c>
      <c r="J51" s="19">
        <v>126.29</v>
      </c>
      <c r="K51" s="19">
        <v>127.33</v>
      </c>
      <c r="L51" s="19">
        <v>127.59</v>
      </c>
      <c r="M51" s="19">
        <v>126.67</v>
      </c>
    </row>
    <row r="52" spans="1:13" hidden="1">
      <c r="A52" s="85">
        <v>2014</v>
      </c>
      <c r="B52" s="19">
        <v>129.76</v>
      </c>
      <c r="C52" s="19">
        <v>131.91</v>
      </c>
      <c r="D52" s="19">
        <v>132.68</v>
      </c>
      <c r="E52" s="19">
        <v>132.6</v>
      </c>
      <c r="F52" s="19">
        <v>133.02000000000001</v>
      </c>
      <c r="G52" s="19">
        <v>133.47999999999999</v>
      </c>
      <c r="H52" s="19">
        <v>134.47999999999999</v>
      </c>
      <c r="I52" s="19">
        <v>135.49</v>
      </c>
      <c r="J52" s="19">
        <v>136.85</v>
      </c>
      <c r="K52" s="19">
        <v>137.66</v>
      </c>
      <c r="L52" s="19">
        <v>137.86000000000001</v>
      </c>
      <c r="M52" s="19">
        <v>137.13</v>
      </c>
    </row>
    <row r="53" spans="1:13" hidden="1">
      <c r="A53" s="85">
        <v>2015</v>
      </c>
      <c r="B53" s="19">
        <v>140.16999999999999</v>
      </c>
      <c r="C53" s="19">
        <v>141.71</v>
      </c>
      <c r="D53" s="19">
        <v>142.69999999999999</v>
      </c>
      <c r="E53" s="19">
        <v>143.51</v>
      </c>
      <c r="F53" s="19">
        <v>144.21</v>
      </c>
      <c r="G53" s="19">
        <v>144.86000000000001</v>
      </c>
      <c r="H53" s="19">
        <v>146.61000000000001</v>
      </c>
      <c r="I53" s="19">
        <v>148.34</v>
      </c>
      <c r="J53" s="19">
        <v>149.36000000000001</v>
      </c>
      <c r="K53" s="19">
        <v>150.26</v>
      </c>
      <c r="L53" s="19">
        <v>150.9</v>
      </c>
      <c r="M53" s="19">
        <v>150.07</v>
      </c>
    </row>
    <row r="54" spans="1:13" hidden="1">
      <c r="A54" s="85">
        <v>2016</v>
      </c>
      <c r="B54" s="19">
        <v>153.74</v>
      </c>
      <c r="C54" s="19">
        <v>156.19999999999999</v>
      </c>
      <c r="D54" s="19">
        <v>157.82</v>
      </c>
      <c r="E54" s="19">
        <v>158.54</v>
      </c>
      <c r="F54" s="19">
        <v>160.07</v>
      </c>
      <c r="G54" s="19">
        <v>160.71</v>
      </c>
      <c r="H54" s="19">
        <v>161.34</v>
      </c>
      <c r="I54" s="19">
        <v>162.26</v>
      </c>
      <c r="J54" s="19">
        <v>162.66</v>
      </c>
      <c r="K54" s="19">
        <v>162.96</v>
      </c>
      <c r="L54" s="19">
        <v>163.12</v>
      </c>
      <c r="M54" s="19">
        <v>162.22999999999999</v>
      </c>
    </row>
    <row r="55" spans="1:13" hidden="1">
      <c r="A55" s="85">
        <v>2017</v>
      </c>
      <c r="B55" s="19">
        <v>166.45</v>
      </c>
      <c r="C55" s="19">
        <v>167.28</v>
      </c>
      <c r="D55" s="19">
        <v>168.41</v>
      </c>
      <c r="E55" s="19">
        <v>168.78</v>
      </c>
      <c r="F55" s="19">
        <v>169</v>
      </c>
      <c r="G55" s="19">
        <v>169.25</v>
      </c>
      <c r="H55" s="19">
        <v>169.79</v>
      </c>
      <c r="I55" s="19">
        <v>171.1</v>
      </c>
      <c r="J55" s="19">
        <v>172.02</v>
      </c>
      <c r="K55" s="19">
        <v>172.8</v>
      </c>
      <c r="L55" s="19">
        <v>173.39</v>
      </c>
      <c r="M55" s="19">
        <v>172.86</v>
      </c>
    </row>
    <row r="56" spans="1:13" hidden="1">
      <c r="A56" s="85">
        <v>2018</v>
      </c>
      <c r="B56" s="19">
        <v>177.55</v>
      </c>
      <c r="C56" s="19">
        <v>179.11</v>
      </c>
      <c r="D56" s="19">
        <v>179.61</v>
      </c>
      <c r="E56" s="19">
        <v>179.73</v>
      </c>
      <c r="F56" s="19">
        <v>181.19</v>
      </c>
      <c r="G56" s="19">
        <v>182.98</v>
      </c>
      <c r="H56" s="19">
        <v>184.07</v>
      </c>
      <c r="I56" s="19">
        <v>185.31</v>
      </c>
      <c r="J56" s="19">
        <v>186.23</v>
      </c>
      <c r="K56" s="19">
        <v>186.66</v>
      </c>
      <c r="L56" s="19">
        <v>187.34</v>
      </c>
      <c r="M56" s="19">
        <v>186.62</v>
      </c>
    </row>
    <row r="57" spans="1:13" hidden="1">
      <c r="A57" s="85">
        <v>2019</v>
      </c>
      <c r="B57" s="19">
        <v>190.67</v>
      </c>
      <c r="C57" s="19">
        <v>192.53</v>
      </c>
      <c r="D57" s="19">
        <v>193.59</v>
      </c>
      <c r="E57" s="19">
        <v>194.42</v>
      </c>
      <c r="F57" s="19">
        <v>195.19</v>
      </c>
      <c r="G57" s="19">
        <v>196.44</v>
      </c>
      <c r="H57" s="19">
        <v>197.94</v>
      </c>
      <c r="I57" s="19">
        <v>199.69</v>
      </c>
      <c r="J57" s="19">
        <v>200.72</v>
      </c>
      <c r="K57" s="19">
        <v>202.33</v>
      </c>
      <c r="L57" s="19">
        <v>203.08</v>
      </c>
      <c r="M57" s="19">
        <v>203.02</v>
      </c>
    </row>
    <row r="58" spans="1:13" ht="13.5" hidden="1" customHeight="1">
      <c r="A58" s="85">
        <v>2020</v>
      </c>
      <c r="B58" s="19">
        <v>207.27</v>
      </c>
      <c r="C58" s="19">
        <v>208.54</v>
      </c>
      <c r="D58" s="19">
        <v>211.32</v>
      </c>
      <c r="E58" s="19">
        <v>215.54</v>
      </c>
      <c r="F58" s="19">
        <v>216.76</v>
      </c>
      <c r="G58" s="19">
        <v>216.8</v>
      </c>
      <c r="H58" s="19">
        <v>217.99</v>
      </c>
      <c r="I58" s="19">
        <v>219.24</v>
      </c>
      <c r="J58" s="19">
        <v>220.64</v>
      </c>
      <c r="K58" s="19">
        <v>221.92</v>
      </c>
      <c r="L58" s="19">
        <v>222.55</v>
      </c>
      <c r="M58" s="19">
        <v>222.13</v>
      </c>
    </row>
    <row r="59" spans="1:13">
      <c r="A59" s="85">
        <v>2021</v>
      </c>
      <c r="B59" s="19">
        <v>225.69</v>
      </c>
      <c r="C59" s="19">
        <v>227.55</v>
      </c>
      <c r="D59" s="19">
        <v>228.95</v>
      </c>
      <c r="E59" s="19">
        <v>230.1</v>
      </c>
      <c r="F59" s="19">
        <v>231.15</v>
      </c>
      <c r="G59" s="19">
        <v>232.69</v>
      </c>
      <c r="H59" s="19">
        <v>233.9</v>
      </c>
      <c r="I59" s="19">
        <v>235.89</v>
      </c>
      <c r="J59" s="19">
        <v>236.98</v>
      </c>
      <c r="K59" s="19">
        <v>239.44</v>
      </c>
      <c r="L59" s="19">
        <v>240.05</v>
      </c>
      <c r="M59" s="19">
        <v>239.81</v>
      </c>
    </row>
    <row r="60" spans="1:13">
      <c r="A60" s="85">
        <v>2022</v>
      </c>
      <c r="B60" s="19">
        <v>244.09</v>
      </c>
      <c r="C60" s="19">
        <v>247.68</v>
      </c>
      <c r="D60" s="19">
        <v>250.42</v>
      </c>
      <c r="E60" s="19">
        <v>251.65</v>
      </c>
      <c r="F60" s="19">
        <v>252.82</v>
      </c>
      <c r="G60" s="19" t="s">
        <v>550</v>
      </c>
      <c r="H60" s="19">
        <v>256.26</v>
      </c>
      <c r="I60" s="19">
        <v>258.38</v>
      </c>
      <c r="J60" s="19">
        <v>260.55</v>
      </c>
      <c r="K60" s="19">
        <v>261.10000000000002</v>
      </c>
      <c r="L60" s="145">
        <v>99.72</v>
      </c>
      <c r="M60" s="145">
        <v>99.47</v>
      </c>
    </row>
    <row r="61" spans="1:13">
      <c r="A61" s="85">
        <v>2023</v>
      </c>
      <c r="B61" s="145">
        <v>101.01</v>
      </c>
      <c r="C61" s="145">
        <v>102.02</v>
      </c>
      <c r="D61" s="145">
        <v>102.94</v>
      </c>
      <c r="E61" s="145">
        <v>103.71</v>
      </c>
      <c r="F61" s="145">
        <v>103.7</v>
      </c>
      <c r="G61" s="145">
        <v>103.22</v>
      </c>
      <c r="H61" s="145">
        <v>102.85</v>
      </c>
      <c r="I61" s="145">
        <v>103.03</v>
      </c>
      <c r="J61" s="145">
        <v>103.66</v>
      </c>
      <c r="K61" s="145">
        <v>104.3</v>
      </c>
      <c r="L61" s="145">
        <v>104.66</v>
      </c>
      <c r="M61" s="145">
        <v>104.55</v>
      </c>
    </row>
    <row r="62" spans="1:13">
      <c r="A62" s="85">
        <v>2024</v>
      </c>
      <c r="B62" s="145">
        <v>106.15</v>
      </c>
      <c r="C62" s="145">
        <v>106.83</v>
      </c>
      <c r="D62" s="145">
        <v>106.85</v>
      </c>
      <c r="E62" s="145"/>
      <c r="F62" s="145"/>
      <c r="G62" s="145"/>
      <c r="H62" s="145"/>
      <c r="I62" s="145"/>
      <c r="J62" s="145"/>
      <c r="K62" s="145"/>
      <c r="L62" s="145"/>
      <c r="M62" s="145"/>
    </row>
    <row r="63" spans="1:13">
      <c r="A63" s="111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</row>
    <row r="64" spans="1:13" ht="14.25" customHeight="1">
      <c r="A64" s="170" t="s">
        <v>399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</row>
    <row r="65" spans="1:16" ht="18" hidden="1">
      <c r="A65" s="170" t="s">
        <v>400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</row>
    <row r="66" spans="1:16" hidden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86"/>
      <c r="M66" s="12"/>
    </row>
    <row r="67" spans="1:16" hidden="1">
      <c r="A67" s="85" t="s">
        <v>384</v>
      </c>
      <c r="B67" s="85" t="s">
        <v>385</v>
      </c>
      <c r="C67" s="85" t="s">
        <v>386</v>
      </c>
      <c r="D67" s="85" t="s">
        <v>387</v>
      </c>
      <c r="E67" s="85" t="s">
        <v>388</v>
      </c>
      <c r="F67" s="85" t="s">
        <v>389</v>
      </c>
      <c r="G67" s="85" t="s">
        <v>390</v>
      </c>
      <c r="H67" s="85" t="s">
        <v>391</v>
      </c>
      <c r="I67" s="85" t="s">
        <v>392</v>
      </c>
      <c r="J67" s="85" t="s">
        <v>393</v>
      </c>
      <c r="K67" s="85" t="s">
        <v>394</v>
      </c>
      <c r="L67" s="85" t="s">
        <v>395</v>
      </c>
      <c r="M67" s="85" t="s">
        <v>396</v>
      </c>
    </row>
    <row r="68" spans="1:16" hidden="1">
      <c r="A68" s="85">
        <v>1996</v>
      </c>
      <c r="B68" s="18">
        <v>2854.7799889689445</v>
      </c>
      <c r="C68" s="18">
        <v>2886.06</v>
      </c>
      <c r="D68" s="18">
        <v>3001.4099767551015</v>
      </c>
      <c r="E68" s="18">
        <v>3035.6500105205882</v>
      </c>
      <c r="F68" s="18">
        <v>3051.0999929032714</v>
      </c>
      <c r="G68" s="18">
        <v>3108.9700156999547</v>
      </c>
      <c r="H68" s="18">
        <v>3209.8699929157215</v>
      </c>
      <c r="I68" s="18">
        <v>3244.7599998505948</v>
      </c>
      <c r="J68" s="18">
        <v>3278.42</v>
      </c>
      <c r="K68" s="18">
        <v>3300.2900009586806</v>
      </c>
      <c r="L68" s="18">
        <v>3439.77990181614</v>
      </c>
      <c r="M68" s="18">
        <v>3451.3300140565025</v>
      </c>
    </row>
    <row r="69" spans="1:16" ht="11.25" hidden="1" customHeight="1">
      <c r="A69" s="85">
        <v>1997</v>
      </c>
      <c r="B69" s="18">
        <v>3462.2500115166204</v>
      </c>
      <c r="C69" s="18">
        <v>3489.4899942354641</v>
      </c>
      <c r="D69" s="18">
        <v>3525.2800095121056</v>
      </c>
      <c r="E69" s="18">
        <v>3532.5200109065504</v>
      </c>
      <c r="F69" s="18">
        <v>3538.0399894420602</v>
      </c>
      <c r="G69" s="18">
        <v>3642.4699976468742</v>
      </c>
      <c r="H69" s="18">
        <v>3647.2099897035182</v>
      </c>
      <c r="I69" s="18">
        <v>3680.4900041957844</v>
      </c>
      <c r="J69" s="18">
        <v>3774.4500035483638</v>
      </c>
      <c r="K69" s="18">
        <v>3806.96</v>
      </c>
      <c r="L69" s="18">
        <v>3837.5699868150255</v>
      </c>
      <c r="M69" s="18">
        <v>3822.6099899525261</v>
      </c>
    </row>
    <row r="70" spans="1:16" ht="10.5" hidden="1" customHeight="1">
      <c r="A70" s="85">
        <v>1998</v>
      </c>
      <c r="B70" s="18">
        <v>3856.1599913843224</v>
      </c>
      <c r="C70" s="18">
        <v>3914.7</v>
      </c>
      <c r="D70" s="18">
        <v>4038.51</v>
      </c>
      <c r="E70" s="18">
        <v>4064.17</v>
      </c>
      <c r="F70" s="18">
        <v>4132.3999999999996</v>
      </c>
      <c r="G70" s="18">
        <v>4122.75</v>
      </c>
      <c r="H70" s="18">
        <v>4157.1499999999996</v>
      </c>
      <c r="I70" s="18">
        <v>4167.75</v>
      </c>
      <c r="J70" s="18">
        <v>4254.45</v>
      </c>
      <c r="K70" s="18">
        <v>4255.84</v>
      </c>
      <c r="L70" s="18">
        <v>4292.59</v>
      </c>
      <c r="M70" s="18">
        <v>4297.1099999999997</v>
      </c>
    </row>
    <row r="71" spans="1:16" hidden="1">
      <c r="A71" s="85">
        <v>1999</v>
      </c>
      <c r="B71" s="18">
        <v>4318.0600000000004</v>
      </c>
      <c r="C71" s="18">
        <v>4341.7</v>
      </c>
      <c r="D71" s="18">
        <v>4420.53</v>
      </c>
      <c r="E71" s="18">
        <v>4430.83</v>
      </c>
      <c r="F71" s="18">
        <v>4434</v>
      </c>
      <c r="G71" s="18">
        <v>4430.29</v>
      </c>
      <c r="H71" s="18">
        <v>4428.87</v>
      </c>
      <c r="I71" s="18">
        <v>4467.3999999999996</v>
      </c>
      <c r="J71" s="18">
        <v>4497.3100000000004</v>
      </c>
      <c r="K71" s="18">
        <v>4520.6000000000004</v>
      </c>
      <c r="L71" s="18">
        <v>4510.88</v>
      </c>
      <c r="M71" s="18">
        <v>4523.34</v>
      </c>
    </row>
    <row r="72" spans="1:16" hidden="1">
      <c r="A72" s="90"/>
      <c r="B72" s="88" t="s">
        <v>419</v>
      </c>
      <c r="C72" s="87"/>
      <c r="D72" s="87"/>
      <c r="E72" s="87"/>
      <c r="F72" s="87"/>
      <c r="G72" s="91"/>
      <c r="H72" s="91"/>
      <c r="I72" s="91"/>
      <c r="J72" s="91"/>
      <c r="K72" s="91"/>
      <c r="L72" s="91"/>
      <c r="M72" s="91"/>
    </row>
    <row r="73" spans="1:16" hidden="1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P73" s="65" t="s">
        <v>418</v>
      </c>
    </row>
    <row r="74" spans="1:16" hidden="1">
      <c r="A74" s="85">
        <v>2000</v>
      </c>
      <c r="B74" s="18">
        <f>100.26</f>
        <v>100.26</v>
      </c>
      <c r="C74" s="18">
        <f>4552.74/45.2334</f>
        <v>100.64996219607634</v>
      </c>
      <c r="D74" s="18">
        <f>101.36</f>
        <v>101.36</v>
      </c>
      <c r="E74" s="18">
        <f>101.66</f>
        <v>101.66</v>
      </c>
      <c r="F74" s="18">
        <f>101.79</f>
        <v>101.79</v>
      </c>
      <c r="G74" s="18">
        <f>101.63</f>
        <v>101.63</v>
      </c>
      <c r="H74" s="18">
        <f>101.8</f>
        <v>101.8</v>
      </c>
      <c r="I74" s="18">
        <f>101.75</f>
        <v>101.75</v>
      </c>
      <c r="J74" s="18">
        <f>101.9</f>
        <v>101.9</v>
      </c>
      <c r="K74" s="18">
        <f>101.9</f>
        <v>101.9</v>
      </c>
      <c r="L74" s="18">
        <f>101.97</f>
        <v>101.97</v>
      </c>
      <c r="M74" s="18">
        <f>102.32</f>
        <v>102.32</v>
      </c>
    </row>
    <row r="75" spans="1:16" hidden="1">
      <c r="A75" s="85">
        <v>2001</v>
      </c>
      <c r="B75" s="18">
        <f>103.31</f>
        <v>103.31</v>
      </c>
      <c r="C75" s="18">
        <f>103.46</f>
        <v>103.46</v>
      </c>
      <c r="D75" s="18">
        <f>104.46</f>
        <v>104.46</v>
      </c>
      <c r="E75" s="18">
        <f>105.26</f>
        <v>105.26</v>
      </c>
      <c r="F75" s="18">
        <f>105.59</f>
        <v>105.59</v>
      </c>
      <c r="G75" s="18">
        <f>107.01</f>
        <v>107.01</v>
      </c>
      <c r="H75" s="18">
        <f>107.94</f>
        <v>107.94</v>
      </c>
      <c r="I75" s="18">
        <f>107.92</f>
        <v>107.92</v>
      </c>
      <c r="J75" s="18">
        <f>108.03</f>
        <v>108.03</v>
      </c>
      <c r="K75" s="18">
        <f>4901.11/45.2334</f>
        <v>108.3515720684273</v>
      </c>
      <c r="L75" s="18">
        <f>108.44</f>
        <v>108.44</v>
      </c>
      <c r="M75" s="18">
        <f>109.55</f>
        <v>109.55</v>
      </c>
    </row>
    <row r="76" spans="1:16" hidden="1">
      <c r="A76" s="85">
        <v>2002</v>
      </c>
      <c r="B76" s="18">
        <f>110.63</f>
        <v>110.63</v>
      </c>
      <c r="C76" s="18">
        <f>111.16</f>
        <v>111.16</v>
      </c>
      <c r="D76" s="18">
        <f>111.94</f>
        <v>111.94</v>
      </c>
      <c r="E76" s="18">
        <f>113.13</f>
        <v>113.13</v>
      </c>
      <c r="F76" s="18">
        <f>114.7</f>
        <v>114.7</v>
      </c>
      <c r="G76" s="18">
        <f>115.45</f>
        <v>115.45</v>
      </c>
      <c r="H76" s="18">
        <f>121.81</f>
        <v>121.81</v>
      </c>
      <c r="I76" s="18">
        <f>131.35</f>
        <v>131.35</v>
      </c>
      <c r="J76" s="18">
        <f>138.35</f>
        <v>138.35</v>
      </c>
      <c r="K76" s="18">
        <f>136.12</f>
        <v>136.12</v>
      </c>
      <c r="L76" s="18">
        <f>135.8</f>
        <v>135.80000000000001</v>
      </c>
      <c r="M76" s="18">
        <f>136.17</f>
        <v>136.16999999999999</v>
      </c>
    </row>
    <row r="77" spans="1:16" hidden="1">
      <c r="A77" s="85">
        <v>2003</v>
      </c>
      <c r="B77" s="18">
        <f>137.32</f>
        <v>137.32</v>
      </c>
      <c r="C77" s="18">
        <f>138.11</f>
        <v>138.11000000000001</v>
      </c>
      <c r="D77" s="18">
        <f>139.09</f>
        <v>139.09</v>
      </c>
      <c r="E77" s="18">
        <f>139.43</f>
        <v>139.43</v>
      </c>
      <c r="F77" s="18">
        <f>140.46</f>
        <v>140.46</v>
      </c>
      <c r="G77" s="18">
        <f>138.86</f>
        <v>138.86000000000001</v>
      </c>
      <c r="H77" s="18">
        <f>144.34</f>
        <v>144.34</v>
      </c>
      <c r="I77" s="18">
        <f>146.07</f>
        <v>146.07</v>
      </c>
      <c r="J77" s="18">
        <f>146.79</f>
        <v>146.79</v>
      </c>
      <c r="K77" s="18">
        <f>147.51</f>
        <v>147.51</v>
      </c>
      <c r="L77" s="18">
        <f>148.06</f>
        <v>148.06</v>
      </c>
      <c r="M77" s="18">
        <f>148.87008</f>
        <v>148.87008</v>
      </c>
    </row>
    <row r="78" spans="1:16" hidden="1">
      <c r="A78" s="85">
        <v>2004</v>
      </c>
      <c r="B78" s="18">
        <f>147.35</f>
        <v>147.35</v>
      </c>
      <c r="C78" s="18">
        <f>151.29</f>
        <v>151.29</v>
      </c>
      <c r="D78" s="18">
        <f>153.1</f>
        <v>153.1</v>
      </c>
      <c r="E78" s="18">
        <f>155.61</f>
        <v>155.61000000000001</v>
      </c>
      <c r="F78" s="18">
        <f>157.04</f>
        <v>157.04</v>
      </c>
      <c r="G78" s="18">
        <f>157.59</f>
        <v>157.59</v>
      </c>
      <c r="H78" s="18">
        <f>158.62</f>
        <v>158.62</v>
      </c>
      <c r="I78" s="18">
        <f>163.62</f>
        <v>163.62</v>
      </c>
      <c r="J78" s="18">
        <f>162.98</f>
        <v>162.97999999999999</v>
      </c>
      <c r="K78" s="18">
        <f>163.01</f>
        <v>163.01</v>
      </c>
      <c r="L78" s="18">
        <f>163.41</f>
        <v>163.41</v>
      </c>
      <c r="M78" s="18">
        <f>164.24</f>
        <v>164.24</v>
      </c>
    </row>
    <row r="79" spans="1:16" hidden="1">
      <c r="A79" s="85">
        <v>2005</v>
      </c>
      <c r="B79" s="18">
        <f>164.33</f>
        <v>164.33</v>
      </c>
      <c r="C79" s="18">
        <f>167.9</f>
        <v>167.9</v>
      </c>
      <c r="D79" s="18">
        <f>169.14</f>
        <v>169.14</v>
      </c>
      <c r="E79" s="18">
        <v>169.49</v>
      </c>
      <c r="F79" s="18">
        <v>169.73</v>
      </c>
      <c r="G79" s="18">
        <v>168.93</v>
      </c>
      <c r="H79" s="18">
        <v>170.83</v>
      </c>
      <c r="I79" s="18">
        <v>173.53</v>
      </c>
      <c r="J79" s="18">
        <v>173.94</v>
      </c>
      <c r="K79" s="18">
        <v>174.3</v>
      </c>
      <c r="L79" s="18">
        <v>174.44</v>
      </c>
      <c r="M79" s="18">
        <v>175.08</v>
      </c>
    </row>
    <row r="80" spans="1:16" hidden="1">
      <c r="A80" s="85">
        <v>2006</v>
      </c>
      <c r="B80" s="18">
        <v>176.36</v>
      </c>
      <c r="C80" s="18">
        <v>177.22</v>
      </c>
      <c r="D80" s="18">
        <v>177.67</v>
      </c>
      <c r="E80" s="18">
        <v>178.3</v>
      </c>
      <c r="F80" s="18">
        <v>182.87</v>
      </c>
      <c r="G80" s="18">
        <v>186.89</v>
      </c>
      <c r="H80" s="18">
        <v>191.24</v>
      </c>
      <c r="I80" s="18">
        <v>192.83</v>
      </c>
      <c r="J80" s="18">
        <v>193.9</v>
      </c>
      <c r="K80" s="18">
        <v>193.61</v>
      </c>
      <c r="L80" s="18">
        <v>193.76</v>
      </c>
      <c r="M80" s="18">
        <v>195.05</v>
      </c>
    </row>
    <row r="81" spans="1:13" hidden="1">
      <c r="A81" s="85">
        <v>2007</v>
      </c>
      <c r="B81" s="18">
        <v>200.18</v>
      </c>
      <c r="C81" s="18">
        <v>200.48</v>
      </c>
      <c r="D81" s="18">
        <v>200.9</v>
      </c>
      <c r="E81" s="18">
        <v>202</v>
      </c>
      <c r="F81" s="18">
        <v>203.18</v>
      </c>
      <c r="G81" s="18">
        <v>203.73</v>
      </c>
      <c r="H81" s="18">
        <v>200.64</v>
      </c>
      <c r="I81" s="18">
        <v>202.36</v>
      </c>
      <c r="J81" s="18">
        <v>202.74</v>
      </c>
      <c r="K81" s="18">
        <v>202.7</v>
      </c>
      <c r="L81" s="18">
        <v>202.82</v>
      </c>
      <c r="M81" s="18">
        <v>203.72</v>
      </c>
    </row>
    <row r="82" spans="1:13" hidden="1">
      <c r="A82" s="85">
        <v>2008</v>
      </c>
      <c r="B82" s="18">
        <v>212.12</v>
      </c>
      <c r="C82" s="18">
        <v>213.98</v>
      </c>
      <c r="D82" s="18">
        <v>215.38</v>
      </c>
      <c r="E82" s="18">
        <v>217.11</v>
      </c>
      <c r="F82" s="18">
        <v>219.55</v>
      </c>
      <c r="G82" s="18">
        <v>222.27</v>
      </c>
      <c r="H82" s="18">
        <v>224.72</v>
      </c>
      <c r="I82" s="18">
        <v>228.21</v>
      </c>
      <c r="J82" s="18">
        <v>232.69</v>
      </c>
      <c r="K82" s="18">
        <v>240.72</v>
      </c>
      <c r="L82" s="18">
        <v>254.43</v>
      </c>
      <c r="M82" s="18">
        <v>254.89</v>
      </c>
    </row>
    <row r="83" spans="1:13" hidden="1">
      <c r="A83" s="85">
        <v>2009</v>
      </c>
      <c r="B83" s="18">
        <v>250.74</v>
      </c>
      <c r="C83" s="18">
        <v>247.37</v>
      </c>
      <c r="D83" s="18">
        <v>248.17</v>
      </c>
      <c r="E83" s="18">
        <v>246</v>
      </c>
      <c r="F83" s="18">
        <v>244.89</v>
      </c>
      <c r="G83" s="18">
        <v>244.47</v>
      </c>
      <c r="H83" s="18">
        <v>245.58</v>
      </c>
      <c r="I83" s="18">
        <v>246.04</v>
      </c>
      <c r="J83" s="18">
        <v>245.92</v>
      </c>
      <c r="K83" s="18">
        <v>244.65</v>
      </c>
      <c r="L83" s="18">
        <v>258.74</v>
      </c>
      <c r="M83" s="18">
        <v>257.83</v>
      </c>
    </row>
    <row r="84" spans="1:13" hidden="1">
      <c r="A84" s="85">
        <v>2010</v>
      </c>
      <c r="B84" s="18">
        <v>257.76</v>
      </c>
      <c r="C84" s="18">
        <v>259.17</v>
      </c>
      <c r="D84" s="18">
        <v>260.38</v>
      </c>
      <c r="E84" s="18">
        <v>260.18</v>
      </c>
      <c r="F84" s="18">
        <v>261.66000000000003</v>
      </c>
      <c r="G84" s="18">
        <v>262.52</v>
      </c>
      <c r="H84" s="18">
        <v>264.83999999999997</v>
      </c>
      <c r="I84" s="18">
        <v>265.67</v>
      </c>
      <c r="J84" s="18">
        <v>266.27</v>
      </c>
      <c r="K84" s="18">
        <v>266.22000000000003</v>
      </c>
      <c r="L84" s="18">
        <v>281.76</v>
      </c>
      <c r="M84" s="18">
        <v>287.66000000000003</v>
      </c>
    </row>
    <row r="85" spans="1:13" hidden="1">
      <c r="A85" s="85">
        <v>2011</v>
      </c>
      <c r="B85" s="18">
        <v>289.35000000000002</v>
      </c>
      <c r="C85" s="18">
        <v>289.75</v>
      </c>
      <c r="D85" s="18">
        <v>291.35000000000002</v>
      </c>
      <c r="E85" s="18">
        <v>292.55</v>
      </c>
      <c r="F85" s="18">
        <v>293.63</v>
      </c>
      <c r="G85" s="18">
        <v>294</v>
      </c>
      <c r="H85" s="18">
        <v>295.85000000000002</v>
      </c>
      <c r="I85" s="18">
        <v>297.60000000000002</v>
      </c>
      <c r="J85" s="18">
        <v>298.35000000000002</v>
      </c>
      <c r="K85" s="18">
        <v>326.75</v>
      </c>
      <c r="L85" s="18">
        <v>327.02999999999997</v>
      </c>
      <c r="M85" s="18">
        <v>327.88</v>
      </c>
    </row>
    <row r="86" spans="1:13" hidden="1">
      <c r="A86" s="85">
        <v>2012</v>
      </c>
      <c r="B86" s="18">
        <v>329.22</v>
      </c>
      <c r="C86" s="18">
        <v>330</v>
      </c>
      <c r="D86" s="18">
        <v>331.5</v>
      </c>
      <c r="E86" s="18">
        <v>333.17</v>
      </c>
      <c r="F86" s="18">
        <v>335.17</v>
      </c>
      <c r="G86" s="18">
        <v>338.74</v>
      </c>
      <c r="H86" s="18">
        <v>340.82</v>
      </c>
      <c r="I86" s="18">
        <v>340.04</v>
      </c>
      <c r="J86" s="18">
        <v>340.81</v>
      </c>
      <c r="K86" s="18">
        <v>378.54</v>
      </c>
      <c r="L86" s="18">
        <v>378.49</v>
      </c>
      <c r="M86" s="18">
        <v>377.66</v>
      </c>
    </row>
    <row r="87" spans="1:13" hidden="1">
      <c r="A87" s="85">
        <v>2013</v>
      </c>
      <c r="B87" s="18">
        <v>378.62</v>
      </c>
      <c r="C87" s="18">
        <v>379.93</v>
      </c>
      <c r="D87" s="18">
        <v>381.42</v>
      </c>
      <c r="E87" s="18">
        <v>381.66</v>
      </c>
      <c r="F87" s="18">
        <v>382.46</v>
      </c>
      <c r="G87" s="18">
        <v>385.19</v>
      </c>
      <c r="H87" s="18">
        <v>387.96</v>
      </c>
      <c r="I87" s="18">
        <v>390.55</v>
      </c>
      <c r="J87" s="18">
        <v>393.26</v>
      </c>
      <c r="K87" s="18">
        <v>419.94</v>
      </c>
      <c r="L87" s="18">
        <v>420.82</v>
      </c>
      <c r="M87" s="18">
        <v>420.84</v>
      </c>
    </row>
    <row r="88" spans="1:13" hidden="1">
      <c r="A88" s="85">
        <v>2014</v>
      </c>
      <c r="B88" s="18">
        <v>425.89</v>
      </c>
      <c r="C88" s="18">
        <v>429.98</v>
      </c>
      <c r="D88" s="18">
        <v>431.49</v>
      </c>
      <c r="E88" s="18">
        <v>430.02</v>
      </c>
      <c r="F88" s="18">
        <v>432.88</v>
      </c>
      <c r="G88" s="18">
        <v>433.25</v>
      </c>
      <c r="H88" s="18">
        <v>433.89</v>
      </c>
      <c r="I88" s="18">
        <v>435.27</v>
      </c>
      <c r="J88" s="18">
        <v>438.72</v>
      </c>
      <c r="K88" s="18">
        <v>473.24</v>
      </c>
      <c r="L88" s="18">
        <v>473.42</v>
      </c>
      <c r="M88" s="18">
        <v>471.89</v>
      </c>
    </row>
    <row r="89" spans="1:13" hidden="1">
      <c r="A89" s="85">
        <v>2015</v>
      </c>
      <c r="B89" s="18">
        <v>476.15</v>
      </c>
      <c r="C89" s="18">
        <v>480.33</v>
      </c>
      <c r="D89" s="18">
        <v>480.71</v>
      </c>
      <c r="E89" s="18">
        <v>483.95</v>
      </c>
      <c r="F89" s="18">
        <v>486.6</v>
      </c>
      <c r="G89" s="18">
        <v>487.66</v>
      </c>
      <c r="H89" s="18">
        <v>489.85</v>
      </c>
      <c r="I89" s="18">
        <v>492.72</v>
      </c>
      <c r="J89" s="18">
        <v>493.13</v>
      </c>
      <c r="K89" s="18">
        <v>535.52</v>
      </c>
      <c r="L89" s="18">
        <v>535.14</v>
      </c>
      <c r="M89" s="18">
        <v>530.94000000000005</v>
      </c>
    </row>
    <row r="90" spans="1:13" hidden="1">
      <c r="A90" s="85">
        <v>2016</v>
      </c>
      <c r="B90" s="18">
        <v>534.95000000000005</v>
      </c>
      <c r="C90" s="18">
        <v>542.67999999999995</v>
      </c>
      <c r="D90" s="18">
        <v>540.5</v>
      </c>
      <c r="E90" s="18">
        <v>543.16999999999996</v>
      </c>
      <c r="F90" s="18">
        <v>543.82000000000005</v>
      </c>
      <c r="G90" s="18">
        <v>543</v>
      </c>
      <c r="H90" s="18">
        <v>542.61</v>
      </c>
      <c r="I90" s="18">
        <v>539.83000000000004</v>
      </c>
      <c r="J90" s="18">
        <v>540.39</v>
      </c>
      <c r="K90" s="18">
        <v>550.39</v>
      </c>
      <c r="L90" s="18">
        <v>575.57000000000005</v>
      </c>
      <c r="M90" s="18">
        <v>573.57000000000005</v>
      </c>
    </row>
    <row r="91" spans="1:13" ht="13.5" hidden="1" customHeight="1">
      <c r="A91" s="85">
        <v>2017</v>
      </c>
      <c r="B91" s="18">
        <v>574.17999999999995</v>
      </c>
      <c r="C91" s="18">
        <v>580.97</v>
      </c>
      <c r="D91" s="18">
        <v>582.01</v>
      </c>
      <c r="E91" s="18">
        <v>578.16999999999996</v>
      </c>
      <c r="F91" s="18">
        <v>583.27</v>
      </c>
      <c r="G91" s="18">
        <v>585.54</v>
      </c>
      <c r="H91" s="18">
        <v>587.35</v>
      </c>
      <c r="I91" s="18">
        <v>588.44000000000005</v>
      </c>
      <c r="J91" s="18">
        <v>591.54</v>
      </c>
      <c r="K91" s="18">
        <v>618.16999999999996</v>
      </c>
      <c r="L91" s="18">
        <v>622.75</v>
      </c>
      <c r="M91" s="18">
        <v>617.98</v>
      </c>
    </row>
    <row r="92" spans="1:13" ht="13.5" hidden="1" customHeight="1">
      <c r="A92" s="85">
        <v>2018</v>
      </c>
      <c r="B92" s="18">
        <v>617.72</v>
      </c>
      <c r="C92" s="18">
        <v>627.6</v>
      </c>
      <c r="D92" s="18">
        <v>623.79</v>
      </c>
      <c r="E92" s="18">
        <v>625.52</v>
      </c>
      <c r="F92" s="18">
        <v>629.48</v>
      </c>
      <c r="G92" s="18">
        <v>633.65</v>
      </c>
      <c r="H92" s="18">
        <v>634.77</v>
      </c>
      <c r="I92" s="18">
        <v>662.67</v>
      </c>
      <c r="J92" s="18">
        <v>666.21</v>
      </c>
      <c r="K92" s="18">
        <v>668.17</v>
      </c>
      <c r="L92" s="18">
        <v>668.53</v>
      </c>
      <c r="M92" s="18">
        <v>662.41</v>
      </c>
    </row>
    <row r="93" spans="1:13" ht="15.75" hidden="1" customHeight="1">
      <c r="A93" s="85">
        <v>2019</v>
      </c>
      <c r="B93" s="18">
        <v>665.68</v>
      </c>
      <c r="C93" s="18">
        <v>672.88</v>
      </c>
      <c r="D93" s="18">
        <v>674.63</v>
      </c>
      <c r="E93" s="18">
        <v>672.9</v>
      </c>
      <c r="F93" s="18">
        <v>680.03</v>
      </c>
      <c r="G93" s="18">
        <v>681.49</v>
      </c>
      <c r="H93" s="18">
        <v>705.99</v>
      </c>
      <c r="I93" s="18">
        <v>708.59</v>
      </c>
      <c r="J93" s="18">
        <v>711.28</v>
      </c>
      <c r="K93" s="18">
        <v>713.95</v>
      </c>
      <c r="L93" s="18">
        <v>715.26</v>
      </c>
      <c r="M93" s="18">
        <v>710.63</v>
      </c>
    </row>
    <row r="94" spans="1:13" ht="14.25" hidden="1" customHeight="1">
      <c r="A94" s="85">
        <v>2020</v>
      </c>
      <c r="B94" s="18">
        <v>712.87</v>
      </c>
      <c r="C94" s="18">
        <v>720.18</v>
      </c>
      <c r="D94" s="18">
        <v>730.7</v>
      </c>
      <c r="E94" s="18">
        <v>731.12</v>
      </c>
      <c r="F94" s="18">
        <v>738.5</v>
      </c>
      <c r="G94" s="18">
        <v>737.44</v>
      </c>
      <c r="H94" s="18">
        <v>773.41</v>
      </c>
      <c r="I94" s="18">
        <v>773.15</v>
      </c>
      <c r="J94" s="18">
        <v>774.09</v>
      </c>
      <c r="K94" s="18">
        <v>775.34</v>
      </c>
      <c r="L94" s="18">
        <v>775.6</v>
      </c>
      <c r="M94" s="18">
        <v>771.48</v>
      </c>
    </row>
    <row r="95" spans="1:13" ht="14.25" hidden="1" customHeight="1">
      <c r="A95" s="85">
        <v>2021</v>
      </c>
      <c r="B95" s="18">
        <v>776.42</v>
      </c>
      <c r="C95" s="18">
        <v>788.05</v>
      </c>
      <c r="D95" s="18">
        <v>792.93</v>
      </c>
      <c r="E95" s="18">
        <v>826.21</v>
      </c>
      <c r="F95" s="18">
        <v>832.33</v>
      </c>
      <c r="G95" s="18" t="s">
        <v>547</v>
      </c>
      <c r="H95" s="18">
        <v>840.93</v>
      </c>
      <c r="I95" s="18">
        <v>843.14</v>
      </c>
      <c r="J95" s="18">
        <v>841.32</v>
      </c>
      <c r="K95" s="18">
        <v>843.7</v>
      </c>
      <c r="L95" s="18">
        <v>843.17</v>
      </c>
      <c r="M95" s="18">
        <v>838.68</v>
      </c>
    </row>
    <row r="96" spans="1:13" ht="14.25" hidden="1" customHeight="1">
      <c r="A96" s="85">
        <v>2022</v>
      </c>
      <c r="B96" s="18">
        <v>840.14</v>
      </c>
      <c r="C96" s="18">
        <v>848.47</v>
      </c>
      <c r="D96" s="18">
        <v>851.18</v>
      </c>
      <c r="E96" s="18">
        <v>901.51</v>
      </c>
      <c r="F96" s="18" t="s">
        <v>551</v>
      </c>
      <c r="G96" s="18">
        <v>905.55</v>
      </c>
      <c r="H96" s="18">
        <v>910.01</v>
      </c>
      <c r="I96" s="18">
        <v>912</v>
      </c>
      <c r="J96" s="18">
        <v>914.02</v>
      </c>
      <c r="K96" s="18">
        <v>920.5</v>
      </c>
      <c r="L96" s="18">
        <v>915.35</v>
      </c>
      <c r="M96" s="18">
        <v>904.53</v>
      </c>
    </row>
    <row r="97" spans="1:13" ht="14.25" customHeight="1">
      <c r="A97" s="85">
        <v>2023</v>
      </c>
      <c r="B97" s="18">
        <v>905.87</v>
      </c>
      <c r="C97" s="18">
        <v>913.28</v>
      </c>
      <c r="D97" s="18">
        <v>913.93</v>
      </c>
      <c r="E97" s="18">
        <v>907.18</v>
      </c>
      <c r="F97" s="18">
        <v>912.79</v>
      </c>
      <c r="G97" s="18">
        <v>911.8</v>
      </c>
      <c r="H97" s="18"/>
      <c r="I97" s="18"/>
      <c r="J97" s="18"/>
      <c r="K97" s="18"/>
      <c r="L97" s="18"/>
      <c r="M97" s="18"/>
    </row>
    <row r="98" spans="1:13" ht="14.25" customHeight="1">
      <c r="A98" s="111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</row>
    <row r="99" spans="1:13" ht="14.25" customHeight="1">
      <c r="A99" s="170" t="s">
        <v>615</v>
      </c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</row>
    <row r="100" spans="1:13" ht="14.25" customHeight="1">
      <c r="A100" s="85" t="s">
        <v>384</v>
      </c>
      <c r="B100" s="85" t="s">
        <v>385</v>
      </c>
      <c r="C100" s="85" t="s">
        <v>386</v>
      </c>
      <c r="D100" s="85" t="s">
        <v>387</v>
      </c>
      <c r="E100" s="85" t="s">
        <v>388</v>
      </c>
      <c r="F100" s="85" t="s">
        <v>389</v>
      </c>
      <c r="G100" s="85" t="s">
        <v>390</v>
      </c>
      <c r="H100" s="85" t="s">
        <v>391</v>
      </c>
      <c r="I100" s="85" t="s">
        <v>392</v>
      </c>
      <c r="J100" s="85" t="s">
        <v>393</v>
      </c>
      <c r="K100" s="85" t="s">
        <v>394</v>
      </c>
      <c r="L100" s="85" t="s">
        <v>395</v>
      </c>
      <c r="M100" s="85" t="s">
        <v>396</v>
      </c>
    </row>
    <row r="101" spans="1:13" ht="14.25" customHeight="1">
      <c r="A101" s="85">
        <v>2023</v>
      </c>
      <c r="B101" s="18" t="s">
        <v>418</v>
      </c>
      <c r="C101" s="18" t="s">
        <v>418</v>
      </c>
      <c r="D101" s="18" t="s">
        <v>418</v>
      </c>
      <c r="E101" s="18" t="s">
        <v>418</v>
      </c>
      <c r="F101" s="18" t="s">
        <v>418</v>
      </c>
      <c r="G101" s="145">
        <v>100</v>
      </c>
      <c r="H101" s="145">
        <v>104.7</v>
      </c>
      <c r="I101" s="145">
        <v>104.75</v>
      </c>
      <c r="J101" s="145">
        <v>104.62</v>
      </c>
      <c r="K101" s="145">
        <v>105.14</v>
      </c>
      <c r="L101" s="145">
        <v>105.15</v>
      </c>
      <c r="M101" s="145">
        <v>105.15</v>
      </c>
    </row>
    <row r="102" spans="1:13" ht="14.25" customHeight="1">
      <c r="A102" s="85">
        <v>2024</v>
      </c>
      <c r="B102" s="145">
        <v>105.4</v>
      </c>
      <c r="C102" s="145">
        <v>105.63</v>
      </c>
      <c r="D102" s="145" t="s">
        <v>418</v>
      </c>
      <c r="E102" s="145" t="s">
        <v>418</v>
      </c>
      <c r="F102" s="145" t="s">
        <v>418</v>
      </c>
      <c r="G102" s="145"/>
      <c r="H102" s="145"/>
      <c r="I102" s="145"/>
      <c r="J102" s="145"/>
      <c r="K102" s="145"/>
      <c r="L102" s="145"/>
      <c r="M102" s="145"/>
    </row>
    <row r="103" spans="1:13" ht="18" customHeight="1">
      <c r="A103" s="179" t="s">
        <v>616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1"/>
    </row>
    <row r="104" spans="1:13" s="109" customFormat="1" ht="9.75" customHeight="1">
      <c r="A104" s="179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1"/>
    </row>
    <row r="105" spans="1:13" s="124" customFormat="1" ht="29.25" customHeight="1">
      <c r="A105" s="172" t="s">
        <v>530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4"/>
    </row>
    <row r="106" spans="1:13" s="124" customFormat="1" ht="17.25" customHeight="1">
      <c r="A106" s="94"/>
      <c r="B106" s="65"/>
      <c r="C106" s="65"/>
      <c r="D106" s="95"/>
      <c r="E106" s="95"/>
      <c r="F106" s="65"/>
      <c r="G106" s="65"/>
      <c r="H106" s="65"/>
      <c r="I106" s="65"/>
      <c r="J106" s="65"/>
      <c r="K106" s="65"/>
      <c r="L106" s="65"/>
      <c r="M106" s="96"/>
    </row>
    <row r="107" spans="1:13" ht="7.5" hidden="1" customHeight="1">
      <c r="A107" s="182" t="s">
        <v>529</v>
      </c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4"/>
    </row>
    <row r="108" spans="1:13" ht="7.5" hidden="1" customHeight="1">
      <c r="A108" s="182" t="s">
        <v>521</v>
      </c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6"/>
    </row>
    <row r="109" spans="1:13" ht="13.5" customHeight="1">
      <c r="A109" s="97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9"/>
    </row>
    <row r="110" spans="1:13" ht="10.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1:13" ht="8.2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1:13" ht="11.25" customHeight="1">
      <c r="A112" s="177" t="s">
        <v>401</v>
      </c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</row>
    <row r="113" spans="1:13" ht="6" customHeight="1">
      <c r="A113" s="178" t="s">
        <v>402</v>
      </c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</row>
    <row r="114" spans="1:13" ht="16.5" customHeight="1">
      <c r="A114" s="12"/>
      <c r="B114" s="12"/>
      <c r="C114" s="87"/>
      <c r="D114" s="87"/>
      <c r="E114" s="87"/>
      <c r="F114" s="12"/>
      <c r="G114" s="12"/>
      <c r="H114" s="12"/>
      <c r="I114" s="12"/>
      <c r="J114" s="12"/>
      <c r="K114" s="12"/>
      <c r="L114" s="12"/>
      <c r="M114" s="12"/>
    </row>
    <row r="115" spans="1:13" ht="7.5" customHeight="1">
      <c r="A115" s="178" t="s">
        <v>411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</row>
    <row r="116" spans="1:13" s="110" customFormat="1" ht="28.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</row>
    <row r="117" spans="1:13">
      <c r="A117" s="178" t="s">
        <v>531</v>
      </c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</row>
    <row r="118" spans="1:13">
      <c r="A118" s="176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</row>
    <row r="119" spans="1:13" ht="25.5" customHeight="1">
      <c r="A119" s="175" t="s">
        <v>532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</row>
    <row r="120" spans="1:13">
      <c r="B120" s="100"/>
      <c r="C120" s="40"/>
      <c r="D120" s="58"/>
      <c r="E120" s="58"/>
      <c r="F120" s="101"/>
      <c r="G120" s="58"/>
      <c r="H120" s="58"/>
      <c r="I120" s="58"/>
      <c r="J120" s="58"/>
      <c r="K120" s="58"/>
      <c r="L120" s="58"/>
      <c r="M120" s="58"/>
    </row>
    <row r="121" spans="1:13">
      <c r="B121" s="100"/>
      <c r="C121" s="40"/>
      <c r="D121" s="58"/>
      <c r="E121" s="58"/>
      <c r="F121" s="101"/>
      <c r="G121" s="58"/>
      <c r="H121" s="58"/>
      <c r="I121" s="58"/>
      <c r="J121" s="58"/>
      <c r="K121" s="58"/>
      <c r="L121" s="58"/>
      <c r="M121" s="58"/>
    </row>
    <row r="123" spans="1:13">
      <c r="B123" s="102"/>
      <c r="C123" s="40"/>
      <c r="D123" s="58"/>
      <c r="E123" s="58"/>
      <c r="F123" s="101"/>
      <c r="G123" s="58"/>
      <c r="H123" s="58"/>
      <c r="I123" s="58"/>
      <c r="J123" s="58"/>
      <c r="K123" s="58"/>
      <c r="L123" s="58"/>
      <c r="M123" s="58"/>
    </row>
  </sheetData>
  <sheetProtection algorithmName="SHA-512" hashValue="ryXpWsrukKiNpd24Ufr6x8b9X98foDla0RWFxk2Rd1t23KXPXhDLXCycfqQrqhdghuyzMxatp75mWPdfOrDlZg==" saltValue="q+OlItJas8YgSU3t9E+Olg==" spinCount="100000" sheet="1" objects="1" scenarios="1"/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20">
    <mergeCell ref="A119:M119"/>
    <mergeCell ref="A118:M118"/>
    <mergeCell ref="A33:M33"/>
    <mergeCell ref="A64:M64"/>
    <mergeCell ref="A65:M65"/>
    <mergeCell ref="A112:M112"/>
    <mergeCell ref="A113:M113"/>
    <mergeCell ref="A103:M103"/>
    <mergeCell ref="A104:M104"/>
    <mergeCell ref="A116:M116"/>
    <mergeCell ref="A117:M117"/>
    <mergeCell ref="A115:M115"/>
    <mergeCell ref="A107:M107"/>
    <mergeCell ref="A108:M108"/>
    <mergeCell ref="A1:M1"/>
    <mergeCell ref="A2:M2"/>
    <mergeCell ref="A3:M3"/>
    <mergeCell ref="A32:M32"/>
    <mergeCell ref="A105:M105"/>
    <mergeCell ref="A99:M99"/>
  </mergeCells>
  <phoneticPr fontId="0" type="noConversion"/>
  <hyperlinks>
    <hyperlink ref="A107" r:id="rId2" xr:uid="{00000000-0004-0000-0200-000000000000}"/>
    <hyperlink ref="A108" r:id="rId3" xr:uid="{00000000-0004-0000-0200-000001000000}"/>
    <hyperlink ref="A105" r:id="rId4" xr:uid="{00000000-0004-0000-0200-000002000000}"/>
  </hyperlinks>
  <printOptions horizontalCentered="1" verticalCentered="1"/>
  <pageMargins left="0.39370078740157483" right="0.39370078740157483" top="0.39370078740157483" bottom="0.39370078740157483" header="0" footer="0"/>
  <pageSetup paperSize="9" scale="88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N69"/>
  <sheetViews>
    <sheetView topLeftCell="A2" zoomScale="130" zoomScaleNormal="130" workbookViewId="0">
      <selection activeCell="J74" sqref="J74"/>
    </sheetView>
  </sheetViews>
  <sheetFormatPr baseColWidth="10" defaultRowHeight="15"/>
  <cols>
    <col min="1" max="1" width="6.109375" style="65" customWidth="1"/>
    <col min="2" max="10" width="5.44140625" style="65" customWidth="1"/>
    <col min="11" max="11" width="6.109375" style="65" customWidth="1"/>
    <col min="12" max="12" width="6.21875" style="65" customWidth="1"/>
    <col min="13" max="13" width="5.44140625" style="65" customWidth="1"/>
    <col min="14" max="14" width="5.5546875" style="35" customWidth="1"/>
    <col min="15" max="15" width="4.88671875" style="35" customWidth="1"/>
    <col min="16" max="16384" width="11.5546875" style="35"/>
  </cols>
  <sheetData>
    <row r="1" spans="1:13" hidden="1">
      <c r="A1" s="40"/>
      <c r="B1" s="41"/>
      <c r="C1" s="42"/>
      <c r="D1" s="42"/>
      <c r="E1" s="42"/>
      <c r="F1" s="42"/>
      <c r="G1" s="42"/>
      <c r="H1" s="42"/>
      <c r="I1" s="42"/>
      <c r="J1" s="41"/>
      <c r="K1" s="41"/>
      <c r="L1" s="40"/>
      <c r="M1" s="40"/>
    </row>
    <row r="2" spans="1:13" ht="8.25" customHeight="1">
      <c r="A2" s="40"/>
      <c r="B2" s="41"/>
      <c r="C2" s="42"/>
      <c r="D2" s="42"/>
      <c r="E2" s="42"/>
      <c r="F2" s="42"/>
      <c r="G2" s="42"/>
      <c r="H2" s="42"/>
      <c r="I2" s="42"/>
      <c r="J2" s="41"/>
      <c r="K2" s="41"/>
      <c r="L2" s="40"/>
      <c r="M2" s="40"/>
    </row>
    <row r="3" spans="1:13">
      <c r="A3" s="188" t="s">
        <v>404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>
      <c r="A4" s="187" t="s">
        <v>403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0"/>
      <c r="B6" s="189">
        <v>2023</v>
      </c>
      <c r="C6" s="190"/>
      <c r="D6" s="190"/>
      <c r="E6" s="190"/>
      <c r="F6" s="190"/>
      <c r="G6" s="190"/>
      <c r="H6" s="190"/>
      <c r="I6" s="190"/>
      <c r="J6" s="191"/>
      <c r="K6" s="192">
        <v>2024</v>
      </c>
      <c r="L6" s="190"/>
      <c r="M6" s="191"/>
    </row>
    <row r="7" spans="1:13" ht="15.75" thickBot="1">
      <c r="A7" s="45" t="s">
        <v>405</v>
      </c>
      <c r="B7" s="45" t="s">
        <v>388</v>
      </c>
      <c r="C7" s="45" t="s">
        <v>389</v>
      </c>
      <c r="D7" s="118" t="s">
        <v>390</v>
      </c>
      <c r="E7" s="118" t="s">
        <v>391</v>
      </c>
      <c r="F7" s="118" t="s">
        <v>392</v>
      </c>
      <c r="G7" s="118" t="s">
        <v>393</v>
      </c>
      <c r="H7" s="118" t="s">
        <v>394</v>
      </c>
      <c r="I7" s="118" t="s">
        <v>395</v>
      </c>
      <c r="J7" s="45" t="s">
        <v>396</v>
      </c>
      <c r="K7" s="45" t="s">
        <v>385</v>
      </c>
      <c r="L7" s="45" t="s">
        <v>386</v>
      </c>
      <c r="M7" s="45" t="s">
        <v>387</v>
      </c>
    </row>
    <row r="8" spans="1:13">
      <c r="A8" s="46">
        <v>1</v>
      </c>
      <c r="B8" s="137"/>
      <c r="C8" s="137"/>
      <c r="D8" s="114" t="s">
        <v>591</v>
      </c>
      <c r="E8" s="147"/>
      <c r="F8" s="113">
        <v>37.496000000000002</v>
      </c>
      <c r="G8" s="113" t="s">
        <v>635</v>
      </c>
      <c r="H8" s="142"/>
      <c r="I8" s="113">
        <v>40.018999999999998</v>
      </c>
      <c r="J8" s="113">
        <v>38.973999999999997</v>
      </c>
      <c r="K8" s="137"/>
      <c r="L8" s="113" t="s">
        <v>680</v>
      </c>
      <c r="M8" s="113" t="s">
        <v>694</v>
      </c>
    </row>
    <row r="9" spans="1:13">
      <c r="A9" s="51">
        <v>2</v>
      </c>
      <c r="B9" s="112"/>
      <c r="C9" s="113" t="s">
        <v>576</v>
      </c>
      <c r="D9" s="113" t="s">
        <v>595</v>
      </c>
      <c r="E9" s="147"/>
      <c r="F9" s="113">
        <v>37.860999999999997</v>
      </c>
      <c r="G9" s="112"/>
      <c r="H9" s="113">
        <v>38.720999999999997</v>
      </c>
      <c r="I9" s="112"/>
      <c r="J9" s="112"/>
      <c r="K9" s="113" t="s">
        <v>658</v>
      </c>
      <c r="L9" s="113" t="s">
        <v>671</v>
      </c>
      <c r="M9" s="112"/>
    </row>
    <row r="10" spans="1:13">
      <c r="A10" s="51">
        <v>3</v>
      </c>
      <c r="B10" s="113" t="s">
        <v>559</v>
      </c>
      <c r="C10" s="113" t="s">
        <v>548</v>
      </c>
      <c r="D10" s="112"/>
      <c r="E10" s="113">
        <v>37.454999999999998</v>
      </c>
      <c r="F10" s="113">
        <v>38.259</v>
      </c>
      <c r="G10" s="112"/>
      <c r="H10" s="113">
        <v>39.140999999999998</v>
      </c>
      <c r="I10" s="113">
        <v>39.820999999999998</v>
      </c>
      <c r="J10" s="112"/>
      <c r="K10" s="113" t="s">
        <v>659</v>
      </c>
      <c r="L10" s="112"/>
      <c r="M10" s="112"/>
    </row>
    <row r="11" spans="1:13">
      <c r="A11" s="51">
        <v>4</v>
      </c>
      <c r="B11" s="113" t="s">
        <v>560</v>
      </c>
      <c r="C11" s="113" t="s">
        <v>577</v>
      </c>
      <c r="D11" s="112"/>
      <c r="E11" s="113">
        <v>37.493000000000002</v>
      </c>
      <c r="F11" s="113">
        <v>38.055</v>
      </c>
      <c r="G11" s="113" t="s">
        <v>636</v>
      </c>
      <c r="H11" s="113">
        <v>39.387999999999998</v>
      </c>
      <c r="I11" s="112"/>
      <c r="J11" s="113">
        <v>39.104999999999997</v>
      </c>
      <c r="K11" s="113" t="s">
        <v>660</v>
      </c>
      <c r="L11" s="112"/>
      <c r="M11" s="155" t="s">
        <v>695</v>
      </c>
    </row>
    <row r="12" spans="1:13">
      <c r="A12" s="51">
        <v>5</v>
      </c>
      <c r="B12" s="113" t="s">
        <v>561</v>
      </c>
      <c r="C12" s="113" t="s">
        <v>578</v>
      </c>
      <c r="D12" s="113" t="s">
        <v>596</v>
      </c>
      <c r="E12" s="113">
        <v>37.893999999999998</v>
      </c>
      <c r="F12" s="112"/>
      <c r="G12" s="113" t="s">
        <v>637</v>
      </c>
      <c r="H12" s="113">
        <v>39.396999999999998</v>
      </c>
      <c r="I12" s="112"/>
      <c r="J12" s="113">
        <v>39.17</v>
      </c>
      <c r="K12" s="113" t="s">
        <v>661</v>
      </c>
      <c r="L12" s="113" t="s">
        <v>681</v>
      </c>
      <c r="M12" s="155" t="s">
        <v>696</v>
      </c>
    </row>
    <row r="13" spans="1:13">
      <c r="A13" s="51">
        <v>6</v>
      </c>
      <c r="B13" s="112"/>
      <c r="C13" s="112"/>
      <c r="D13" s="113" t="s">
        <v>597</v>
      </c>
      <c r="E13" s="113">
        <v>38.33</v>
      </c>
      <c r="F13" s="112"/>
      <c r="G13" s="113" t="s">
        <v>638</v>
      </c>
      <c r="H13" s="113">
        <v>39.595999999999997</v>
      </c>
      <c r="I13" s="113">
        <v>39.927</v>
      </c>
      <c r="J13" s="113">
        <v>39.07</v>
      </c>
      <c r="K13" s="139"/>
      <c r="L13" s="113" t="s">
        <v>682</v>
      </c>
      <c r="M13" s="113" t="s">
        <v>697</v>
      </c>
    </row>
    <row r="14" spans="1:13">
      <c r="A14" s="51">
        <v>7</v>
      </c>
      <c r="B14" s="112"/>
      <c r="C14" s="112"/>
      <c r="D14" s="113" t="s">
        <v>598</v>
      </c>
      <c r="E14" s="113">
        <v>38.116</v>
      </c>
      <c r="F14" s="113" t="s">
        <v>617</v>
      </c>
      <c r="G14" s="113" t="s">
        <v>639</v>
      </c>
      <c r="H14" s="112"/>
      <c r="I14" s="113">
        <v>39.917999999999999</v>
      </c>
      <c r="J14" s="113">
        <v>39.127000000000002</v>
      </c>
      <c r="K14" s="140"/>
      <c r="L14" s="113" t="s">
        <v>683</v>
      </c>
      <c r="M14" s="113" t="s">
        <v>698</v>
      </c>
    </row>
    <row r="15" spans="1:13">
      <c r="A15" s="51">
        <v>8</v>
      </c>
      <c r="B15" s="112"/>
      <c r="C15" s="113" t="s">
        <v>579</v>
      </c>
      <c r="D15" s="113" t="s">
        <v>599</v>
      </c>
      <c r="E15" s="147"/>
      <c r="F15" s="113" t="s">
        <v>618</v>
      </c>
      <c r="G15" s="113" t="s">
        <v>640</v>
      </c>
      <c r="H15" s="112"/>
      <c r="I15" s="113">
        <v>39.935000000000002</v>
      </c>
      <c r="J15" s="113">
        <v>39.308</v>
      </c>
      <c r="K15" s="127" t="s">
        <v>662</v>
      </c>
      <c r="L15" s="117" t="s">
        <v>684</v>
      </c>
      <c r="M15" s="113" t="s">
        <v>560</v>
      </c>
    </row>
    <row r="16" spans="1:13">
      <c r="A16" s="51">
        <v>9</v>
      </c>
      <c r="B16" s="138"/>
      <c r="C16" s="113" t="s">
        <v>580</v>
      </c>
      <c r="D16" s="113" t="s">
        <v>600</v>
      </c>
      <c r="E16" s="147"/>
      <c r="F16" s="113" t="s">
        <v>619</v>
      </c>
      <c r="G16" s="112"/>
      <c r="H16" s="113">
        <v>39.856999999999999</v>
      </c>
      <c r="I16" s="113">
        <v>39.875</v>
      </c>
      <c r="J16" s="112"/>
      <c r="K16" s="127" t="s">
        <v>663</v>
      </c>
      <c r="L16" s="113" t="s">
        <v>685</v>
      </c>
      <c r="M16" s="112"/>
    </row>
    <row r="17" spans="1:13">
      <c r="A17" s="51">
        <v>10</v>
      </c>
      <c r="B17" s="113" t="s">
        <v>562</v>
      </c>
      <c r="C17" s="113" t="s">
        <v>581</v>
      </c>
      <c r="D17" s="112"/>
      <c r="E17" s="113">
        <v>38.030999999999999</v>
      </c>
      <c r="F17" s="113" t="s">
        <v>620</v>
      </c>
      <c r="G17" s="112"/>
      <c r="H17" s="113">
        <v>39.966999999999999</v>
      </c>
      <c r="I17" s="113">
        <v>39.807000000000002</v>
      </c>
      <c r="J17" s="112"/>
      <c r="K17" s="127" t="s">
        <v>664</v>
      </c>
      <c r="L17" s="112"/>
      <c r="M17" s="112"/>
    </row>
    <row r="18" spans="1:13">
      <c r="A18" s="51">
        <v>11</v>
      </c>
      <c r="B18" s="113" t="s">
        <v>563</v>
      </c>
      <c r="C18" s="113" t="s">
        <v>582</v>
      </c>
      <c r="D18" s="112"/>
      <c r="E18" s="113">
        <v>38.124000000000002</v>
      </c>
      <c r="F18" s="113" t="s">
        <v>621</v>
      </c>
      <c r="G18" s="113" t="s">
        <v>641</v>
      </c>
      <c r="H18" s="113">
        <v>39.732999999999997</v>
      </c>
      <c r="I18" s="112"/>
      <c r="J18" s="113">
        <v>39.554000000000002</v>
      </c>
      <c r="K18" s="127" t="s">
        <v>665</v>
      </c>
      <c r="L18" s="112"/>
      <c r="M18" s="155" t="s">
        <v>699</v>
      </c>
    </row>
    <row r="19" spans="1:13">
      <c r="A19" s="51">
        <v>12</v>
      </c>
      <c r="B19" s="113" t="s">
        <v>564</v>
      </c>
      <c r="C19" s="113" t="s">
        <v>583</v>
      </c>
      <c r="D19" s="113" t="s">
        <v>601</v>
      </c>
      <c r="E19" s="113">
        <v>38.156999999999996</v>
      </c>
      <c r="F19" s="112"/>
      <c r="G19" s="113" t="s">
        <v>642</v>
      </c>
      <c r="H19" s="113">
        <v>39.953000000000003</v>
      </c>
      <c r="I19" s="112"/>
      <c r="J19" s="113">
        <v>39.85</v>
      </c>
      <c r="K19" s="127" t="s">
        <v>666</v>
      </c>
      <c r="L19" s="112"/>
      <c r="M19" s="155" t="s">
        <v>700</v>
      </c>
    </row>
    <row r="20" spans="1:13">
      <c r="A20" s="51">
        <v>13</v>
      </c>
      <c r="B20" s="113" t="s">
        <v>565</v>
      </c>
      <c r="C20" s="112"/>
      <c r="D20" s="113" t="s">
        <v>602</v>
      </c>
      <c r="E20" s="113">
        <v>38.194000000000003</v>
      </c>
      <c r="F20" s="112"/>
      <c r="G20" s="113" t="s">
        <v>643</v>
      </c>
      <c r="H20" s="113">
        <v>39.94</v>
      </c>
      <c r="I20" s="113">
        <v>39.981999999999999</v>
      </c>
      <c r="J20" s="113">
        <v>39.96</v>
      </c>
      <c r="K20" s="130"/>
      <c r="L20" s="112"/>
      <c r="M20" s="113" t="s">
        <v>701</v>
      </c>
    </row>
    <row r="21" spans="1:13">
      <c r="A21" s="51">
        <v>14</v>
      </c>
      <c r="B21" s="117" t="s">
        <v>566</v>
      </c>
      <c r="C21" s="112"/>
      <c r="D21" s="113" t="s">
        <v>603</v>
      </c>
      <c r="E21" s="113">
        <v>38.026000000000003</v>
      </c>
      <c r="F21" s="113" t="s">
        <v>622</v>
      </c>
      <c r="G21" s="113" t="s">
        <v>644</v>
      </c>
      <c r="H21" s="112"/>
      <c r="I21" s="113">
        <v>39.893000000000001</v>
      </c>
      <c r="J21" s="113">
        <v>39.64</v>
      </c>
      <c r="K21" s="140"/>
      <c r="L21" s="113" t="s">
        <v>686</v>
      </c>
      <c r="M21" s="113" t="s">
        <v>702</v>
      </c>
    </row>
    <row r="22" spans="1:13">
      <c r="A22" s="51">
        <v>15</v>
      </c>
      <c r="B22" s="112"/>
      <c r="C22" s="113" t="s">
        <v>584</v>
      </c>
      <c r="D22" s="113" t="s">
        <v>604</v>
      </c>
      <c r="E22" s="147"/>
      <c r="F22" s="113" t="s">
        <v>623</v>
      </c>
      <c r="G22" s="113" t="s">
        <v>645</v>
      </c>
      <c r="H22" s="112"/>
      <c r="I22" s="113">
        <v>39.698999999999998</v>
      </c>
      <c r="J22" s="113">
        <v>39.387999999999998</v>
      </c>
      <c r="K22" s="128" t="s">
        <v>667</v>
      </c>
      <c r="L22" s="113" t="s">
        <v>687</v>
      </c>
      <c r="M22" s="113" t="s">
        <v>703</v>
      </c>
    </row>
    <row r="23" spans="1:13">
      <c r="A23" s="51">
        <v>16</v>
      </c>
      <c r="B23" s="112"/>
      <c r="C23" s="113" t="s">
        <v>557</v>
      </c>
      <c r="D23" s="113" t="s">
        <v>605</v>
      </c>
      <c r="E23" s="147"/>
      <c r="F23" s="113" t="s">
        <v>624</v>
      </c>
      <c r="G23" s="112"/>
      <c r="H23" s="112"/>
      <c r="I23" s="113">
        <v>39.561</v>
      </c>
      <c r="J23" s="112"/>
      <c r="K23" s="128" t="s">
        <v>668</v>
      </c>
      <c r="L23" s="113" t="s">
        <v>688</v>
      </c>
      <c r="M23" s="112"/>
    </row>
    <row r="24" spans="1:13">
      <c r="A24" s="51">
        <v>17</v>
      </c>
      <c r="B24" s="112"/>
      <c r="C24" s="113" t="s">
        <v>585</v>
      </c>
      <c r="D24" s="112"/>
      <c r="E24" s="113">
        <v>38.055</v>
      </c>
      <c r="F24" s="113" t="s">
        <v>625</v>
      </c>
      <c r="G24" s="112"/>
      <c r="H24" s="113">
        <v>39.893999999999998</v>
      </c>
      <c r="I24" s="113">
        <v>39.558</v>
      </c>
      <c r="J24" s="112"/>
      <c r="K24" s="128" t="s">
        <v>669</v>
      </c>
      <c r="L24" s="112"/>
      <c r="M24" s="112"/>
    </row>
    <row r="25" spans="1:13">
      <c r="A25" s="51">
        <v>18</v>
      </c>
      <c r="B25" s="113" t="s">
        <v>567</v>
      </c>
      <c r="C25" s="113" t="s">
        <v>586</v>
      </c>
      <c r="D25" s="112"/>
      <c r="E25" s="147" t="s">
        <v>418</v>
      </c>
      <c r="F25" s="113" t="s">
        <v>626</v>
      </c>
      <c r="G25" s="113" t="s">
        <v>646</v>
      </c>
      <c r="H25" s="113">
        <v>39.884999999999998</v>
      </c>
      <c r="I25" s="112"/>
      <c r="J25" s="113">
        <v>39.350999999999999</v>
      </c>
      <c r="K25" s="128" t="s">
        <v>670</v>
      </c>
      <c r="L25" s="141"/>
      <c r="M25" s="155" t="s">
        <v>704</v>
      </c>
    </row>
    <row r="26" spans="1:13">
      <c r="A26" s="51">
        <v>19</v>
      </c>
      <c r="B26" s="113" t="s">
        <v>568</v>
      </c>
      <c r="C26" s="113" t="s">
        <v>587</v>
      </c>
      <c r="D26" s="112"/>
      <c r="E26" s="113">
        <v>38.002000000000002</v>
      </c>
      <c r="F26" s="149"/>
      <c r="G26" s="113" t="s">
        <v>647</v>
      </c>
      <c r="H26" s="113">
        <v>39.872</v>
      </c>
      <c r="I26" s="112"/>
      <c r="J26" s="113">
        <v>39.232999999999997</v>
      </c>
      <c r="K26" s="128" t="s">
        <v>671</v>
      </c>
      <c r="L26" s="154" t="s">
        <v>689</v>
      </c>
      <c r="M26" s="155" t="s">
        <v>705</v>
      </c>
    </row>
    <row r="27" spans="1:13">
      <c r="A27" s="51">
        <v>20</v>
      </c>
      <c r="B27" s="113" t="s">
        <v>569</v>
      </c>
      <c r="C27" s="112"/>
      <c r="D27" s="113" t="s">
        <v>606</v>
      </c>
      <c r="E27" s="113">
        <v>37.908999999999999</v>
      </c>
      <c r="F27" s="149"/>
      <c r="G27" s="113" t="s">
        <v>648</v>
      </c>
      <c r="H27" s="113">
        <v>39.942</v>
      </c>
      <c r="I27" s="113">
        <v>39.393000000000001</v>
      </c>
      <c r="J27" s="113">
        <v>39.454000000000001</v>
      </c>
      <c r="K27" s="140"/>
      <c r="L27" s="113" t="s">
        <v>690</v>
      </c>
      <c r="M27" s="113" t="s">
        <v>706</v>
      </c>
    </row>
    <row r="28" spans="1:13">
      <c r="A28" s="51">
        <v>21</v>
      </c>
      <c r="B28" s="113" t="s">
        <v>570</v>
      </c>
      <c r="C28" s="112"/>
      <c r="D28" s="113" t="s">
        <v>607</v>
      </c>
      <c r="E28" s="113">
        <v>37.963000000000001</v>
      </c>
      <c r="F28" s="113" t="s">
        <v>627</v>
      </c>
      <c r="G28" s="113" t="s">
        <v>649</v>
      </c>
      <c r="H28" s="112"/>
      <c r="I28" s="113">
        <v>39.066000000000003</v>
      </c>
      <c r="J28" s="113">
        <v>39.365000000000002</v>
      </c>
      <c r="K28" s="130"/>
      <c r="L28" s="113" t="s">
        <v>691</v>
      </c>
      <c r="M28" s="113" t="s">
        <v>707</v>
      </c>
    </row>
    <row r="29" spans="1:13">
      <c r="A29" s="51">
        <v>22</v>
      </c>
      <c r="B29" s="112"/>
      <c r="C29" s="113" t="s">
        <v>588</v>
      </c>
      <c r="D29" s="113" t="s">
        <v>608</v>
      </c>
      <c r="E29" s="147"/>
      <c r="F29" s="113" t="s">
        <v>628</v>
      </c>
      <c r="G29" s="113" t="s">
        <v>650</v>
      </c>
      <c r="H29" s="112"/>
      <c r="I29" s="113">
        <v>39.136000000000003</v>
      </c>
      <c r="J29" s="113">
        <v>39.234000000000002</v>
      </c>
      <c r="K29" s="127" t="s">
        <v>672</v>
      </c>
      <c r="L29" s="117" t="s">
        <v>692</v>
      </c>
      <c r="M29" s="113" t="s">
        <v>708</v>
      </c>
    </row>
    <row r="30" spans="1:13">
      <c r="A30" s="51">
        <v>23</v>
      </c>
      <c r="B30" s="112"/>
      <c r="C30" s="113" t="s">
        <v>589</v>
      </c>
      <c r="D30" s="113" t="s">
        <v>609</v>
      </c>
      <c r="E30" s="147"/>
      <c r="F30" s="113" t="s">
        <v>629</v>
      </c>
      <c r="G30" s="149"/>
      <c r="H30" s="113">
        <v>39.817999999999998</v>
      </c>
      <c r="I30" s="113">
        <v>39.296999999999997</v>
      </c>
      <c r="J30" s="112"/>
      <c r="K30" s="127" t="s">
        <v>673</v>
      </c>
      <c r="L30" s="113" t="s">
        <v>693</v>
      </c>
      <c r="M30" s="112"/>
    </row>
    <row r="31" spans="1:13">
      <c r="A31" s="51">
        <v>24</v>
      </c>
      <c r="B31" s="113" t="s">
        <v>571</v>
      </c>
      <c r="C31" s="113" t="s">
        <v>590</v>
      </c>
      <c r="D31" s="112"/>
      <c r="E31" s="113">
        <v>37.86</v>
      </c>
      <c r="F31" s="113" t="s">
        <v>630</v>
      </c>
      <c r="G31" s="149"/>
      <c r="H31" s="113">
        <v>39.847999999999999</v>
      </c>
      <c r="I31" s="113">
        <v>39.246000000000002</v>
      </c>
      <c r="J31" s="112"/>
      <c r="K31" s="128" t="s">
        <v>674</v>
      </c>
      <c r="L31" s="112"/>
      <c r="M31" s="112"/>
    </row>
    <row r="32" spans="1:13">
      <c r="A32" s="51">
        <v>25</v>
      </c>
      <c r="B32" s="113" t="s">
        <v>572</v>
      </c>
      <c r="C32" s="113" t="s">
        <v>591</v>
      </c>
      <c r="D32" s="112"/>
      <c r="E32" s="113">
        <v>37.643000000000001</v>
      </c>
      <c r="F32" s="149"/>
      <c r="G32" s="113" t="s">
        <v>651</v>
      </c>
      <c r="H32" s="113">
        <v>39.884999999999998</v>
      </c>
      <c r="I32" s="112"/>
      <c r="J32" s="135"/>
      <c r="K32" s="128" t="s">
        <v>675</v>
      </c>
      <c r="L32" s="112"/>
      <c r="M32" s="155" t="s">
        <v>709</v>
      </c>
    </row>
    <row r="33" spans="1:14">
      <c r="A33" s="51">
        <v>26</v>
      </c>
      <c r="B33" s="113" t="s">
        <v>573</v>
      </c>
      <c r="C33" s="113" t="s">
        <v>592</v>
      </c>
      <c r="D33" s="113" t="s">
        <v>610</v>
      </c>
      <c r="E33" s="113">
        <v>37.676000000000002</v>
      </c>
      <c r="F33" s="149"/>
      <c r="G33" s="113" t="s">
        <v>652</v>
      </c>
      <c r="H33" s="113">
        <v>39.959000000000003</v>
      </c>
      <c r="I33" s="112"/>
      <c r="J33" s="113">
        <v>39.195</v>
      </c>
      <c r="K33" s="128" t="s">
        <v>676</v>
      </c>
      <c r="L33" s="113" t="s">
        <v>689</v>
      </c>
      <c r="M33" s="155" t="s">
        <v>710</v>
      </c>
    </row>
    <row r="34" spans="1:14">
      <c r="A34" s="51">
        <v>27</v>
      </c>
      <c r="B34" s="113" t="s">
        <v>574</v>
      </c>
      <c r="C34" s="112"/>
      <c r="D34" s="113" t="s">
        <v>611</v>
      </c>
      <c r="E34" s="113">
        <v>37.741</v>
      </c>
      <c r="F34" s="149"/>
      <c r="G34" s="113" t="s">
        <v>653</v>
      </c>
      <c r="H34" s="113">
        <v>39.923000000000002</v>
      </c>
      <c r="I34" s="113">
        <v>39.200000000000003</v>
      </c>
      <c r="J34" s="113">
        <v>39.017000000000003</v>
      </c>
      <c r="K34" s="140"/>
      <c r="L34" s="113" t="s">
        <v>690</v>
      </c>
      <c r="M34" s="113" t="s">
        <v>711</v>
      </c>
    </row>
    <row r="35" spans="1:14">
      <c r="A35" s="51">
        <v>28</v>
      </c>
      <c r="B35" s="113" t="s">
        <v>575</v>
      </c>
      <c r="C35" s="112"/>
      <c r="D35" s="113" t="s">
        <v>612</v>
      </c>
      <c r="E35" s="113">
        <v>37.664000000000001</v>
      </c>
      <c r="F35" s="113" t="s">
        <v>631</v>
      </c>
      <c r="G35" s="113" t="s">
        <v>654</v>
      </c>
      <c r="H35" s="112"/>
      <c r="I35" s="113">
        <v>39.091999999999999</v>
      </c>
      <c r="J35" s="113">
        <v>39.043999999999997</v>
      </c>
      <c r="K35" s="140"/>
      <c r="L35" s="113" t="s">
        <v>691</v>
      </c>
      <c r="M35" s="112"/>
    </row>
    <row r="36" spans="1:14">
      <c r="A36" s="51">
        <v>29</v>
      </c>
      <c r="B36" s="112"/>
      <c r="C36" s="113" t="s">
        <v>592</v>
      </c>
      <c r="D36" s="113" t="s">
        <v>613</v>
      </c>
      <c r="E36" s="147"/>
      <c r="F36" s="113" t="s">
        <v>632</v>
      </c>
      <c r="G36" s="113" t="s">
        <v>655</v>
      </c>
      <c r="H36" s="112"/>
      <c r="I36" s="113">
        <v>39.091000000000001</v>
      </c>
      <c r="J36" s="113">
        <v>39.021999999999998</v>
      </c>
      <c r="K36" s="128" t="s">
        <v>677</v>
      </c>
      <c r="L36" s="113" t="s">
        <v>692</v>
      </c>
      <c r="M36" s="112"/>
    </row>
    <row r="37" spans="1:14">
      <c r="A37" s="51">
        <v>30</v>
      </c>
      <c r="B37" s="112"/>
      <c r="C37" s="113" t="s">
        <v>593</v>
      </c>
      <c r="D37" s="113" t="s">
        <v>614</v>
      </c>
      <c r="E37" s="147"/>
      <c r="F37" s="113" t="s">
        <v>633</v>
      </c>
      <c r="G37" s="149"/>
      <c r="H37" s="113">
        <v>39.951999999999998</v>
      </c>
      <c r="I37" s="113">
        <v>39.119</v>
      </c>
      <c r="J37" s="112"/>
      <c r="K37" s="128" t="s">
        <v>678</v>
      </c>
      <c r="L37" s="113" t="s">
        <v>693</v>
      </c>
      <c r="M37" s="112"/>
    </row>
    <row r="38" spans="1:14" ht="15.75" thickBot="1">
      <c r="A38" s="54">
        <v>31</v>
      </c>
      <c r="B38" s="115"/>
      <c r="C38" s="136" t="s">
        <v>594</v>
      </c>
      <c r="D38" s="116"/>
      <c r="E38" s="134">
        <v>37.429000000000002</v>
      </c>
      <c r="F38" s="136" t="s">
        <v>634</v>
      </c>
      <c r="G38" s="150"/>
      <c r="H38" s="134">
        <v>39.973999999999997</v>
      </c>
      <c r="I38" s="112"/>
      <c r="J38" s="115"/>
      <c r="K38" s="129" t="s">
        <v>679</v>
      </c>
      <c r="L38" s="116"/>
      <c r="M38" s="116"/>
    </row>
    <row r="39" spans="1:14" ht="8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 t="s">
        <v>418</v>
      </c>
      <c r="M39" s="146"/>
      <c r="N39" s="151"/>
    </row>
    <row r="40" spans="1:14">
      <c r="A40" s="188" t="s">
        <v>407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</row>
    <row r="41" spans="1:14">
      <c r="A41" s="187" t="s">
        <v>406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</row>
    <row r="42" spans="1:14" ht="10.5" customHeight="1" thickBo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4" ht="15" customHeight="1" thickBot="1">
      <c r="A43" s="45" t="s">
        <v>384</v>
      </c>
      <c r="B43" s="66" t="s">
        <v>385</v>
      </c>
      <c r="C43" s="60" t="s">
        <v>386</v>
      </c>
      <c r="D43" s="60" t="s">
        <v>387</v>
      </c>
      <c r="E43" s="60" t="s">
        <v>388</v>
      </c>
      <c r="F43" s="60" t="s">
        <v>389</v>
      </c>
      <c r="G43" s="60" t="s">
        <v>390</v>
      </c>
      <c r="H43" s="60" t="s">
        <v>391</v>
      </c>
      <c r="I43" s="60" t="s">
        <v>392</v>
      </c>
      <c r="J43" s="60" t="s">
        <v>393</v>
      </c>
      <c r="K43" s="60" t="s">
        <v>394</v>
      </c>
      <c r="L43" s="60" t="s">
        <v>395</v>
      </c>
      <c r="M43" s="60" t="s">
        <v>396</v>
      </c>
    </row>
    <row r="44" spans="1:14" ht="1.5" hidden="1" customHeight="1" thickBot="1">
      <c r="A44" s="67">
        <v>1998</v>
      </c>
      <c r="B44" s="68">
        <v>10.065</v>
      </c>
      <c r="C44" s="69">
        <v>10.18</v>
      </c>
      <c r="D44" s="69">
        <v>10.244999999999999</v>
      </c>
      <c r="E44" s="69">
        <v>10.305999999999999</v>
      </c>
      <c r="F44" s="69">
        <v>10.366</v>
      </c>
      <c r="G44" s="69">
        <v>10.462999999999999</v>
      </c>
      <c r="H44" s="69">
        <v>10.537000000000001</v>
      </c>
      <c r="I44" s="69">
        <v>10.734999999999999</v>
      </c>
      <c r="J44" s="69">
        <v>10.63</v>
      </c>
      <c r="K44" s="69">
        <v>10.683999999999999</v>
      </c>
      <c r="L44" s="69">
        <v>10.747</v>
      </c>
      <c r="M44" s="70">
        <v>10.818</v>
      </c>
    </row>
    <row r="45" spans="1:14" ht="1.5" hidden="1" customHeight="1" thickBot="1">
      <c r="A45" s="67">
        <v>1999</v>
      </c>
      <c r="B45" s="68">
        <v>10.97</v>
      </c>
      <c r="C45" s="69">
        <v>10.98</v>
      </c>
      <c r="D45" s="69">
        <v>11.095000000000001</v>
      </c>
      <c r="E45" s="69">
        <v>11.14</v>
      </c>
      <c r="F45" s="69">
        <v>11.195</v>
      </c>
      <c r="G45" s="69">
        <v>11.375</v>
      </c>
      <c r="H45" s="69">
        <v>11.505000000000001</v>
      </c>
      <c r="I45" s="69">
        <v>11.667</v>
      </c>
      <c r="J45" s="69">
        <v>11.664999999999999</v>
      </c>
      <c r="K45" s="69">
        <v>11.59</v>
      </c>
      <c r="L45" s="69">
        <v>11.55</v>
      </c>
      <c r="M45" s="70">
        <v>11.615</v>
      </c>
    </row>
    <row r="46" spans="1:14" ht="15.75" hidden="1" thickBot="1">
      <c r="A46" s="67">
        <v>2000</v>
      </c>
      <c r="B46" s="68">
        <v>11.68</v>
      </c>
      <c r="C46" s="69">
        <v>11.76</v>
      </c>
      <c r="D46" s="69">
        <v>11.84</v>
      </c>
      <c r="E46" s="69">
        <v>11.891999999999999</v>
      </c>
      <c r="F46" s="69">
        <v>12.005000000000001</v>
      </c>
      <c r="G46" s="69">
        <v>12.1</v>
      </c>
      <c r="H46" s="69">
        <v>12.234999999999999</v>
      </c>
      <c r="I46" s="69">
        <v>12.352</v>
      </c>
      <c r="J46" s="69">
        <v>12.25</v>
      </c>
      <c r="K46" s="69">
        <v>12.375</v>
      </c>
      <c r="L46" s="69">
        <v>12.403</v>
      </c>
      <c r="M46" s="70">
        <v>12.51</v>
      </c>
    </row>
    <row r="47" spans="1:14" ht="15.75" hidden="1" thickBot="1">
      <c r="A47" s="67">
        <v>2001</v>
      </c>
      <c r="B47" s="68">
        <v>12.545</v>
      </c>
      <c r="C47" s="69">
        <v>12.62</v>
      </c>
      <c r="D47" s="69">
        <v>12.83</v>
      </c>
      <c r="E47" s="69">
        <v>12.94</v>
      </c>
      <c r="F47" s="69">
        <v>13.145</v>
      </c>
      <c r="G47" s="69">
        <v>13.742000000000001</v>
      </c>
      <c r="H47" s="69">
        <v>13.175000000000001</v>
      </c>
      <c r="I47" s="69">
        <v>13.525</v>
      </c>
      <c r="J47" s="69">
        <v>13.71</v>
      </c>
      <c r="K47" s="69">
        <v>14.08</v>
      </c>
      <c r="L47" s="69">
        <v>14.082000000000001</v>
      </c>
      <c r="M47" s="70">
        <v>14.75</v>
      </c>
    </row>
    <row r="48" spans="1:14" ht="15.75" hidden="1" thickBot="1">
      <c r="A48" s="67">
        <v>2002</v>
      </c>
      <c r="B48" s="68">
        <v>14.763</v>
      </c>
      <c r="C48" s="69">
        <v>14.35</v>
      </c>
      <c r="D48" s="69">
        <v>15.65</v>
      </c>
      <c r="E48" s="69">
        <v>16.594999999999999</v>
      </c>
      <c r="F48" s="69">
        <v>16.600999999999999</v>
      </c>
      <c r="G48" s="69">
        <v>18.510000000000002</v>
      </c>
      <c r="H48" s="69">
        <v>25.125</v>
      </c>
      <c r="I48" s="69">
        <v>28.821000000000002</v>
      </c>
      <c r="J48" s="69">
        <v>27.02</v>
      </c>
      <c r="K48" s="71">
        <v>27.07</v>
      </c>
      <c r="L48" s="71">
        <v>27.37</v>
      </c>
      <c r="M48" s="70">
        <v>27.22</v>
      </c>
    </row>
    <row r="49" spans="1:13" ht="15.75" hidden="1" thickBot="1">
      <c r="A49" s="67">
        <v>2003</v>
      </c>
      <c r="B49" s="72">
        <v>28.4</v>
      </c>
      <c r="C49" s="73">
        <v>28.52</v>
      </c>
      <c r="D49" s="73">
        <v>28.93</v>
      </c>
      <c r="E49" s="73">
        <v>29.43</v>
      </c>
      <c r="F49" s="73">
        <v>27.885000000000002</v>
      </c>
      <c r="G49" s="73">
        <v>27.04</v>
      </c>
      <c r="H49" s="73">
        <v>27.44</v>
      </c>
      <c r="I49" s="73">
        <v>27.85</v>
      </c>
      <c r="J49" s="73">
        <v>28.05</v>
      </c>
      <c r="K49" s="74">
        <v>28.53</v>
      </c>
      <c r="L49" s="74">
        <v>28.94</v>
      </c>
      <c r="M49" s="75">
        <v>29.34</v>
      </c>
    </row>
    <row r="50" spans="1:13" ht="15.75" hidden="1" thickBot="1">
      <c r="A50" s="67">
        <v>2004</v>
      </c>
      <c r="B50" s="76">
        <v>29.434999999999999</v>
      </c>
      <c r="C50" s="69">
        <v>29.49</v>
      </c>
      <c r="D50" s="69">
        <v>29.68</v>
      </c>
      <c r="E50" s="69">
        <v>29.76</v>
      </c>
      <c r="F50" s="69">
        <v>29.71</v>
      </c>
      <c r="G50" s="69">
        <v>29.7</v>
      </c>
      <c r="H50" s="69">
        <v>29.46</v>
      </c>
      <c r="I50" s="69">
        <v>28.82</v>
      </c>
      <c r="J50" s="69">
        <v>27.41</v>
      </c>
      <c r="K50" s="69">
        <v>26.96</v>
      </c>
      <c r="L50" s="77">
        <v>26.76</v>
      </c>
      <c r="M50" s="78">
        <v>26.43</v>
      </c>
    </row>
    <row r="51" spans="1:13" ht="15.75" hidden="1" thickBot="1">
      <c r="A51" s="67">
        <v>2005</v>
      </c>
      <c r="B51" s="79">
        <v>24.7</v>
      </c>
      <c r="C51" s="73">
        <v>25.46</v>
      </c>
      <c r="D51" s="73">
        <v>25.55</v>
      </c>
      <c r="E51" s="73">
        <v>25.1</v>
      </c>
      <c r="F51" s="73">
        <v>24.05</v>
      </c>
      <c r="G51" s="73">
        <v>24.6</v>
      </c>
      <c r="H51" s="73">
        <v>24.55</v>
      </c>
      <c r="I51" s="73">
        <v>24.25</v>
      </c>
      <c r="J51" s="73">
        <v>23.95</v>
      </c>
      <c r="K51" s="73">
        <v>23.31</v>
      </c>
      <c r="L51" s="80">
        <v>23.46</v>
      </c>
      <c r="M51" s="81">
        <v>24.17</v>
      </c>
    </row>
    <row r="52" spans="1:13" ht="15.75" hidden="1" thickBot="1">
      <c r="A52" s="82">
        <v>2006</v>
      </c>
      <c r="B52" s="83">
        <v>24.2</v>
      </c>
      <c r="C52" s="69">
        <v>24.31</v>
      </c>
      <c r="D52" s="69">
        <v>24.2</v>
      </c>
      <c r="E52" s="69">
        <v>23.96</v>
      </c>
      <c r="F52" s="69">
        <v>23.76</v>
      </c>
      <c r="G52" s="69">
        <v>23.87</v>
      </c>
      <c r="H52" s="69">
        <v>24.02</v>
      </c>
      <c r="I52" s="69">
        <v>23.96</v>
      </c>
      <c r="J52" s="69">
        <v>23.91</v>
      </c>
      <c r="K52" s="69">
        <v>23.85</v>
      </c>
      <c r="L52" s="77">
        <v>24.35</v>
      </c>
      <c r="M52" s="78">
        <v>24.47</v>
      </c>
    </row>
    <row r="53" spans="1:13" ht="15.75" hidden="1" thickBot="1">
      <c r="A53" s="54">
        <v>2007</v>
      </c>
      <c r="B53" s="83">
        <v>24.25</v>
      </c>
      <c r="C53" s="69">
        <v>24.29</v>
      </c>
      <c r="D53" s="69">
        <v>24.11</v>
      </c>
      <c r="E53" s="69">
        <v>24.01</v>
      </c>
      <c r="F53" s="69">
        <v>24.02</v>
      </c>
      <c r="G53" s="69">
        <v>23.97</v>
      </c>
      <c r="H53" s="69">
        <v>23.72</v>
      </c>
      <c r="I53" s="69">
        <v>23.6</v>
      </c>
      <c r="J53" s="69">
        <v>23.15</v>
      </c>
      <c r="K53" s="69">
        <v>22.05</v>
      </c>
      <c r="L53" s="77">
        <v>21.91</v>
      </c>
      <c r="M53" s="78">
        <v>21.55</v>
      </c>
    </row>
    <row r="54" spans="1:13" ht="15.75" hidden="1" thickBot="1">
      <c r="A54" s="54">
        <v>2009</v>
      </c>
      <c r="B54" s="83">
        <v>22.7</v>
      </c>
      <c r="C54" s="69">
        <v>23.756</v>
      </c>
      <c r="D54" s="69">
        <v>24.071000000000002</v>
      </c>
      <c r="E54" s="69">
        <v>23.908999999999999</v>
      </c>
      <c r="F54" s="69">
        <v>23.417999999999999</v>
      </c>
      <c r="G54" s="69">
        <v>23.425000000000001</v>
      </c>
      <c r="H54" s="69">
        <v>23.273</v>
      </c>
      <c r="I54" s="69">
        <v>22.552</v>
      </c>
      <c r="J54" s="69">
        <v>21.457999999999998</v>
      </c>
      <c r="K54" s="69">
        <v>20.815999999999999</v>
      </c>
      <c r="L54" s="77">
        <v>20.103000000000002</v>
      </c>
      <c r="M54" s="78">
        <v>19.637</v>
      </c>
    </row>
    <row r="55" spans="1:13" ht="15.75" hidden="1" thickBot="1">
      <c r="A55" s="84">
        <v>2010</v>
      </c>
      <c r="B55" s="79">
        <v>19.600000000000001</v>
      </c>
      <c r="C55" s="73">
        <v>19.809999999999999</v>
      </c>
      <c r="D55" s="73">
        <v>19.457000000000001</v>
      </c>
      <c r="E55" s="73">
        <v>19.213999999999999</v>
      </c>
      <c r="F55" s="73">
        <v>19.163</v>
      </c>
      <c r="G55" s="73">
        <v>21.126999999999999</v>
      </c>
      <c r="H55" s="73">
        <v>20.86</v>
      </c>
      <c r="I55" s="73">
        <v>20.806999999999999</v>
      </c>
      <c r="J55" s="73">
        <v>20.306000000000001</v>
      </c>
      <c r="K55" s="73">
        <v>20.009</v>
      </c>
      <c r="L55" s="80">
        <v>19.96</v>
      </c>
      <c r="M55" s="81">
        <v>20.103000000000002</v>
      </c>
    </row>
    <row r="56" spans="1:13" ht="15.75" hidden="1" thickBot="1">
      <c r="A56" s="67">
        <v>2011</v>
      </c>
      <c r="B56" s="68">
        <v>19.670999999999999</v>
      </c>
      <c r="C56" s="69">
        <v>19.5</v>
      </c>
      <c r="D56" s="69">
        <v>19.198</v>
      </c>
      <c r="E56" s="69">
        <v>18.957000000000001</v>
      </c>
      <c r="F56" s="69">
        <v>18.606999999999999</v>
      </c>
      <c r="G56" s="69">
        <v>18.411999999999999</v>
      </c>
      <c r="H56" s="69">
        <v>18.43</v>
      </c>
      <c r="I56" s="69">
        <v>18.658999999999999</v>
      </c>
      <c r="J56" s="69">
        <v>20.268000000000001</v>
      </c>
      <c r="K56" s="69">
        <v>19.344999999999999</v>
      </c>
      <c r="L56" s="69">
        <v>19.864000000000001</v>
      </c>
      <c r="M56" s="70">
        <v>19.902999999999999</v>
      </c>
    </row>
    <row r="57" spans="1:13" ht="15.75" hidden="1" thickBot="1">
      <c r="A57" s="67">
        <v>2012</v>
      </c>
      <c r="B57" s="68">
        <v>19.613</v>
      </c>
      <c r="C57" s="69">
        <v>19.288</v>
      </c>
      <c r="D57" s="69">
        <v>19.54</v>
      </c>
      <c r="E57" s="69">
        <v>19.792999999999999</v>
      </c>
      <c r="F57" s="69">
        <v>21.135000000000002</v>
      </c>
      <c r="G57" s="69">
        <v>21.917000000000002</v>
      </c>
      <c r="H57" s="69">
        <v>21.565999999999999</v>
      </c>
      <c r="I57" s="69">
        <v>21.417999999999999</v>
      </c>
      <c r="J57" s="69">
        <v>20.988</v>
      </c>
      <c r="K57" s="69">
        <v>19.905999999999999</v>
      </c>
      <c r="L57" s="69">
        <v>19.652999999999999</v>
      </c>
      <c r="M57" s="70">
        <v>19.401</v>
      </c>
    </row>
    <row r="58" spans="1:13" ht="15.75" hidden="1" thickBot="1">
      <c r="A58" s="67">
        <v>2013</v>
      </c>
      <c r="B58" s="68">
        <v>19.143000000000001</v>
      </c>
      <c r="C58" s="69">
        <v>19.116</v>
      </c>
      <c r="D58" s="69">
        <v>18.95</v>
      </c>
      <c r="E58" s="69">
        <v>18.945</v>
      </c>
      <c r="F58" s="69">
        <v>20.295999999999999</v>
      </c>
      <c r="G58" s="69">
        <v>20.568000000000001</v>
      </c>
      <c r="H58" s="69">
        <v>21.532</v>
      </c>
      <c r="I58" s="69">
        <v>22.606000000000002</v>
      </c>
      <c r="J58" s="69">
        <v>22.06</v>
      </c>
      <c r="K58" s="69">
        <v>21.523</v>
      </c>
      <c r="L58" s="69">
        <v>21.187999999999999</v>
      </c>
      <c r="M58" s="70">
        <v>21.423999999999999</v>
      </c>
    </row>
    <row r="59" spans="1:13" ht="15.75" hidden="1" thickBot="1">
      <c r="A59" s="67">
        <v>2014</v>
      </c>
      <c r="B59" s="68">
        <v>22.210999999999999</v>
      </c>
      <c r="C59" s="69">
        <v>22.489000000000001</v>
      </c>
      <c r="D59" s="69">
        <v>22.667999999999999</v>
      </c>
      <c r="E59" s="69">
        <v>23.07</v>
      </c>
      <c r="F59" s="69">
        <v>22.96</v>
      </c>
      <c r="G59" s="69">
        <v>22.928999999999998</v>
      </c>
      <c r="H59" s="69">
        <v>23.338000000000001</v>
      </c>
      <c r="I59" s="69">
        <v>23.763999999999999</v>
      </c>
      <c r="J59" s="69">
        <v>24.702000000000002</v>
      </c>
      <c r="K59" s="69">
        <v>24.198</v>
      </c>
      <c r="L59" s="69">
        <v>23.725999999999999</v>
      </c>
      <c r="M59" s="70">
        <v>24.369</v>
      </c>
    </row>
    <row r="60" spans="1:13" ht="15.75" hidden="1" thickBot="1">
      <c r="A60" s="67">
        <v>2015</v>
      </c>
      <c r="B60" s="68">
        <v>24.472999999999999</v>
      </c>
      <c r="C60" s="69">
        <v>24.655000000000001</v>
      </c>
      <c r="D60" s="69">
        <v>25.858000000000001</v>
      </c>
      <c r="E60" s="69">
        <v>26.420999999999999</v>
      </c>
      <c r="F60" s="69">
        <v>26.843</v>
      </c>
      <c r="G60" s="69">
        <v>27.01</v>
      </c>
      <c r="H60" s="69">
        <v>28.530999999999999</v>
      </c>
      <c r="I60" s="69">
        <v>28.597999999999999</v>
      </c>
      <c r="J60" s="69">
        <v>29.126000000000001</v>
      </c>
      <c r="K60" s="69">
        <v>29.416</v>
      </c>
      <c r="L60" s="69">
        <v>29.638000000000002</v>
      </c>
      <c r="M60" s="70">
        <v>29.948</v>
      </c>
    </row>
    <row r="61" spans="1:13" ht="15.75" hidden="1" thickBot="1">
      <c r="A61" s="67">
        <v>2016</v>
      </c>
      <c r="B61" s="72">
        <v>31.074000000000002</v>
      </c>
      <c r="C61" s="73">
        <v>32.344999999999999</v>
      </c>
      <c r="D61" s="73">
        <v>31.742000000000001</v>
      </c>
      <c r="E61" s="73">
        <v>31.542000000000002</v>
      </c>
      <c r="F61" s="73">
        <v>30.788</v>
      </c>
      <c r="G61" s="73">
        <v>30.617000000000001</v>
      </c>
      <c r="H61" s="73">
        <v>29.71</v>
      </c>
      <c r="I61" s="73">
        <v>28.847999999999999</v>
      </c>
      <c r="J61" s="73">
        <v>28.437000000000001</v>
      </c>
      <c r="K61" s="73">
        <v>28.335999999999999</v>
      </c>
      <c r="L61" s="73">
        <v>29.013999999999999</v>
      </c>
      <c r="M61" s="75">
        <v>29.34</v>
      </c>
    </row>
    <row r="62" spans="1:13" ht="15.75" thickBot="1">
      <c r="A62" s="67">
        <v>2017</v>
      </c>
      <c r="B62" s="131">
        <v>28.245000000000001</v>
      </c>
      <c r="C62" s="132">
        <v>28.552</v>
      </c>
      <c r="D62" s="132">
        <v>28.544</v>
      </c>
      <c r="E62" s="132">
        <v>28.123000000000001</v>
      </c>
      <c r="F62" s="132">
        <v>28.256</v>
      </c>
      <c r="G62" s="132">
        <v>28.495000000000001</v>
      </c>
      <c r="H62" s="132">
        <v>28.251000000000001</v>
      </c>
      <c r="I62" s="132">
        <v>28.849</v>
      </c>
      <c r="J62" s="132">
        <v>28.98</v>
      </c>
      <c r="K62" s="132">
        <v>29.175999999999998</v>
      </c>
      <c r="L62" s="132">
        <v>28.998000000000001</v>
      </c>
      <c r="M62" s="133">
        <v>28.806999999999999</v>
      </c>
    </row>
    <row r="63" spans="1:13" ht="15.75" thickBot="1">
      <c r="A63" s="67">
        <v>2018</v>
      </c>
      <c r="B63" s="68">
        <v>28.414000000000001</v>
      </c>
      <c r="C63" s="69">
        <v>28.356000000000002</v>
      </c>
      <c r="D63" s="69">
        <v>28.388999999999999</v>
      </c>
      <c r="E63" s="69">
        <v>28.61</v>
      </c>
      <c r="F63" s="69">
        <v>31.192</v>
      </c>
      <c r="G63" s="69">
        <v>31.466000000000001</v>
      </c>
      <c r="H63" s="69">
        <v>30.553000000000001</v>
      </c>
      <c r="I63" s="69">
        <v>32.338999999999999</v>
      </c>
      <c r="J63" s="69">
        <v>33.213999999999999</v>
      </c>
      <c r="K63" s="69">
        <v>32.826999999999998</v>
      </c>
      <c r="L63" s="69">
        <v>32.197000000000003</v>
      </c>
      <c r="M63" s="70">
        <v>32.405999999999999</v>
      </c>
    </row>
    <row r="64" spans="1:13" ht="15.75" thickBot="1">
      <c r="A64" s="67">
        <v>2019</v>
      </c>
      <c r="B64" s="68">
        <v>32.491</v>
      </c>
      <c r="C64" s="69">
        <v>32.667000000000002</v>
      </c>
      <c r="D64" s="69">
        <v>33.484000000000002</v>
      </c>
      <c r="E64" s="69">
        <v>34.981000000000002</v>
      </c>
      <c r="F64" s="69">
        <v>35.252000000000002</v>
      </c>
      <c r="G64" s="69">
        <v>35.182000000000002</v>
      </c>
      <c r="H64" s="69">
        <v>34.35</v>
      </c>
      <c r="I64" s="69">
        <v>36.642000000000003</v>
      </c>
      <c r="J64" s="69">
        <v>36.939</v>
      </c>
      <c r="K64" s="69">
        <v>37.415999999999997</v>
      </c>
      <c r="L64" s="69">
        <v>37.840000000000003</v>
      </c>
      <c r="M64" s="70">
        <v>37.308</v>
      </c>
    </row>
    <row r="65" spans="1:13" ht="15.75" thickBot="1">
      <c r="A65" s="67">
        <v>2020</v>
      </c>
      <c r="B65" s="68">
        <v>37.530999999999999</v>
      </c>
      <c r="C65" s="69">
        <v>39.152000000000001</v>
      </c>
      <c r="D65" s="69">
        <v>43.008000000000003</v>
      </c>
      <c r="E65" s="69">
        <v>42.256999999999998</v>
      </c>
      <c r="F65" s="69">
        <v>43.308</v>
      </c>
      <c r="G65" s="69">
        <v>42.212000000000003</v>
      </c>
      <c r="H65" s="69">
        <v>42.375999999999998</v>
      </c>
      <c r="I65" s="69">
        <v>42.587000000000003</v>
      </c>
      <c r="J65" s="69">
        <v>42.575000000000003</v>
      </c>
      <c r="K65" s="69">
        <v>43.003</v>
      </c>
      <c r="L65" s="69">
        <v>45.21</v>
      </c>
      <c r="M65" s="70">
        <v>42.34</v>
      </c>
    </row>
    <row r="66" spans="1:13" ht="15.75" thickBot="1">
      <c r="A66" s="67">
        <v>2021</v>
      </c>
      <c r="B66" s="72">
        <v>42.277999999999999</v>
      </c>
      <c r="C66" s="73" t="s">
        <v>545</v>
      </c>
      <c r="D66" s="73" t="s">
        <v>546</v>
      </c>
      <c r="E66" s="73">
        <v>43.802</v>
      </c>
      <c r="F66" s="73">
        <v>43.793999999999997</v>
      </c>
      <c r="G66" s="73">
        <v>43.576999999999998</v>
      </c>
      <c r="H66" s="73">
        <v>43.704000000000001</v>
      </c>
      <c r="I66" s="73">
        <v>42.463999999999999</v>
      </c>
      <c r="J66" s="73">
        <v>42.94</v>
      </c>
      <c r="K66" s="73">
        <v>44.180999999999997</v>
      </c>
      <c r="L66" s="73">
        <v>44.1</v>
      </c>
      <c r="M66" s="75">
        <v>44.695</v>
      </c>
    </row>
    <row r="67" spans="1:13" ht="15.75" thickBot="1">
      <c r="A67" s="67">
        <v>2022</v>
      </c>
      <c r="B67" s="68">
        <v>44.154000000000003</v>
      </c>
      <c r="C67" s="69">
        <v>42.533000000000001</v>
      </c>
      <c r="D67" s="69">
        <v>41.115000000000002</v>
      </c>
      <c r="E67" s="69">
        <v>40.826999999999998</v>
      </c>
      <c r="F67" s="69">
        <v>39.902000000000001</v>
      </c>
      <c r="G67" s="69" t="s">
        <v>549</v>
      </c>
      <c r="H67" s="69" t="s">
        <v>553</v>
      </c>
      <c r="I67" s="69">
        <v>40.96</v>
      </c>
      <c r="J67" s="69">
        <v>41.735999999999997</v>
      </c>
      <c r="K67" s="69">
        <v>40.607999999999997</v>
      </c>
      <c r="L67" s="69">
        <v>39.392000000000003</v>
      </c>
      <c r="M67" s="70">
        <v>40.070999999999998</v>
      </c>
    </row>
    <row r="68" spans="1:13" ht="15.75" thickBot="1">
      <c r="A68" s="67">
        <v>2023</v>
      </c>
      <c r="B68" s="152">
        <v>38.680999999999997</v>
      </c>
      <c r="C68" s="69" t="s">
        <v>556</v>
      </c>
      <c r="D68" s="69" t="s">
        <v>558</v>
      </c>
      <c r="E68" s="69">
        <v>38.783000000000001</v>
      </c>
      <c r="F68" s="69">
        <v>38.779000000000003</v>
      </c>
      <c r="G68" s="69">
        <v>37.408000000000001</v>
      </c>
      <c r="H68" s="69">
        <v>37.429000000000002</v>
      </c>
      <c r="I68" s="69">
        <v>37.591999999999999</v>
      </c>
      <c r="J68" s="69">
        <v>38.555999999999997</v>
      </c>
      <c r="K68" s="69">
        <v>39.973999999999997</v>
      </c>
      <c r="L68" s="69">
        <v>39.119</v>
      </c>
      <c r="M68" s="70">
        <v>39.021999999999998</v>
      </c>
    </row>
    <row r="69" spans="1:13" ht="15.75" thickBot="1">
      <c r="A69" s="67">
        <v>2024</v>
      </c>
      <c r="B69" s="156" t="s">
        <v>679</v>
      </c>
      <c r="C69" s="157" t="s">
        <v>693</v>
      </c>
      <c r="D69" s="125" t="s">
        <v>711</v>
      </c>
      <c r="E69" s="125"/>
      <c r="F69" s="125"/>
      <c r="G69" s="125"/>
      <c r="H69" s="125"/>
      <c r="I69" s="125"/>
      <c r="J69" s="125"/>
      <c r="K69" s="125"/>
      <c r="L69" s="125"/>
      <c r="M69" s="126"/>
    </row>
  </sheetData>
  <sheetProtection algorithmName="SHA-512" hashValue="08G9lyiA5C34llnnbbM2iO+ZyS6Aj0UlKHGwwt1wfr6WgSlNJckgIfu+yrMkeZP3Qr/+0/SXAJyJVIs5VtrXCg==" saltValue="FnC3Ileqs5Yh+Hul7lSEVw==" spinCount="100000" sheet="1" objects="1" scenarios="1"/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B6:J6"/>
    <mergeCell ref="K6:M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N66"/>
  <sheetViews>
    <sheetView topLeftCell="A2" zoomScale="115" zoomScaleNormal="115" workbookViewId="0">
      <selection activeCell="H65" sqref="H65"/>
    </sheetView>
  </sheetViews>
  <sheetFormatPr baseColWidth="10" defaultRowHeight="15"/>
  <cols>
    <col min="1" max="1" width="6.33203125" style="65" customWidth="1"/>
    <col min="2" max="9" width="5.44140625" style="65" customWidth="1"/>
    <col min="10" max="10" width="5.33203125" style="65" customWidth="1"/>
    <col min="11" max="13" width="6" style="65" customWidth="1"/>
    <col min="14" max="14" width="5.44140625" style="35" customWidth="1"/>
    <col min="15" max="15" width="7.6640625" style="35" customWidth="1"/>
    <col min="16" max="16384" width="11.5546875" style="35"/>
  </cols>
  <sheetData>
    <row r="1" spans="1:13" hidden="1">
      <c r="A1" s="40"/>
      <c r="B1" s="41"/>
      <c r="C1" s="42"/>
      <c r="D1" s="42"/>
      <c r="E1" s="42"/>
      <c r="F1" s="42"/>
      <c r="G1" s="42"/>
      <c r="H1" s="42"/>
      <c r="I1" s="42"/>
      <c r="J1" s="41"/>
      <c r="K1" s="41"/>
      <c r="L1" s="40"/>
      <c r="M1" s="40"/>
    </row>
    <row r="2" spans="1:13" ht="6" customHeight="1">
      <c r="A2" s="40"/>
      <c r="B2" s="41"/>
      <c r="C2" s="42"/>
      <c r="D2" s="42"/>
      <c r="E2" s="42"/>
      <c r="F2" s="42"/>
      <c r="G2" s="42"/>
      <c r="H2" s="42"/>
      <c r="I2" s="42"/>
      <c r="J2" s="41"/>
      <c r="K2" s="41"/>
      <c r="L2" s="40"/>
      <c r="M2" s="40"/>
    </row>
    <row r="3" spans="1:13" ht="15" customHeight="1">
      <c r="A3" s="193" t="s">
        <v>421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>
      <c r="A4" s="194" t="s">
        <v>417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ht="5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35"/>
      <c r="L5" s="35"/>
      <c r="M5" s="35"/>
    </row>
    <row r="6" spans="1:13" ht="15.75" thickBot="1">
      <c r="A6" s="44"/>
      <c r="B6" s="196">
        <v>2023</v>
      </c>
      <c r="C6" s="190"/>
      <c r="D6" s="190"/>
      <c r="E6" s="190"/>
      <c r="F6" s="190"/>
      <c r="G6" s="190"/>
      <c r="H6" s="191"/>
      <c r="I6" s="192">
        <v>2024</v>
      </c>
      <c r="J6" s="190"/>
      <c r="K6" s="190"/>
      <c r="L6" s="190"/>
      <c r="M6" s="191"/>
    </row>
    <row r="7" spans="1:13" ht="15.75" thickBot="1">
      <c r="A7" s="45" t="s">
        <v>405</v>
      </c>
      <c r="B7" s="45" t="s">
        <v>390</v>
      </c>
      <c r="C7" s="45" t="s">
        <v>391</v>
      </c>
      <c r="D7" s="45" t="s">
        <v>392</v>
      </c>
      <c r="E7" s="45" t="s">
        <v>393</v>
      </c>
      <c r="F7" s="45" t="s">
        <v>394</v>
      </c>
      <c r="G7" s="45" t="s">
        <v>395</v>
      </c>
      <c r="H7" s="45" t="s">
        <v>396</v>
      </c>
      <c r="I7" s="45" t="s">
        <v>385</v>
      </c>
      <c r="J7" s="45" t="s">
        <v>386</v>
      </c>
      <c r="K7" s="45" t="s">
        <v>387</v>
      </c>
      <c r="L7" s="45" t="s">
        <v>388</v>
      </c>
      <c r="M7" s="45" t="s">
        <v>389</v>
      </c>
    </row>
    <row r="8" spans="1:13">
      <c r="A8" s="46">
        <v>1</v>
      </c>
      <c r="B8" s="47">
        <v>5.8178000000000001</v>
      </c>
      <c r="C8" s="47">
        <v>5.8230000000000004</v>
      </c>
      <c r="D8" s="47">
        <v>5.7995999999999999</v>
      </c>
      <c r="E8" s="47">
        <v>5.7778999999999998</v>
      </c>
      <c r="F8" s="47">
        <v>5.7836999999999996</v>
      </c>
      <c r="G8" s="47">
        <v>5.8156999999999996</v>
      </c>
      <c r="H8" s="47">
        <v>5.8521000000000001</v>
      </c>
      <c r="I8" s="47">
        <v>5.8742999999999999</v>
      </c>
      <c r="J8" s="48">
        <v>5.8712999999999997</v>
      </c>
      <c r="K8" s="49">
        <v>5.9477000000000002</v>
      </c>
      <c r="L8" s="50">
        <v>5.9934000000000003</v>
      </c>
      <c r="M8" s="47">
        <v>5.9992999999999999</v>
      </c>
    </row>
    <row r="9" spans="1:13">
      <c r="A9" s="51">
        <v>2</v>
      </c>
      <c r="B9" s="49">
        <v>5.8192000000000004</v>
      </c>
      <c r="C9" s="49">
        <v>5.8230000000000004</v>
      </c>
      <c r="D9" s="49">
        <v>5.7987000000000002</v>
      </c>
      <c r="E9" s="49">
        <v>5.7773000000000003</v>
      </c>
      <c r="F9" s="49">
        <v>5.7839999999999998</v>
      </c>
      <c r="G9" s="49">
        <v>5.8169000000000004</v>
      </c>
      <c r="H9" s="49">
        <v>5.8532999999999999</v>
      </c>
      <c r="I9" s="49">
        <v>5.875</v>
      </c>
      <c r="J9" s="49">
        <v>5.8711000000000002</v>
      </c>
      <c r="K9" s="49">
        <v>5.9508999999999999</v>
      </c>
      <c r="L9" s="52">
        <v>5.9946000000000002</v>
      </c>
      <c r="M9" s="49">
        <v>5.9993999999999996</v>
      </c>
    </row>
    <row r="10" spans="1:13">
      <c r="A10" s="51">
        <v>3</v>
      </c>
      <c r="B10" s="49">
        <v>5.8205999999999998</v>
      </c>
      <c r="C10" s="49">
        <v>5.8230000000000004</v>
      </c>
      <c r="D10" s="49">
        <v>5.7977999999999996</v>
      </c>
      <c r="E10" s="49">
        <v>5.7766000000000002</v>
      </c>
      <c r="F10" s="49">
        <v>5.7843999999999998</v>
      </c>
      <c r="G10" s="49">
        <v>5.8179999999999996</v>
      </c>
      <c r="H10" s="49">
        <v>5.8544999999999998</v>
      </c>
      <c r="I10" s="49">
        <v>5.8756000000000004</v>
      </c>
      <c r="J10" s="49">
        <v>5.8708999999999998</v>
      </c>
      <c r="K10" s="49">
        <v>5.9539999999999997</v>
      </c>
      <c r="L10" s="52">
        <v>5.9958999999999998</v>
      </c>
      <c r="M10" s="49">
        <v>5.9993999999999996</v>
      </c>
    </row>
    <row r="11" spans="1:13">
      <c r="A11" s="51">
        <v>4</v>
      </c>
      <c r="B11" s="49">
        <v>5.8220000000000001</v>
      </c>
      <c r="C11" s="49">
        <v>5.8228999999999997</v>
      </c>
      <c r="D11" s="49">
        <v>5.7969999999999997</v>
      </c>
      <c r="E11" s="49">
        <v>5.7759</v>
      </c>
      <c r="F11" s="49">
        <v>5.7847</v>
      </c>
      <c r="G11" s="49">
        <v>5.8190999999999997</v>
      </c>
      <c r="H11" s="49">
        <v>5.8556999999999997</v>
      </c>
      <c r="I11" s="49">
        <v>5.8762999999999996</v>
      </c>
      <c r="J11" s="49">
        <v>5.8705999999999996</v>
      </c>
      <c r="K11" s="49">
        <v>5.9570999999999996</v>
      </c>
      <c r="L11" s="52">
        <v>5.9970999999999997</v>
      </c>
      <c r="M11" s="49">
        <v>5.9995000000000003</v>
      </c>
    </row>
    <row r="12" spans="1:13">
      <c r="A12" s="51">
        <v>5</v>
      </c>
      <c r="B12" s="49">
        <v>5.8235000000000001</v>
      </c>
      <c r="C12" s="49">
        <v>5.8228999999999997</v>
      </c>
      <c r="D12" s="49">
        <v>5.7961</v>
      </c>
      <c r="E12" s="49">
        <v>5.7751999999999999</v>
      </c>
      <c r="F12" s="49">
        <v>5.7850000000000001</v>
      </c>
      <c r="G12" s="49">
        <v>5.8202999999999996</v>
      </c>
      <c r="H12" s="49">
        <v>5.8570000000000002</v>
      </c>
      <c r="I12" s="49">
        <v>5.8769</v>
      </c>
      <c r="J12" s="49">
        <v>5.8704000000000001</v>
      </c>
      <c r="K12" s="49">
        <v>5.9602000000000004</v>
      </c>
      <c r="L12" s="52">
        <v>5.9983000000000004</v>
      </c>
      <c r="M12" s="49">
        <v>5.9995000000000003</v>
      </c>
    </row>
    <row r="13" spans="1:13">
      <c r="A13" s="51">
        <v>6</v>
      </c>
      <c r="B13" s="49">
        <v>5.8235000000000001</v>
      </c>
      <c r="C13" s="49">
        <v>5.8220000000000001</v>
      </c>
      <c r="D13" s="49">
        <v>5.7953999999999999</v>
      </c>
      <c r="E13" s="49">
        <v>5.7755000000000001</v>
      </c>
      <c r="F13" s="49">
        <v>5.7861000000000002</v>
      </c>
      <c r="G13" s="49">
        <v>5.8215000000000003</v>
      </c>
      <c r="H13" s="49">
        <v>5.8575999999999997</v>
      </c>
      <c r="I13" s="49">
        <v>5.8766999999999996</v>
      </c>
      <c r="J13" s="49">
        <v>5.8734999999999999</v>
      </c>
      <c r="K13" s="49">
        <v>5.9614000000000003</v>
      </c>
      <c r="L13" s="52">
        <v>5.9983000000000004</v>
      </c>
      <c r="M13" s="49"/>
    </row>
    <row r="14" spans="1:13">
      <c r="A14" s="51">
        <v>7</v>
      </c>
      <c r="B14" s="49">
        <v>5.8235000000000001</v>
      </c>
      <c r="C14" s="49">
        <v>5.8212000000000002</v>
      </c>
      <c r="D14" s="49">
        <v>5.7948000000000004</v>
      </c>
      <c r="E14" s="49">
        <v>5.7759</v>
      </c>
      <c r="F14" s="49">
        <v>5.7873000000000001</v>
      </c>
      <c r="G14" s="49">
        <v>5.8227000000000002</v>
      </c>
      <c r="H14" s="49">
        <v>5.8582999999999998</v>
      </c>
      <c r="I14" s="49">
        <v>5.8765000000000001</v>
      </c>
      <c r="J14" s="49">
        <v>5.8765999999999998</v>
      </c>
      <c r="K14" s="49">
        <v>5.9626999999999999</v>
      </c>
      <c r="L14" s="52">
        <v>5.9984000000000002</v>
      </c>
      <c r="M14" s="49"/>
    </row>
    <row r="15" spans="1:13">
      <c r="A15" s="51">
        <v>8</v>
      </c>
      <c r="B15" s="49">
        <v>5.8234000000000004</v>
      </c>
      <c r="C15" s="49">
        <v>5.8202999999999996</v>
      </c>
      <c r="D15" s="49">
        <v>5.7941000000000003</v>
      </c>
      <c r="E15" s="49">
        <v>5.7762000000000002</v>
      </c>
      <c r="F15" s="49">
        <v>5.7884000000000002</v>
      </c>
      <c r="G15" s="49">
        <v>5.8239999999999998</v>
      </c>
      <c r="H15" s="49">
        <v>5.8589000000000002</v>
      </c>
      <c r="I15" s="49">
        <v>5.8762999999999996</v>
      </c>
      <c r="J15" s="49">
        <v>5.8795999999999999</v>
      </c>
      <c r="K15" s="49">
        <v>5.9638999999999998</v>
      </c>
      <c r="L15" s="52">
        <v>5.9984000000000002</v>
      </c>
      <c r="M15" s="49"/>
    </row>
    <row r="16" spans="1:13">
      <c r="A16" s="51">
        <v>9</v>
      </c>
      <c r="B16" s="49">
        <v>5.8234000000000004</v>
      </c>
      <c r="C16" s="49">
        <v>5.8193999999999999</v>
      </c>
      <c r="D16" s="49">
        <v>5.7934000000000001</v>
      </c>
      <c r="E16" s="49">
        <v>5.7765000000000004</v>
      </c>
      <c r="F16" s="49">
        <v>5.7895000000000003</v>
      </c>
      <c r="G16" s="49">
        <v>5.8251999999999997</v>
      </c>
      <c r="H16" s="49">
        <v>5.8596000000000004</v>
      </c>
      <c r="I16" s="49">
        <v>5.8761000000000001</v>
      </c>
      <c r="J16" s="49">
        <v>5.8826999999999998</v>
      </c>
      <c r="K16" s="49">
        <v>5.9650999999999996</v>
      </c>
      <c r="L16" s="52">
        <v>5.9984999999999999</v>
      </c>
      <c r="M16" s="49"/>
    </row>
    <row r="17" spans="1:13">
      <c r="A17" s="51">
        <v>10</v>
      </c>
      <c r="B17" s="49">
        <v>5.8234000000000004</v>
      </c>
      <c r="C17" s="49">
        <v>5.8186</v>
      </c>
      <c r="D17" s="49">
        <v>5.7927</v>
      </c>
      <c r="E17" s="49">
        <v>5.7767999999999997</v>
      </c>
      <c r="F17" s="49">
        <v>5.7907000000000002</v>
      </c>
      <c r="G17" s="49">
        <v>5.8263999999999996</v>
      </c>
      <c r="H17" s="49">
        <v>5.8601999999999999</v>
      </c>
      <c r="I17" s="49">
        <v>5.8758999999999997</v>
      </c>
      <c r="J17" s="49">
        <v>5.8857999999999997</v>
      </c>
      <c r="K17" s="49">
        <v>5.9663000000000004</v>
      </c>
      <c r="L17" s="52">
        <v>5.9984999999999999</v>
      </c>
      <c r="M17" s="49"/>
    </row>
    <row r="18" spans="1:13">
      <c r="A18" s="51">
        <v>11</v>
      </c>
      <c r="B18" s="49">
        <v>5.8234000000000004</v>
      </c>
      <c r="C18" s="49">
        <v>5.8177000000000003</v>
      </c>
      <c r="D18" s="49">
        <v>5.7920999999999996</v>
      </c>
      <c r="E18" s="49">
        <v>5.7771999999999997</v>
      </c>
      <c r="F18" s="49">
        <v>5.7918000000000003</v>
      </c>
      <c r="G18" s="49">
        <v>5.8276000000000003</v>
      </c>
      <c r="H18" s="49">
        <v>5.8608000000000002</v>
      </c>
      <c r="I18" s="49">
        <v>5.8756000000000004</v>
      </c>
      <c r="J18" s="49">
        <v>5.8888999999999996</v>
      </c>
      <c r="K18" s="49">
        <v>5.9676</v>
      </c>
      <c r="L18" s="52">
        <v>5.9984999999999999</v>
      </c>
      <c r="M18" s="49"/>
    </row>
    <row r="19" spans="1:13">
      <c r="A19" s="51">
        <v>12</v>
      </c>
      <c r="B19" s="49">
        <v>5.8234000000000004</v>
      </c>
      <c r="C19" s="49">
        <v>5.8167999999999997</v>
      </c>
      <c r="D19" s="49">
        <v>5.7914000000000003</v>
      </c>
      <c r="E19" s="49">
        <v>5.7774999999999999</v>
      </c>
      <c r="F19" s="49">
        <v>5.7929000000000004</v>
      </c>
      <c r="G19" s="49">
        <v>5.8288000000000002</v>
      </c>
      <c r="H19" s="49">
        <v>5.8615000000000004</v>
      </c>
      <c r="I19" s="49">
        <v>5.8754</v>
      </c>
      <c r="J19" s="49">
        <v>5.8920000000000003</v>
      </c>
      <c r="K19" s="49">
        <v>5.9687999999999999</v>
      </c>
      <c r="L19" s="52">
        <v>5.9985999999999997</v>
      </c>
      <c r="M19" s="49"/>
    </row>
    <row r="20" spans="1:13">
      <c r="A20" s="51">
        <v>13</v>
      </c>
      <c r="B20" s="49">
        <v>5.8232999999999997</v>
      </c>
      <c r="C20" s="49">
        <v>5.8159999999999998</v>
      </c>
      <c r="D20" s="49">
        <v>5.7907000000000002</v>
      </c>
      <c r="E20" s="49">
        <v>5.7778</v>
      </c>
      <c r="F20" s="49">
        <v>5.7941000000000003</v>
      </c>
      <c r="G20" s="49">
        <v>5.8300999999999998</v>
      </c>
      <c r="H20" s="49">
        <v>5.8620999999999999</v>
      </c>
      <c r="I20" s="49">
        <v>5.8752000000000004</v>
      </c>
      <c r="J20" s="49">
        <v>5.8949999999999996</v>
      </c>
      <c r="K20" s="49">
        <v>5.97</v>
      </c>
      <c r="L20" s="52">
        <v>5.9985999999999997</v>
      </c>
      <c r="M20" s="49"/>
    </row>
    <row r="21" spans="1:13">
      <c r="A21" s="51">
        <v>14</v>
      </c>
      <c r="B21" s="49">
        <v>5.8232999999999997</v>
      </c>
      <c r="C21" s="49">
        <v>5.8151000000000002</v>
      </c>
      <c r="D21" s="49">
        <v>5.79</v>
      </c>
      <c r="E21" s="49">
        <v>5.7781000000000002</v>
      </c>
      <c r="F21" s="49">
        <v>5.7952000000000004</v>
      </c>
      <c r="G21" s="49">
        <v>5.8312999999999997</v>
      </c>
      <c r="H21" s="49">
        <v>5.8628</v>
      </c>
      <c r="I21" s="49">
        <v>5.875</v>
      </c>
      <c r="J21" s="49">
        <v>5.8981000000000003</v>
      </c>
      <c r="K21" s="49">
        <v>5.9711999999999996</v>
      </c>
      <c r="L21" s="52">
        <v>5.9987000000000004</v>
      </c>
      <c r="M21" s="49"/>
    </row>
    <row r="22" spans="1:13">
      <c r="A22" s="51">
        <v>15</v>
      </c>
      <c r="B22" s="49">
        <v>5.8232999999999997</v>
      </c>
      <c r="C22" s="49">
        <v>5.8141999999999996</v>
      </c>
      <c r="D22" s="49">
        <v>5.7893999999999997</v>
      </c>
      <c r="E22" s="49">
        <v>5.7785000000000002</v>
      </c>
      <c r="F22" s="49">
        <v>5.7964000000000002</v>
      </c>
      <c r="G22" s="49">
        <v>5.8324999999999996</v>
      </c>
      <c r="H22" s="49">
        <v>5.8634000000000004</v>
      </c>
      <c r="I22" s="49">
        <v>5.8747999999999996</v>
      </c>
      <c r="J22" s="49">
        <v>5.9012000000000002</v>
      </c>
      <c r="K22" s="49">
        <v>5.9725000000000001</v>
      </c>
      <c r="L22" s="52">
        <v>5.9987000000000004</v>
      </c>
      <c r="M22" s="49"/>
    </row>
    <row r="23" spans="1:13">
      <c r="A23" s="51">
        <v>16</v>
      </c>
      <c r="B23" s="49">
        <v>5.8232999999999997</v>
      </c>
      <c r="C23" s="49">
        <v>5.8133999999999997</v>
      </c>
      <c r="D23" s="49">
        <v>5.7887000000000004</v>
      </c>
      <c r="E23" s="49">
        <v>5.7788000000000004</v>
      </c>
      <c r="F23" s="49">
        <v>5.7975000000000003</v>
      </c>
      <c r="G23" s="49">
        <v>5.8337000000000003</v>
      </c>
      <c r="H23" s="49">
        <v>5.8640999999999996</v>
      </c>
      <c r="I23" s="49">
        <v>5.8746</v>
      </c>
      <c r="J23" s="49">
        <v>5.9043000000000001</v>
      </c>
      <c r="K23" s="49">
        <v>5.9737</v>
      </c>
      <c r="L23" s="52">
        <v>5.9987000000000004</v>
      </c>
      <c r="M23" s="49"/>
    </row>
    <row r="24" spans="1:13">
      <c r="A24" s="51">
        <v>17</v>
      </c>
      <c r="B24" s="49">
        <v>5.8232999999999997</v>
      </c>
      <c r="C24" s="49">
        <v>5.8125</v>
      </c>
      <c r="D24" s="49">
        <v>5.7880000000000003</v>
      </c>
      <c r="E24" s="49">
        <v>5.7790999999999997</v>
      </c>
      <c r="F24" s="49">
        <v>5.7986000000000004</v>
      </c>
      <c r="G24" s="49">
        <v>5.8349000000000002</v>
      </c>
      <c r="H24" s="49">
        <v>5.8647</v>
      </c>
      <c r="I24" s="49">
        <v>5.8743999999999996</v>
      </c>
      <c r="J24" s="49">
        <v>5.9074</v>
      </c>
      <c r="K24" s="49">
        <v>5.9748999999999999</v>
      </c>
      <c r="L24" s="52">
        <v>5.9988000000000001</v>
      </c>
      <c r="M24" s="49"/>
    </row>
    <row r="25" spans="1:13">
      <c r="A25" s="51">
        <v>18</v>
      </c>
      <c r="B25" s="49">
        <v>5.8231999999999999</v>
      </c>
      <c r="C25" s="49">
        <v>5.8117000000000001</v>
      </c>
      <c r="D25" s="49">
        <v>5.7873000000000001</v>
      </c>
      <c r="E25" s="49">
        <v>5.7794999999999996</v>
      </c>
      <c r="F25" s="49">
        <v>5.7998000000000003</v>
      </c>
      <c r="G25" s="49">
        <v>5.8361999999999998</v>
      </c>
      <c r="H25" s="49">
        <v>5.8653000000000004</v>
      </c>
      <c r="I25" s="49">
        <v>5.8742000000000001</v>
      </c>
      <c r="J25" s="49">
        <v>5.9104999999999999</v>
      </c>
      <c r="K25" s="49">
        <v>5.9762000000000004</v>
      </c>
      <c r="L25" s="52">
        <v>5.9988000000000001</v>
      </c>
      <c r="M25" s="49"/>
    </row>
    <row r="26" spans="1:13">
      <c r="A26" s="51">
        <v>19</v>
      </c>
      <c r="B26" s="49">
        <v>5.8231999999999999</v>
      </c>
      <c r="C26" s="49">
        <v>5.8108000000000004</v>
      </c>
      <c r="D26" s="49">
        <v>5.7866999999999997</v>
      </c>
      <c r="E26" s="49">
        <v>5.7797999999999998</v>
      </c>
      <c r="F26" s="49">
        <v>5.8009000000000004</v>
      </c>
      <c r="G26" s="49">
        <v>5.8373999999999997</v>
      </c>
      <c r="H26" s="49">
        <v>5.8659999999999997</v>
      </c>
      <c r="I26" s="49">
        <v>5.8739999999999997</v>
      </c>
      <c r="J26" s="49">
        <v>5.9135999999999997</v>
      </c>
      <c r="K26" s="49">
        <v>5.9774000000000003</v>
      </c>
      <c r="L26" s="52">
        <v>5.9988999999999999</v>
      </c>
      <c r="M26" s="49"/>
    </row>
    <row r="27" spans="1:13">
      <c r="A27" s="51">
        <v>20</v>
      </c>
      <c r="B27" s="49">
        <v>5.8231999999999999</v>
      </c>
      <c r="C27" s="49">
        <v>5.8098999999999998</v>
      </c>
      <c r="D27" s="49">
        <v>5.7859999999999996</v>
      </c>
      <c r="E27" s="49">
        <v>5.7801</v>
      </c>
      <c r="F27" s="49">
        <v>5.8019999999999996</v>
      </c>
      <c r="G27" s="49">
        <v>5.8385999999999996</v>
      </c>
      <c r="H27" s="49">
        <v>5.8666</v>
      </c>
      <c r="I27" s="49">
        <v>5.8738000000000001</v>
      </c>
      <c r="J27" s="49">
        <v>5.9166999999999996</v>
      </c>
      <c r="K27" s="49">
        <v>5.9786000000000001</v>
      </c>
      <c r="L27" s="52">
        <v>5.9988999999999999</v>
      </c>
      <c r="M27" s="49"/>
    </row>
    <row r="28" spans="1:13">
      <c r="A28" s="51">
        <v>21</v>
      </c>
      <c r="B28" s="49">
        <v>5.8231999999999999</v>
      </c>
      <c r="C28" s="49">
        <v>5.8090999999999999</v>
      </c>
      <c r="D28" s="49">
        <v>5.7853000000000003</v>
      </c>
      <c r="E28" s="49">
        <v>5.7804000000000002</v>
      </c>
      <c r="F28" s="49">
        <v>5.8032000000000004</v>
      </c>
      <c r="G28" s="49">
        <v>5.8398000000000003</v>
      </c>
      <c r="H28" s="49">
        <v>5.8673000000000002</v>
      </c>
      <c r="I28" s="49">
        <v>5.8735999999999997</v>
      </c>
      <c r="J28" s="49">
        <v>5.9198000000000004</v>
      </c>
      <c r="K28" s="49">
        <v>5.9798999999999998</v>
      </c>
      <c r="L28" s="52">
        <v>5.9988999999999999</v>
      </c>
      <c r="M28" s="49"/>
    </row>
    <row r="29" spans="1:13">
      <c r="A29" s="51">
        <v>22</v>
      </c>
      <c r="B29" s="49">
        <v>5.8231999999999999</v>
      </c>
      <c r="C29" s="49">
        <v>5.8082000000000003</v>
      </c>
      <c r="D29" s="49">
        <v>5.7846000000000002</v>
      </c>
      <c r="E29" s="49">
        <v>5.7808000000000002</v>
      </c>
      <c r="F29" s="49">
        <v>5.8042999999999996</v>
      </c>
      <c r="G29" s="49">
        <v>5.8411</v>
      </c>
      <c r="H29" s="49">
        <v>5.8678999999999997</v>
      </c>
      <c r="I29" s="49">
        <v>5.8734000000000002</v>
      </c>
      <c r="J29" s="49">
        <v>5.9229000000000003</v>
      </c>
      <c r="K29" s="49">
        <v>5.9810999999999996</v>
      </c>
      <c r="L29" s="52">
        <v>5.9989999999999997</v>
      </c>
      <c r="M29" s="49"/>
    </row>
    <row r="30" spans="1:13">
      <c r="A30" s="51">
        <v>23</v>
      </c>
      <c r="B30" s="49">
        <v>5.8231999999999999</v>
      </c>
      <c r="C30" s="49">
        <v>5.8072999999999997</v>
      </c>
      <c r="D30" s="49">
        <v>5.7839999999999998</v>
      </c>
      <c r="E30" s="49">
        <v>5.7811000000000003</v>
      </c>
      <c r="F30" s="49">
        <v>5.8055000000000003</v>
      </c>
      <c r="G30" s="49">
        <v>5.8422999999999998</v>
      </c>
      <c r="H30" s="49">
        <v>5.8685999999999998</v>
      </c>
      <c r="I30" s="49">
        <v>5.8731</v>
      </c>
      <c r="J30" s="49">
        <v>5.9260000000000002</v>
      </c>
      <c r="K30" s="49">
        <v>5.9823000000000004</v>
      </c>
      <c r="L30" s="52">
        <v>5.9989999999999997</v>
      </c>
      <c r="M30" s="49"/>
    </row>
    <row r="31" spans="1:13">
      <c r="A31" s="51">
        <v>24</v>
      </c>
      <c r="B31" s="49">
        <v>5.8231000000000002</v>
      </c>
      <c r="C31" s="49">
        <v>5.8064999999999998</v>
      </c>
      <c r="D31" s="49">
        <v>5.7832999999999997</v>
      </c>
      <c r="E31" s="49">
        <v>5.7813999999999997</v>
      </c>
      <c r="F31" s="49">
        <v>5.8066000000000004</v>
      </c>
      <c r="G31" s="49">
        <v>5.8434999999999997</v>
      </c>
      <c r="H31" s="49">
        <v>5.8692000000000002</v>
      </c>
      <c r="I31" s="49">
        <v>5.8728999999999996</v>
      </c>
      <c r="J31" s="49">
        <v>5.9291</v>
      </c>
      <c r="K31" s="49">
        <v>5.9836</v>
      </c>
      <c r="L31" s="52">
        <v>5.9991000000000003</v>
      </c>
      <c r="M31" s="49"/>
    </row>
    <row r="32" spans="1:13">
      <c r="A32" s="51">
        <v>25</v>
      </c>
      <c r="B32" s="49">
        <v>5.8231000000000002</v>
      </c>
      <c r="C32" s="49">
        <v>5.8056000000000001</v>
      </c>
      <c r="D32" s="49">
        <v>5.7826000000000004</v>
      </c>
      <c r="E32" s="49">
        <v>5.7816999999999998</v>
      </c>
      <c r="F32" s="49">
        <v>5.8076999999999996</v>
      </c>
      <c r="G32" s="49">
        <v>5.8446999999999996</v>
      </c>
      <c r="H32" s="49">
        <v>5.8697999999999997</v>
      </c>
      <c r="I32" s="49">
        <v>5.8727</v>
      </c>
      <c r="J32" s="49">
        <v>5.9321999999999999</v>
      </c>
      <c r="K32" s="49">
        <v>5.9847999999999999</v>
      </c>
      <c r="L32" s="52">
        <v>5.9991000000000003</v>
      </c>
      <c r="M32" s="49"/>
    </row>
    <row r="33" spans="1:14">
      <c r="A33" s="51">
        <v>26</v>
      </c>
      <c r="B33" s="49">
        <v>5.8231000000000002</v>
      </c>
      <c r="C33" s="49">
        <v>5.8047000000000004</v>
      </c>
      <c r="D33" s="49">
        <v>5.782</v>
      </c>
      <c r="E33" s="49">
        <v>5.7820999999999998</v>
      </c>
      <c r="F33" s="49">
        <v>5.8089000000000004</v>
      </c>
      <c r="G33" s="49">
        <v>5.8459000000000003</v>
      </c>
      <c r="H33" s="49">
        <v>5.8704999999999998</v>
      </c>
      <c r="I33" s="49">
        <v>5.8724999999999996</v>
      </c>
      <c r="J33" s="49">
        <v>5.9352999999999998</v>
      </c>
      <c r="K33" s="49">
        <v>5.9859999999999998</v>
      </c>
      <c r="L33" s="52">
        <v>5.9991000000000003</v>
      </c>
      <c r="M33" s="49"/>
    </row>
    <row r="34" spans="1:14">
      <c r="A34" s="51">
        <v>27</v>
      </c>
      <c r="B34" s="49">
        <v>5.8231000000000002</v>
      </c>
      <c r="C34" s="49">
        <v>5.8038999999999996</v>
      </c>
      <c r="D34" s="49">
        <v>5.7812999999999999</v>
      </c>
      <c r="E34" s="49">
        <v>5.7824</v>
      </c>
      <c r="F34" s="49">
        <v>5.81</v>
      </c>
      <c r="G34" s="49">
        <v>5.8472</v>
      </c>
      <c r="H34" s="49">
        <v>5.8711000000000002</v>
      </c>
      <c r="I34" s="49">
        <v>5.8723000000000001</v>
      </c>
      <c r="J34" s="49">
        <v>5.9383999999999997</v>
      </c>
      <c r="K34" s="49">
        <v>5.9871999999999996</v>
      </c>
      <c r="L34" s="52">
        <v>5.9992000000000001</v>
      </c>
      <c r="M34" s="49"/>
    </row>
    <row r="35" spans="1:14">
      <c r="A35" s="51">
        <v>28</v>
      </c>
      <c r="B35" s="49">
        <v>5.8231000000000002</v>
      </c>
      <c r="C35" s="49">
        <v>5.8029999999999999</v>
      </c>
      <c r="D35" s="49">
        <v>5.7805999999999997</v>
      </c>
      <c r="E35" s="49">
        <v>5.7827000000000002</v>
      </c>
      <c r="F35" s="49">
        <v>5.8112000000000004</v>
      </c>
      <c r="G35" s="49">
        <v>5.8483999999999998</v>
      </c>
      <c r="H35" s="49">
        <v>5.8718000000000004</v>
      </c>
      <c r="I35" s="49">
        <v>5.8720999999999997</v>
      </c>
      <c r="J35" s="49">
        <v>5.9414999999999996</v>
      </c>
      <c r="K35" s="49">
        <v>5.9885000000000002</v>
      </c>
      <c r="L35" s="52">
        <v>5.9992000000000001</v>
      </c>
      <c r="M35" s="49"/>
    </row>
    <row r="36" spans="1:14">
      <c r="A36" s="51">
        <v>29</v>
      </c>
      <c r="B36" s="49">
        <v>5.8230000000000004</v>
      </c>
      <c r="C36" s="49">
        <v>5.8022</v>
      </c>
      <c r="D36" s="49">
        <v>5.7798999999999996</v>
      </c>
      <c r="E36" s="49">
        <v>5.7831000000000001</v>
      </c>
      <c r="F36" s="49">
        <v>5.8122999999999996</v>
      </c>
      <c r="G36" s="49">
        <v>5.8495999999999997</v>
      </c>
      <c r="H36" s="49">
        <v>5.8723999999999998</v>
      </c>
      <c r="I36" s="49">
        <v>5.8719000000000001</v>
      </c>
      <c r="J36" s="49">
        <v>5.9446000000000003</v>
      </c>
      <c r="K36" s="49">
        <v>5.9897</v>
      </c>
      <c r="L36" s="52">
        <v>5.9992999999999999</v>
      </c>
      <c r="M36" s="49"/>
    </row>
    <row r="37" spans="1:14">
      <c r="A37" s="51">
        <v>30</v>
      </c>
      <c r="B37" s="49">
        <v>5.8230000000000004</v>
      </c>
      <c r="C37" s="49">
        <v>5.8013000000000003</v>
      </c>
      <c r="D37" s="49">
        <v>5.7793000000000001</v>
      </c>
      <c r="E37" s="49">
        <v>5.7834000000000003</v>
      </c>
      <c r="F37" s="49">
        <v>5.8133999999999997</v>
      </c>
      <c r="G37" s="49">
        <v>5.8507999999999996</v>
      </c>
      <c r="H37" s="49">
        <v>5.8731</v>
      </c>
      <c r="I37" s="49">
        <v>5.8716999999999997</v>
      </c>
      <c r="J37" s="53"/>
      <c r="K37" s="49">
        <v>5.9908999999999999</v>
      </c>
      <c r="L37" s="52">
        <v>5.9992999999999999</v>
      </c>
      <c r="M37" s="49"/>
    </row>
    <row r="38" spans="1:14" ht="15.75" thickBot="1">
      <c r="A38" s="54">
        <v>31</v>
      </c>
      <c r="B38" s="57"/>
      <c r="C38" s="55">
        <v>5.8003999999999998</v>
      </c>
      <c r="D38" s="55">
        <v>5.7786</v>
      </c>
      <c r="E38" s="57"/>
      <c r="F38" s="55">
        <v>5.8146000000000004</v>
      </c>
      <c r="G38" s="57"/>
      <c r="H38" s="55">
        <v>5.8737000000000004</v>
      </c>
      <c r="I38" s="55">
        <v>5.8715000000000002</v>
      </c>
      <c r="J38" s="56"/>
      <c r="K38" s="55">
        <v>5.9922000000000004</v>
      </c>
      <c r="L38" s="57"/>
      <c r="M38" s="55"/>
    </row>
    <row r="39" spans="1:14" ht="9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40"/>
      <c r="N39" s="59"/>
    </row>
    <row r="40" spans="1:14">
      <c r="A40" s="195" t="s">
        <v>417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1:14" ht="9" customHeight="1">
      <c r="A41" s="188" t="s">
        <v>420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</row>
    <row r="42" spans="1:14" ht="15.75" thickBo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4" ht="15.75" thickBot="1">
      <c r="A43" s="45" t="s">
        <v>384</v>
      </c>
      <c r="B43" s="60" t="s">
        <v>385</v>
      </c>
      <c r="C43" s="60" t="s">
        <v>386</v>
      </c>
      <c r="D43" s="60" t="s">
        <v>387</v>
      </c>
      <c r="E43" s="60" t="s">
        <v>388</v>
      </c>
      <c r="F43" s="60" t="s">
        <v>389</v>
      </c>
      <c r="G43" s="60" t="s">
        <v>390</v>
      </c>
      <c r="H43" s="60" t="s">
        <v>391</v>
      </c>
      <c r="I43" s="60" t="s">
        <v>392</v>
      </c>
      <c r="J43" s="60" t="s">
        <v>393</v>
      </c>
      <c r="K43" s="60" t="s">
        <v>394</v>
      </c>
      <c r="L43" s="60" t="s">
        <v>395</v>
      </c>
      <c r="M43" s="60" t="s">
        <v>396</v>
      </c>
    </row>
    <row r="44" spans="1:14" ht="15.75" hidden="1" thickBot="1">
      <c r="A44" s="61">
        <v>2002</v>
      </c>
      <c r="B44" s="62"/>
      <c r="C44" s="62"/>
      <c r="D44" s="62"/>
      <c r="E44" s="62"/>
      <c r="F44" s="62"/>
      <c r="G44" s="63" t="s">
        <v>412</v>
      </c>
      <c r="H44" s="63" t="s">
        <v>413</v>
      </c>
      <c r="I44" s="63" t="s">
        <v>414</v>
      </c>
      <c r="J44" s="63" t="s">
        <v>415</v>
      </c>
      <c r="K44" s="63" t="s">
        <v>416</v>
      </c>
      <c r="L44" s="64">
        <v>1.19</v>
      </c>
      <c r="M44" s="64">
        <v>1.1951000000000001</v>
      </c>
    </row>
    <row r="45" spans="1:14" ht="15.75" hidden="1" thickBot="1">
      <c r="A45" s="61">
        <v>2003</v>
      </c>
      <c r="B45" s="64">
        <v>1.2101999999999999</v>
      </c>
      <c r="C45" s="64">
        <v>1.2338</v>
      </c>
      <c r="D45" s="64">
        <v>1.2496</v>
      </c>
      <c r="E45" s="64">
        <v>1.2650999999999999</v>
      </c>
      <c r="F45" s="64">
        <v>1.2770999999999999</v>
      </c>
      <c r="G45" s="64">
        <v>1.2818000000000001</v>
      </c>
      <c r="H45" s="64">
        <v>1.2839</v>
      </c>
      <c r="I45" s="64">
        <v>1.2903</v>
      </c>
      <c r="J45" s="64">
        <v>1.3038000000000001</v>
      </c>
      <c r="K45" s="64">
        <v>1.3038000000000001</v>
      </c>
      <c r="L45" s="64">
        <v>1.3150999999999999</v>
      </c>
      <c r="M45" s="64">
        <v>1.3225</v>
      </c>
    </row>
    <row r="46" spans="1:14" ht="15.75" hidden="1" thickBot="1">
      <c r="A46" s="61">
        <v>2004</v>
      </c>
      <c r="B46" s="64">
        <v>1.3253999999999999</v>
      </c>
      <c r="C46" s="64">
        <v>1.3329</v>
      </c>
      <c r="D46" s="64">
        <v>1.3584000000000001</v>
      </c>
      <c r="E46" s="64">
        <v>1.3636999999999999</v>
      </c>
      <c r="F46" s="64">
        <v>1.3706</v>
      </c>
      <c r="G46" s="64">
        <v>1.3861000000000001</v>
      </c>
      <c r="H46" s="64">
        <v>1.4072</v>
      </c>
      <c r="I46" s="64">
        <v>1.4198</v>
      </c>
      <c r="J46" s="64">
        <v>1.4360999999999999</v>
      </c>
      <c r="K46" s="64">
        <v>1.4421999999999999</v>
      </c>
      <c r="L46" s="64">
        <v>1.4388000000000001</v>
      </c>
      <c r="M46" s="64">
        <v>1.4349000000000001</v>
      </c>
    </row>
    <row r="47" spans="1:14" ht="15.75" hidden="1" thickBot="1">
      <c r="A47" s="61">
        <v>2005</v>
      </c>
      <c r="B47" s="64">
        <v>1.4354</v>
      </c>
      <c r="C47" s="64">
        <v>1.4400999999999999</v>
      </c>
      <c r="D47" s="64">
        <v>1.4411</v>
      </c>
      <c r="E47" s="64">
        <v>1.4462999999999999</v>
      </c>
      <c r="F47" s="64">
        <v>1.4598</v>
      </c>
      <c r="G47" s="64">
        <v>1.4623999999999999</v>
      </c>
      <c r="H47" s="64">
        <v>1.4658</v>
      </c>
      <c r="I47" s="64">
        <v>1.4822</v>
      </c>
      <c r="J47" s="64">
        <v>1.4857</v>
      </c>
      <c r="K47" s="64">
        <v>1.4981</v>
      </c>
      <c r="L47" s="64">
        <v>1.5039</v>
      </c>
      <c r="M47" s="64">
        <v>1.5032000000000001</v>
      </c>
    </row>
    <row r="48" spans="1:14" ht="15.75" hidden="1" thickBot="1">
      <c r="A48" s="61">
        <v>2006</v>
      </c>
      <c r="B48" s="64">
        <v>1.5057</v>
      </c>
      <c r="C48" s="64">
        <v>1.5230999999999999</v>
      </c>
      <c r="D48" s="64">
        <v>1.5354000000000001</v>
      </c>
      <c r="E48" s="64">
        <v>1.5410999999999999</v>
      </c>
      <c r="F48" s="64">
        <v>1.5486</v>
      </c>
      <c r="G48" s="64">
        <v>1.5580000000000001</v>
      </c>
      <c r="H48" s="64">
        <v>1.5639000000000001</v>
      </c>
      <c r="I48" s="64">
        <v>1.5758000000000001</v>
      </c>
      <c r="J48" s="64">
        <v>1.5884</v>
      </c>
      <c r="K48" s="64">
        <v>1.5976999999999999</v>
      </c>
      <c r="L48" s="64">
        <v>1.5964</v>
      </c>
      <c r="M48" s="64">
        <v>1.5964</v>
      </c>
    </row>
    <row r="49" spans="1:13" ht="15.75" hidden="1" thickBot="1">
      <c r="A49" s="61">
        <v>2007</v>
      </c>
      <c r="B49" s="64">
        <v>1.6014999999999999</v>
      </c>
      <c r="C49" s="64">
        <v>1.6256999999999999</v>
      </c>
      <c r="D49" s="64">
        <v>1.6388</v>
      </c>
      <c r="E49" s="64">
        <v>1.653</v>
      </c>
      <c r="F49" s="64">
        <v>1.6724000000000001</v>
      </c>
      <c r="G49" s="64">
        <v>1.6862999999999999</v>
      </c>
      <c r="H49" s="64">
        <v>1.6901999999999999</v>
      </c>
      <c r="I49" s="64">
        <v>1.7023999999999999</v>
      </c>
      <c r="J49" s="64">
        <v>1.7291000000000001</v>
      </c>
      <c r="K49" s="64">
        <v>1.7401</v>
      </c>
      <c r="L49" s="64">
        <v>1.7379</v>
      </c>
      <c r="M49" s="64">
        <v>1.7338</v>
      </c>
    </row>
    <row r="50" spans="1:13" ht="15.75" hidden="1" thickBot="1">
      <c r="A50" s="61">
        <v>2008</v>
      </c>
      <c r="B50" s="64">
        <v>1.7376</v>
      </c>
      <c r="C50" s="64">
        <v>1.7496</v>
      </c>
      <c r="D50" s="64">
        <v>1.7654000000000001</v>
      </c>
      <c r="E50" s="64">
        <v>1.7847</v>
      </c>
      <c r="F50" s="64">
        <v>1.7929999999999999</v>
      </c>
      <c r="G50" s="64">
        <v>1.8069999999999999</v>
      </c>
      <c r="H50" s="64">
        <v>1.829</v>
      </c>
      <c r="I50" s="64">
        <v>1.8396999999999999</v>
      </c>
      <c r="J50" s="64">
        <v>1.8566</v>
      </c>
      <c r="K50" s="64">
        <v>1.8692</v>
      </c>
      <c r="L50" s="64">
        <v>1.8761000000000001</v>
      </c>
      <c r="M50" s="64">
        <v>1.8802000000000001</v>
      </c>
    </row>
    <row r="51" spans="1:13" ht="15.75" hidden="1" thickBot="1">
      <c r="A51" s="61">
        <v>2009</v>
      </c>
      <c r="B51" s="64">
        <v>1.8955</v>
      </c>
      <c r="C51" s="64">
        <v>1.9106000000000001</v>
      </c>
      <c r="D51" s="64">
        <v>1.909</v>
      </c>
      <c r="E51" s="64">
        <v>1.9202999999999999</v>
      </c>
      <c r="F51" s="64">
        <v>1.9221999999999999</v>
      </c>
      <c r="G51" s="64">
        <v>1.9286000000000001</v>
      </c>
      <c r="H51" s="64">
        <v>1.9482999999999999</v>
      </c>
      <c r="I51" s="64">
        <v>1.9681</v>
      </c>
      <c r="J51" s="64">
        <v>1.9914000000000001</v>
      </c>
      <c r="K51" s="64">
        <v>1.9992000000000001</v>
      </c>
      <c r="L51" s="64">
        <v>1.9998</v>
      </c>
      <c r="M51" s="64">
        <v>2.0007999999999999</v>
      </c>
    </row>
    <row r="52" spans="1:13" ht="15.75" hidden="1" thickBot="1">
      <c r="A52" s="61">
        <v>2010</v>
      </c>
      <c r="B52" s="64">
        <v>2.0089000000000001</v>
      </c>
      <c r="C52" s="64">
        <v>2.0257000000000001</v>
      </c>
      <c r="D52" s="64">
        <v>2.0386000000000002</v>
      </c>
      <c r="E52" s="64">
        <v>2.0566</v>
      </c>
      <c r="F52" s="64">
        <v>2.0630000000000002</v>
      </c>
      <c r="G52" s="64">
        <v>2.0663999999999998</v>
      </c>
      <c r="H52" s="64">
        <v>2.0718000000000001</v>
      </c>
      <c r="I52" s="64">
        <v>2.0916000000000001</v>
      </c>
      <c r="J52" s="64">
        <v>2.1162000000000001</v>
      </c>
      <c r="K52" s="64">
        <v>2.1257000000000001</v>
      </c>
      <c r="L52" s="64">
        <v>2.1385999999999998</v>
      </c>
      <c r="M52" s="64">
        <v>2.1389999999999998</v>
      </c>
    </row>
    <row r="53" spans="1:13" ht="15.75" hidden="1" thickBot="1">
      <c r="A53" s="61">
        <v>2011</v>
      </c>
      <c r="B53" s="64">
        <v>2.1482000000000001</v>
      </c>
      <c r="C53" s="64">
        <v>2.1720999999999999</v>
      </c>
      <c r="D53" s="64">
        <v>2.194</v>
      </c>
      <c r="E53" s="64">
        <v>2.2233999999999998</v>
      </c>
      <c r="F53" s="64">
        <v>2.2349999999999999</v>
      </c>
      <c r="G53" s="64">
        <v>2.2423000000000002</v>
      </c>
      <c r="H53" s="64">
        <v>2.2502</v>
      </c>
      <c r="I53" s="64">
        <v>2.2656999999999998</v>
      </c>
      <c r="J53" s="64">
        <v>2.2789999999999999</v>
      </c>
      <c r="K53" s="64">
        <v>2.2909000000000002</v>
      </c>
      <c r="L53" s="64">
        <v>2.3062999999999998</v>
      </c>
      <c r="M53" s="64">
        <v>2.3170999999999999</v>
      </c>
    </row>
    <row r="54" spans="1:13" ht="15.75" hidden="1" thickBot="1">
      <c r="A54" s="61">
        <v>2012</v>
      </c>
      <c r="B54" s="64">
        <v>2.3323</v>
      </c>
      <c r="C54" s="64">
        <v>2.3492000000000002</v>
      </c>
      <c r="D54" s="64">
        <v>2.3685999999999998</v>
      </c>
      <c r="E54" s="64">
        <v>2.3913000000000002</v>
      </c>
      <c r="F54" s="64">
        <v>2.4117000000000002</v>
      </c>
      <c r="G54" s="64">
        <v>2.4226000000000001</v>
      </c>
      <c r="H54" s="64">
        <v>2.4302999999999999</v>
      </c>
      <c r="I54" s="64">
        <v>2.4369999999999998</v>
      </c>
      <c r="J54" s="64">
        <v>2.4569999999999999</v>
      </c>
      <c r="K54" s="64">
        <v>2.4857</v>
      </c>
      <c r="L54" s="64">
        <v>2.5144000000000002</v>
      </c>
      <c r="M54" s="64">
        <v>2.5266000000000002</v>
      </c>
    </row>
    <row r="55" spans="1:13" ht="15.75" hidden="1" thickBot="1">
      <c r="A55" s="61">
        <v>2013</v>
      </c>
      <c r="B55" s="64">
        <v>2.5125000000000002</v>
      </c>
      <c r="C55" s="64">
        <v>2.5486</v>
      </c>
      <c r="D55" s="64">
        <v>2.5783999999999998</v>
      </c>
      <c r="E55" s="64">
        <v>2.5966999999999998</v>
      </c>
      <c r="F55" s="64">
        <v>2.6093000000000002</v>
      </c>
      <c r="G55" s="64">
        <v>2.6181999999999999</v>
      </c>
      <c r="H55" s="64">
        <v>2.629</v>
      </c>
      <c r="I55" s="64">
        <v>2.6478999999999999</v>
      </c>
      <c r="J55" s="64">
        <v>2.6741999999999999</v>
      </c>
      <c r="K55" s="64">
        <v>2.7092999999999998</v>
      </c>
      <c r="L55" s="64">
        <v>2.7336999999999998</v>
      </c>
      <c r="M55" s="64">
        <v>2.7421000000000002</v>
      </c>
    </row>
    <row r="56" spans="1:13" ht="15.75" hidden="1" thickBot="1">
      <c r="A56" s="61">
        <v>2014</v>
      </c>
      <c r="B56" s="64">
        <v>2.7263999999999999</v>
      </c>
      <c r="C56" s="64">
        <v>2.7778</v>
      </c>
      <c r="D56" s="64">
        <v>2.8285</v>
      </c>
      <c r="E56" s="64">
        <v>2.8496999999999999</v>
      </c>
      <c r="F56" s="64">
        <v>2.851</v>
      </c>
      <c r="G56" s="64">
        <v>2.8582999999999998</v>
      </c>
      <c r="H56" s="64">
        <v>2.8681999999999999</v>
      </c>
      <c r="I56" s="64">
        <v>2.8877999999999999</v>
      </c>
      <c r="J56" s="64">
        <v>2.9094000000000002</v>
      </c>
      <c r="K56" s="64">
        <v>2.9373999999999998</v>
      </c>
      <c r="L56" s="64">
        <v>2.9565999999999999</v>
      </c>
      <c r="M56" s="64">
        <v>2.9632000000000001</v>
      </c>
    </row>
    <row r="57" spans="1:13" ht="15.75" hidden="1" thickBot="1">
      <c r="A57" s="61">
        <v>2015</v>
      </c>
      <c r="B57" s="64">
        <v>2.9506999999999999</v>
      </c>
      <c r="C57" s="64">
        <v>3.0019</v>
      </c>
      <c r="D57" s="64">
        <v>3.0415000000000001</v>
      </c>
      <c r="E57" s="64">
        <v>3.0647000000000002</v>
      </c>
      <c r="F57" s="64">
        <v>3.0829</v>
      </c>
      <c r="G57" s="64">
        <v>3.0983000000000001</v>
      </c>
      <c r="H57" s="64">
        <v>3.1124999999999998</v>
      </c>
      <c r="I57" s="64">
        <v>3.1463999999999999</v>
      </c>
      <c r="J57" s="64">
        <v>3.1835</v>
      </c>
      <c r="K57" s="64">
        <v>3.2277999999999998</v>
      </c>
      <c r="L57" s="64">
        <v>3.2425999999999999</v>
      </c>
      <c r="M57" s="64">
        <v>3.2425999999999999</v>
      </c>
    </row>
    <row r="58" spans="1:13" ht="15.75" thickBot="1">
      <c r="A58" s="61">
        <v>2016</v>
      </c>
      <c r="B58" s="64">
        <v>3.2299000000000002</v>
      </c>
      <c r="C58" s="64">
        <v>3.2924000000000002</v>
      </c>
      <c r="D58" s="64">
        <v>3.3504999999999998</v>
      </c>
      <c r="E58" s="64">
        <v>3.3881999999999999</v>
      </c>
      <c r="F58" s="64">
        <v>3.4070999999999998</v>
      </c>
      <c r="G58" s="64">
        <v>3.4371</v>
      </c>
      <c r="H58" s="64">
        <v>3.4542000000000002</v>
      </c>
      <c r="I58" s="64">
        <v>3.4678</v>
      </c>
      <c r="J58" s="64" t="e">
        <f>#REF!</f>
        <v>#REF!</v>
      </c>
      <c r="K58" s="64">
        <v>3.4971000000000001</v>
      </c>
      <c r="L58" s="64">
        <v>3.5036999999999998</v>
      </c>
      <c r="M58" s="64">
        <v>3.5076999999999998</v>
      </c>
    </row>
    <row r="59" spans="1:13" ht="15.75" thickBot="1">
      <c r="A59" s="61">
        <v>2017</v>
      </c>
      <c r="B59" s="64">
        <v>3.4921000000000002</v>
      </c>
      <c r="C59" s="64">
        <v>3.5632999999999999</v>
      </c>
      <c r="D59" s="64">
        <v>3.5947</v>
      </c>
      <c r="E59" s="64">
        <v>3.6179999999999999</v>
      </c>
      <c r="F59" s="64">
        <v>3.6288</v>
      </c>
      <c r="G59" s="64">
        <v>3.6339999999999999</v>
      </c>
      <c r="H59" s="64">
        <v>3.6394000000000002</v>
      </c>
      <c r="I59" s="64">
        <v>3.6501000000000001</v>
      </c>
      <c r="J59" s="64">
        <v>3.6753</v>
      </c>
      <c r="K59" s="64">
        <v>3.6966999999999999</v>
      </c>
      <c r="L59" s="64">
        <v>3.7141000000000002</v>
      </c>
      <c r="M59" s="64">
        <v>3.7275</v>
      </c>
    </row>
    <row r="60" spans="1:13" ht="15.75" thickBot="1">
      <c r="A60" s="61">
        <v>2018</v>
      </c>
      <c r="B60" s="64">
        <v>3.7198000000000002</v>
      </c>
      <c r="C60" s="64">
        <v>3.8005</v>
      </c>
      <c r="D60" s="64">
        <v>3.8469000000000002</v>
      </c>
      <c r="E60" s="64">
        <v>3.8613</v>
      </c>
      <c r="F60" s="64">
        <v>3.8654000000000002</v>
      </c>
      <c r="G60" s="64">
        <v>3.8919000000000001</v>
      </c>
      <c r="H60" s="64">
        <v>3.9293999999999998</v>
      </c>
      <c r="I60" s="64">
        <v>3.9554999999999998</v>
      </c>
      <c r="J60" s="64">
        <v>3.9813999999999998</v>
      </c>
      <c r="K60" s="64">
        <v>4.0025000000000004</v>
      </c>
      <c r="L60" s="64">
        <v>4.0133999999999999</v>
      </c>
      <c r="M60" s="64">
        <v>4.0166000000000004</v>
      </c>
    </row>
    <row r="61" spans="1:13" ht="15.75" thickBot="1">
      <c r="A61" s="61">
        <v>2019</v>
      </c>
      <c r="B61" s="64">
        <v>4.0166000000000004</v>
      </c>
      <c r="C61" s="64">
        <v>4.0854999999999997</v>
      </c>
      <c r="D61" s="64">
        <v>4.1349</v>
      </c>
      <c r="E61" s="64">
        <v>4.1604000000000001</v>
      </c>
      <c r="F61" s="64">
        <v>4.1791999999999998</v>
      </c>
      <c r="G61" s="64">
        <v>4.1959999999999997</v>
      </c>
      <c r="H61" s="64">
        <v>4.2213000000000003</v>
      </c>
      <c r="I61" s="64">
        <v>4.2526000000000002</v>
      </c>
      <c r="J61" s="64">
        <v>4.2889999999999997</v>
      </c>
      <c r="K61" s="64">
        <v>4.3140000000000001</v>
      </c>
      <c r="L61" s="64">
        <v>4.3445999999999998</v>
      </c>
      <c r="M61" s="64">
        <v>4.3653000000000004</v>
      </c>
    </row>
    <row r="62" spans="1:13" ht="15.75" thickBot="1">
      <c r="A62" s="61">
        <v>2020</v>
      </c>
      <c r="B62" s="64">
        <v>4.3672000000000004</v>
      </c>
      <c r="C62" s="64">
        <v>4.4424000000000001</v>
      </c>
      <c r="D62" s="64">
        <v>4.4810999999999996</v>
      </c>
      <c r="E62" s="64">
        <v>4.5351999999999997</v>
      </c>
      <c r="F62" s="64">
        <v>4.6212999999999997</v>
      </c>
      <c r="G62" s="64">
        <v>4.6581000000000001</v>
      </c>
      <c r="H62" s="64">
        <v>4.6632999999999996</v>
      </c>
      <c r="I62" s="64">
        <v>4.6848999999999998</v>
      </c>
      <c r="J62" s="64">
        <v>4.7112999999999996</v>
      </c>
      <c r="K62" s="64">
        <v>4.7409999999999997</v>
      </c>
      <c r="L62" s="64">
        <v>4.7687999999999997</v>
      </c>
      <c r="M62" s="64">
        <f>H38</f>
        <v>5.8737000000000004</v>
      </c>
    </row>
    <row r="63" spans="1:13" ht="15.75" thickBot="1">
      <c r="A63" s="61">
        <v>2021</v>
      </c>
      <c r="B63" s="64" t="e">
        <f>#REF!</f>
        <v>#REF!</v>
      </c>
      <c r="C63" s="64" t="e">
        <f>#REF!</f>
        <v>#REF!</v>
      </c>
      <c r="D63" s="64">
        <v>4.8875000000000002</v>
      </c>
      <c r="E63" s="64">
        <v>4.9192</v>
      </c>
      <c r="F63" s="64">
        <v>4.9202000000000004</v>
      </c>
      <c r="G63" s="64">
        <v>4.9678000000000004</v>
      </c>
      <c r="H63" s="64">
        <v>4.9995000000000003</v>
      </c>
      <c r="I63" s="64">
        <v>5.0266999999999999</v>
      </c>
      <c r="J63" s="64">
        <v>5.0664999999999996</v>
      </c>
      <c r="K63" s="64">
        <v>5.0933000000000002</v>
      </c>
      <c r="L63" s="64">
        <v>5.1410999999999998</v>
      </c>
      <c r="M63" s="64">
        <v>5.1608000000000001</v>
      </c>
    </row>
    <row r="64" spans="1:13" ht="15.75" thickBot="1">
      <c r="A64" s="61">
        <v>2022</v>
      </c>
      <c r="B64" s="64">
        <v>5.1585999999999999</v>
      </c>
      <c r="C64" s="64">
        <v>5.2329999999999997</v>
      </c>
      <c r="D64" s="64">
        <v>5.3140999999999998</v>
      </c>
      <c r="E64" s="64">
        <v>5.3758999999999997</v>
      </c>
      <c r="F64" s="64">
        <v>5.4078999999999997</v>
      </c>
      <c r="G64" s="64">
        <v>5.4329000000000001</v>
      </c>
      <c r="H64" s="64">
        <v>5.4640000000000004</v>
      </c>
      <c r="I64" s="64">
        <v>5.5045000000000002</v>
      </c>
      <c r="J64" s="64">
        <v>5.5494000000000003</v>
      </c>
      <c r="K64" s="64">
        <v>5.5960999999999999</v>
      </c>
      <c r="L64" s="64">
        <v>5.6135000000000002</v>
      </c>
      <c r="M64" s="64">
        <v>5.6022999999999996</v>
      </c>
    </row>
    <row r="65" spans="1:13" ht="15.75" thickBot="1">
      <c r="A65" s="61">
        <v>2023</v>
      </c>
      <c r="B65" s="64">
        <v>5.5876000000000001</v>
      </c>
      <c r="C65" s="64">
        <v>5.6562000000000001</v>
      </c>
      <c r="D65" s="64">
        <v>5.7192999999999996</v>
      </c>
      <c r="E65" s="64">
        <v>5.7713999999999999</v>
      </c>
      <c r="F65" s="64">
        <v>5.8163999999999998</v>
      </c>
      <c r="G65" s="64">
        <v>5.8230000000000004</v>
      </c>
      <c r="H65" s="64">
        <v>5.8003999999999998</v>
      </c>
      <c r="I65" s="64">
        <v>5.7786</v>
      </c>
      <c r="J65" s="64">
        <v>5.7834000000000003</v>
      </c>
      <c r="K65" s="64">
        <v>5.8146000000000004</v>
      </c>
      <c r="L65" s="64">
        <v>5.8507999999999996</v>
      </c>
      <c r="M65" s="64">
        <v>5.8737000000000004</v>
      </c>
    </row>
    <row r="66" spans="1:13" ht="15.75" thickBot="1">
      <c r="A66" s="61">
        <v>2024</v>
      </c>
      <c r="B66" s="64">
        <v>5.8715000000000002</v>
      </c>
      <c r="C66" s="64">
        <v>5.9446000000000003</v>
      </c>
      <c r="D66" s="55">
        <v>5.9922000000000004</v>
      </c>
      <c r="E66" s="52">
        <v>5.9992999999999999</v>
      </c>
      <c r="F66" s="64"/>
      <c r="G66" s="64"/>
      <c r="H66" s="64"/>
      <c r="I66" s="64"/>
      <c r="J66" s="64"/>
      <c r="K66" s="64"/>
      <c r="L66" s="64"/>
      <c r="M66" s="64"/>
    </row>
  </sheetData>
  <sheetProtection algorithmName="SHA-512" hashValue="lCP4LnC8GgtXxkiMKri/JbC4E3RqdCGdsbxqRU3TUcsBwsv6y14Au5goQtb4/h8hyRrb144wyZc7E4TUIKyqPA==" saltValue="iNbAIIknQh2uM7MWykvxHA==" spinCount="100000" sheet="1" objects="1" scenarios="1"/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6">
    <mergeCell ref="A41:M41"/>
    <mergeCell ref="A3:M3"/>
    <mergeCell ref="A4:M4"/>
    <mergeCell ref="A40:M40"/>
    <mergeCell ref="I6:M6"/>
    <mergeCell ref="B6:H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DICIEMBRE 2023</vt:lpstr>
      <vt:lpstr>NUEVOS MATERIALES</vt:lpstr>
      <vt:lpstr>UNID. REAJUSTABLE</vt:lpstr>
      <vt:lpstr>DOLAR</vt:lpstr>
      <vt:lpstr>UNID. INDEXADA</vt:lpstr>
      <vt:lpstr>'DICIEMBRE 2023'!Área_de_impresión</vt:lpstr>
      <vt:lpstr>DOLAR!Área_de_impresión</vt:lpstr>
      <vt:lpstr>'NUEVOS MATERIALES'!Área_de_impresión</vt:lpstr>
      <vt:lpstr>'UNID. INDEXADA'!Área_de_impresión</vt:lpstr>
      <vt:lpstr>'UNID. REAJUSTABLE'!Área_de_impresión</vt:lpstr>
      <vt:lpstr>'DICIEMBRE 2023'!Títulos_a_imprimir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Andrés Benedek Calveira</cp:lastModifiedBy>
  <cp:lastPrinted>2024-04-18T14:13:55Z</cp:lastPrinted>
  <dcterms:created xsi:type="dcterms:W3CDTF">1999-02-23T16:55:22Z</dcterms:created>
  <dcterms:modified xsi:type="dcterms:W3CDTF">2024-04-22T02:31:37Z</dcterms:modified>
</cp:coreProperties>
</file>