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C:\disco Andres respaldo\NO BORRAR\LISTAS ULTIMAS 333\AÑO 2026\"/>
    </mc:Choice>
  </mc:AlternateContent>
  <xr:revisionPtr revIDLastSave="0" documentId="13_ncr:1_{F902BEF4-ACCC-4CEC-85D9-B3B35E71E131}" xr6:coauthVersionLast="47" xr6:coauthVersionMax="47" xr10:uidLastSave="{00000000-0000-0000-0000-000000000000}"/>
  <bookViews>
    <workbookView xWindow="-120" yWindow="-120" windowWidth="29040" windowHeight="15720" tabRatio="640" xr2:uid="{00000000-000D-0000-FFFF-FFFF00000000}"/>
  </bookViews>
  <sheets>
    <sheet name="MAYO 2026" sheetId="1" r:id="rId1"/>
    <sheet name="NUEVOS MATERIALES" sheetId="2" r:id="rId2"/>
    <sheet name="UNID. REAJUSTABLE" sheetId="3" r:id="rId3"/>
    <sheet name="DOLAR" sheetId="4" r:id="rId4"/>
    <sheet name="UNID. INDEXADA" sheetId="5" r:id="rId5"/>
  </sheets>
  <definedNames>
    <definedName name="_xlnm.Print_Area" localSheetId="3">DOLAR!$A$1:$M$65</definedName>
    <definedName name="_xlnm.Print_Area" localSheetId="0">'MAYO 2026'!$B$1:$G$403</definedName>
    <definedName name="_xlnm.Print_Area" localSheetId="1">'NUEVOS MATERIALES'!$B$1:$F$32</definedName>
    <definedName name="_xlnm.Print_Area" localSheetId="4">'UNID. INDEXADA'!$A$3:$M$58</definedName>
    <definedName name="_xlnm.Print_Area" localSheetId="2">'UNID. REAJUSTABLE'!$A$2:$M$129</definedName>
    <definedName name="_xlnm.Print_Titles" localSheetId="0">'MAYO 2026'!$1:$3</definedName>
    <definedName name="Z_96D9ECFD_33A2_43C7_81F2_82AA62F5B730_.wvu.PrintArea" localSheetId="3" hidden="1">DOLAR!$A$3:$M$58</definedName>
    <definedName name="Z_96D9ECFD_33A2_43C7_81F2_82AA62F5B730_.wvu.PrintArea" localSheetId="0" hidden="1">'MAYO 2026'!$B$1:$G$404</definedName>
    <definedName name="Z_96D9ECFD_33A2_43C7_81F2_82AA62F5B730_.wvu.PrintArea" localSheetId="1" hidden="1">'NUEVOS MATERIALES'!$B$1:$F$28</definedName>
    <definedName name="Z_96D9ECFD_33A2_43C7_81F2_82AA62F5B730_.wvu.PrintArea" localSheetId="4" hidden="1">'UNID. INDEXADA'!$A$2:$M$57</definedName>
    <definedName name="Z_96D9ECFD_33A2_43C7_81F2_82AA62F5B730_.wvu.PrintArea" localSheetId="2" hidden="1">'UNID. REAJUSTABLE'!$A$2:$M$129</definedName>
    <definedName name="Z_96D9ECFD_33A2_43C7_81F2_82AA62F5B730_.wvu.PrintTitles" localSheetId="0" hidden="1">'MAYO 2026'!$1:$3</definedName>
    <definedName name="Z_96D9ECFD_33A2_43C7_81F2_82AA62F5B730_.wvu.Rows" localSheetId="3" hidden="1">DOLAR!$1:$1,DOLAR!$44:$52</definedName>
    <definedName name="Z_96D9ECFD_33A2_43C7_81F2_82AA62F5B730_.wvu.Rows" localSheetId="0" hidden="1">'MAYO 2026'!$400:$400</definedName>
    <definedName name="Z_96D9ECFD_33A2_43C7_81F2_82AA62F5B730_.wvu.Rows" localSheetId="4" hidden="1">'UNID. INDEXADA'!$1:$1,'UNID. INDEXADA'!$44:$49</definedName>
    <definedName name="Z_96D9ECFD_33A2_43C7_81F2_82AA62F5B730_.wvu.Rows" localSheetId="2" hidden="1">'UNID. REAJUSTABLE'!$6:$16,'UNID. REAJUSTABLE'!$37:$46,'UNID. REAJUSTABLE'!$69:$72,'UNID. REAJUSTABLE'!$75:$81</definedName>
  </definedNames>
  <calcPr calcId="191029"/>
  <customWorkbookViews>
    <customWorkbookView name="ANDRES BENEDEK - Vista personalizada" guid="{96D9ECFD-33A2-43C7-81F2-82AA62F5B730}" mergeInterval="0" personalView="1" maximized="1" xWindow="-8" yWindow="-8" windowWidth="1382" windowHeight="744" tabRatio="6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3" i="5" l="1"/>
  <c r="B63" i="5"/>
  <c r="M62" i="5"/>
  <c r="J58" i="5" l="1"/>
  <c r="B78" i="3" l="1"/>
  <c r="C78" i="3"/>
  <c r="D78" i="3"/>
  <c r="E78" i="3"/>
  <c r="F78" i="3"/>
  <c r="G78" i="3"/>
  <c r="H78" i="3"/>
  <c r="I78" i="3"/>
  <c r="J78" i="3"/>
  <c r="K78" i="3"/>
  <c r="L78" i="3"/>
  <c r="M78" i="3"/>
  <c r="B79" i="3"/>
  <c r="C79" i="3"/>
  <c r="D79" i="3"/>
  <c r="E79" i="3"/>
  <c r="F79" i="3"/>
  <c r="G79" i="3"/>
  <c r="H79" i="3"/>
  <c r="I79" i="3"/>
  <c r="J79" i="3"/>
  <c r="K79" i="3"/>
  <c r="L79" i="3"/>
  <c r="M79" i="3"/>
  <c r="B80" i="3"/>
  <c r="C80" i="3"/>
  <c r="D80" i="3"/>
  <c r="E80" i="3"/>
  <c r="F80" i="3"/>
  <c r="G80" i="3"/>
  <c r="H80" i="3"/>
  <c r="I80" i="3"/>
  <c r="J80" i="3"/>
  <c r="K80" i="3"/>
  <c r="L80" i="3"/>
  <c r="M80" i="3"/>
  <c r="B81" i="3"/>
  <c r="C81" i="3"/>
  <c r="D81" i="3"/>
  <c r="E81" i="3"/>
  <c r="F81" i="3"/>
  <c r="G81" i="3"/>
  <c r="H81" i="3"/>
  <c r="I81" i="3"/>
  <c r="J81" i="3"/>
  <c r="K81" i="3"/>
  <c r="L81" i="3"/>
  <c r="M81" i="3"/>
  <c r="B82" i="3"/>
  <c r="C82" i="3"/>
  <c r="D82" i="3"/>
  <c r="E82" i="3"/>
  <c r="F82" i="3"/>
  <c r="G82" i="3"/>
  <c r="H82" i="3"/>
  <c r="I82" i="3"/>
  <c r="J82" i="3"/>
  <c r="K82" i="3"/>
  <c r="L82" i="3"/>
  <c r="M82" i="3"/>
  <c r="B83" i="3"/>
  <c r="C83" i="3"/>
  <c r="D83" i="3"/>
</calcChain>
</file>

<file path=xl/sharedStrings.xml><?xml version="1.0" encoding="utf-8"?>
<sst xmlns="http://schemas.openxmlformats.org/spreadsheetml/2006/main" count="1165" uniqueCount="641">
  <si>
    <t>Banda de aluminio tipo ALCAN varias aleaciones, p/ estampado profundo y anodizado, esp.:1,5 mm.</t>
  </si>
  <si>
    <t>LISTA OFICIAL DE PRECIOS</t>
  </si>
  <si>
    <t>NRO.</t>
  </si>
  <si>
    <t>OBSERVACION</t>
  </si>
  <si>
    <t>Aceite de linaza cocido</t>
  </si>
  <si>
    <t>Aguarras (diluyente mineral).</t>
  </si>
  <si>
    <t>Alambre negro Nro. 18</t>
  </si>
  <si>
    <t>Arena gruesa (arenera)</t>
  </si>
  <si>
    <t>Arena gruesa (en obra)</t>
  </si>
  <si>
    <t>Arena fina (en arenera)</t>
  </si>
  <si>
    <t>Arena fina (en obra)</t>
  </si>
  <si>
    <t>Azulejos blancos de 1ra. calidad, medida: 15x15 cm</t>
  </si>
  <si>
    <t>Azulejos color (arena, beige) 1ra. calidad,  medida: 15x15 cm</t>
  </si>
  <si>
    <t>Adoquin de hormigon FLORIDA para pavimento, base: 12.5 cm, espesor: 8 cm</t>
  </si>
  <si>
    <t>Alambre galvanizado Nro. 17/15 (en rollo)</t>
  </si>
  <si>
    <t>Alambre galvanizado Nro. 16/14 (en rollo)</t>
  </si>
  <si>
    <t>Antioxido sintetico</t>
  </si>
  <si>
    <t>Chapa de hierro galvanizada perfil  Tipo Econopanel C.26 de 1.83 a 4.57 m.</t>
  </si>
  <si>
    <t>Alambre de cobre desnudo</t>
  </si>
  <si>
    <t>Baldosa tipo GRESCON, medida: 10x10 cm</t>
  </si>
  <si>
    <t>Baldosa de goma color negro con discos,   medida: 40x40 cm</t>
  </si>
  <si>
    <t>Baldosa de portland gris reforzada para vereda,  medida 20x20 cm</t>
  </si>
  <si>
    <t>Baldosa portland color rojo, medida: 20x20 cm</t>
  </si>
  <si>
    <t>Baldosa monolitica grano 2.3.4, (pulida en obra), medida: 20x20 cm</t>
  </si>
  <si>
    <t>Baldosa monolitica grano 2.3.4, (pulida en fabri- ca), medida: 20x20 cm</t>
  </si>
  <si>
    <t>Baldosa monolitica grano 6.7.8, escalla, (pulida en fabrica), medida: 40x40 cm</t>
  </si>
  <si>
    <t>Bovedilla de hormigon 2 apoyos,    medida: 40x20x15 cm</t>
  </si>
  <si>
    <t>Bovedilla cerámica (en obra), medida: 25x25x15 cm</t>
  </si>
  <si>
    <t>Bovedilla cerámica tipo STALTON,   medida: 10x30x25 cm</t>
  </si>
  <si>
    <t>Barniz sintetico tipo marino o CARRIAGE</t>
  </si>
  <si>
    <t>Bloque tipo MODULBLOCK Ab, 2 huecos pasantes  medida: 15x19x39 cm</t>
  </si>
  <si>
    <t>Bloque tipo MODULBLOCK Ab, 2 huecos pasantes. medida: 12x19x39 cm</t>
  </si>
  <si>
    <t>Cristal 10mm. templado</t>
  </si>
  <si>
    <t>Baldosa cerámica esmaltada color blanco,  Tipo BOZZOLO, medida 8 x 16 cm.</t>
  </si>
  <si>
    <t>Bovedilla cerámica comun (en obra)  medida: 10x25x25 cm</t>
  </si>
  <si>
    <t>Bloque tipo MODULBLOCK media unidad para  carreras (U) medida: 12x19x19 cm.</t>
  </si>
  <si>
    <t>Cemento para mamposteria tipo ARTICOR (en bolsa)</t>
  </si>
  <si>
    <t>Cielorraso baldosa acustica, tipo EUCATEX  espesor: 13 mm, medida: 30,5 x 30,5 cm</t>
  </si>
  <si>
    <t>Cortina de enrollar de plastico (completa sin colocar)</t>
  </si>
  <si>
    <t>Cortina veneciana (colocada)</t>
  </si>
  <si>
    <t>Cal viva</t>
  </si>
  <si>
    <t>Cal en pasta para blanqueo (en bolsa)</t>
  </si>
  <si>
    <t>Caño galvanizado, diametro: 13 mm (1/2 ")</t>
  </si>
  <si>
    <t>Caño galvanizado, diametro: 19 mm (3/4 ")</t>
  </si>
  <si>
    <t>Caño galvanizado, diametro: 25 mm (1 ")</t>
  </si>
  <si>
    <t>Caño galvanizado, diametro: 32 mm (1 " 1/4)</t>
  </si>
  <si>
    <t>Caño galvanizado, diametro: 38 mm (1 " 1/2)</t>
  </si>
  <si>
    <t>Caño galvanizado, diametro: 51 mm (2 ")</t>
  </si>
  <si>
    <t>Caño hierro fundido, diametro: 102 mm,  centrifugado, largo: 1.5 m.</t>
  </si>
  <si>
    <t>Caño hormigon, diametro exterior:102mm.   diametro interior:100mm.UNIT 16/50 Ordenanza</t>
  </si>
  <si>
    <t>Caño negro sin costura, diametro: 13 mm (1/2 ")</t>
  </si>
  <si>
    <t>Caño negro sin costura, diametro: 19 mm (3/4 ")</t>
  </si>
  <si>
    <t>Caño negro sin costura, diametro: 25 mm (1 ")</t>
  </si>
  <si>
    <t>Caño negro sin costura, diametro 32mm(1"1/4)</t>
  </si>
  <si>
    <t>Caño negro sin costura, diametro: 38 mm (1 " 1/2)</t>
  </si>
  <si>
    <t>Caño negro sin costura, diametro: 51 mm (2 ")</t>
  </si>
  <si>
    <t>Caño luz de hierro pesado, diametro: 16 mm (5/8 ")UNIT 146 (1963)</t>
  </si>
  <si>
    <t>Caño luz de hierro pesado, diametro: 19 mm (3/4 ")UNIT 146 (1963)</t>
  </si>
  <si>
    <t>Caño luz de hierro pesado, diametro: 25 mm (1 ") UNIT 146 (1963)</t>
  </si>
  <si>
    <t>Caño luz de plastico, diametro: 16 mm (5/8 ") UNIT 147 (1968)</t>
  </si>
  <si>
    <t>Caño luz de plastico, diametro: 19 mm (3/4 ") UNIT 147 (1968)</t>
  </si>
  <si>
    <t>Caño luz de plastico, diametro: 25 mm (1 ")  UNIT 147 (1968)</t>
  </si>
  <si>
    <t>Caño luz de plastico, diametro: 38 mm (1 " 1/2)  UNIT 147 (1968)</t>
  </si>
  <si>
    <t>Chapa de hierro galvanizada perfil  Tipo Econopanel C.24 de 1.83 a 4.57 m.</t>
  </si>
  <si>
    <t>Caño de plomo UNIT 124, diametro: 51 mm,  longitud: 2 m</t>
  </si>
  <si>
    <t>Caño de plomo UNIT 124, diametro: 38 mm,  longitud: 2 m</t>
  </si>
  <si>
    <t>Caño hormigon comprimido, diametro: 200 mm Largo 1 mt.20.</t>
  </si>
  <si>
    <t>Oxigeno en envases de 6m3.</t>
  </si>
  <si>
    <t>Conductor electrico de cobre, seccion: 0.75 mm2</t>
  </si>
  <si>
    <t>Conductor electrico de cobre, seccion: 1.00 mm2</t>
  </si>
  <si>
    <t>Conductor electrico de cobre, seccion: 1.5 mm2</t>
  </si>
  <si>
    <t>Conductor electrico de cobre, seccion: 2.00 mm2</t>
  </si>
  <si>
    <t>Clavos de 51, 76 y 102 mm (2, 3 y 4 ")</t>
  </si>
  <si>
    <t>Cesped (en panes colocados) con 10 cm de tierra  negra</t>
  </si>
  <si>
    <t>Chapa de hierro galvanizado, ondulada, Nro. 24,  medida: 1.8 a 3 m</t>
  </si>
  <si>
    <t>Chapa de hierro decapada Nro.14 ;1.22 x 2.44</t>
  </si>
  <si>
    <t>Chapa de hierro decapada Nro.16 ;1.22 x 2.44</t>
  </si>
  <si>
    <t>Chapa de hierro decapada Nro.18 ;1.22 x 2.44</t>
  </si>
  <si>
    <t>Metal desplegado, hoja 2,00 x 0,70 m.</t>
  </si>
  <si>
    <t>Chapa de hierro galvanizado, lisa, Nro. 22,  medida: 2x1 m</t>
  </si>
  <si>
    <t>Chapa acero inoxidable Nro. 18 (alemana)</t>
  </si>
  <si>
    <t>Chapa acero inoxidable Nro. 20</t>
  </si>
  <si>
    <t>Chapa fibrocemento canal 86, medida: 7.5x0.86 m</t>
  </si>
  <si>
    <t>Chapa fibrocemento curva, espesor: 7 mm,  medida: 3.66x1.1 m</t>
  </si>
  <si>
    <t>Chapa fibrocemento perfil 7, espesor: 6 mm,  medida: 1.22x1.10 m</t>
  </si>
  <si>
    <t>Chapa fibrocemento perfil 12, espesor: 8 mm,  medida: 3.8 x 0.96 m</t>
  </si>
  <si>
    <t>Chapa acrilico transparente, medida: 1.5x2.5 m,  espesor: 5 mm</t>
  </si>
  <si>
    <t>Chapa de hierro galvanizado, lisa, Nro. 18,  medida: 2x1 m</t>
  </si>
  <si>
    <t>Espumapur tipo 1 (polyuretano),    peso: hasta 40 kg/m3</t>
  </si>
  <si>
    <t>Esmalte sintetico</t>
  </si>
  <si>
    <t>Esmalte para señales de resina alkyd y solvente  por hidrocarburos (color blanco y amarillo cromo)</t>
  </si>
  <si>
    <t>Espumaplast tipo 1, espesor: 1 cm</t>
  </si>
  <si>
    <t>Espumaplast tipo 2, espesor: 2 cm</t>
  </si>
  <si>
    <t>Emulsion asfaltica tipo NOVO-TEX</t>
  </si>
  <si>
    <t>Emulsion asfaltica para techos</t>
  </si>
  <si>
    <t>Madera petereby compensado   espesor 4mm.</t>
  </si>
  <si>
    <t>Espumaplast poliestireno expandido tipo 1, peso: hasta 15 kg/m3</t>
  </si>
  <si>
    <t>Enduido para paredes (en bolsa)</t>
  </si>
  <si>
    <t>Filastica alquitranada nacional</t>
  </si>
  <si>
    <t>Gres plaqueta vidriada a la sal, medida: 20x20 cm</t>
  </si>
  <si>
    <t>Gravillin arena lavada (en cantera)</t>
  </si>
  <si>
    <t>Gravillin arena lavada (en obra)</t>
  </si>
  <si>
    <t>Granito negro pulido ROSARIO (sin colocar),  espesor: 20 mm, medida: 80x80 cm</t>
  </si>
  <si>
    <t>Gres alta resistencia para pisos, espesor: 11 mm, medida: 15x30 cm</t>
  </si>
  <si>
    <t>Hidrofugo tipo CERESITA</t>
  </si>
  <si>
    <t>Hierro redondo, diametro 12 mm</t>
  </si>
  <si>
    <t>Hormigon poroso en sitio, espesor: 5 cm,  carga: de 26 a 50 m3</t>
  </si>
  <si>
    <t>Lingote de fundicion de hierro (en piezas cilin- dricas), diametro: 25 a 300 mm, longitud: 300 mm</t>
  </si>
  <si>
    <t>Lingote de fundicion de hierro   en piezas moldeadas</t>
  </si>
  <si>
    <t>Ladrillo de campo, 1ra. calidad (en obra)</t>
  </si>
  <si>
    <t>Ladrillo de campo, 1ra. calidad (en fabrica)</t>
  </si>
  <si>
    <t>Ladrillo de prensa, 1ra. calidad (en fabrica)</t>
  </si>
  <si>
    <t>Ladrillo rejilla doble (en obra),   medida: 25x12x12 cm</t>
  </si>
  <si>
    <t>Laminado plastico normal chapa,    medida: 2.57 x 1.29 m.</t>
  </si>
  <si>
    <t>Interruptor unipolar embutido   (oprimir o plaqueta)</t>
  </si>
  <si>
    <t>Conexion de UTE trifasico (provisorio)</t>
  </si>
  <si>
    <t>Material reflectivo autoadhesivo</t>
  </si>
  <si>
    <t>Cemento hidraulico, tipo MURAPOL</t>
  </si>
  <si>
    <t>Malla de barras electrosoldadas para   horm. armado , 15x15 cm, diametro: 4.2 mm</t>
  </si>
  <si>
    <t>Marmol nacional gris, espesor: 2 cm</t>
  </si>
  <si>
    <t>Marmol granulado blanco Nro. 3 (en bolsa)</t>
  </si>
  <si>
    <t>Interruptor trifasico    tipo Legrand hasta 32 A.</t>
  </si>
  <si>
    <t>Madera lapacho (tablas canteadas)</t>
  </si>
  <si>
    <t>Madera cedro (tablas canteadas) 1" x 1"1/2</t>
  </si>
  <si>
    <t>Madera pino chileno (tabla para encofrado)</t>
  </si>
  <si>
    <t>Madera pino nacional (tablas para encofrado)</t>
  </si>
  <si>
    <t>Madera pino Brasil (para carpinteria)</t>
  </si>
  <si>
    <t>Madera aglomerada tipo NEOPLAC enchapada en pino, espesor total: 12 mm</t>
  </si>
  <si>
    <t>Madera aglomerada tipo NEOPLAC enchapada en cedro,espesor total: 12 mm</t>
  </si>
  <si>
    <t>Madera cedro compensado, espesor: 4 mm</t>
  </si>
  <si>
    <t>Madera pino Brasil compensado, espesor: 3 mm, medida: 2.22x1.62 m (dos caras)</t>
  </si>
  <si>
    <t>Madera pino Brasil compensado, espesor: 4 mm, medida: 2.22x1.62 m</t>
  </si>
  <si>
    <t>Madera. Parquet de eucaliptus (engrampado, sin  colocar)</t>
  </si>
  <si>
    <t>Madera. Parquet de lapacho (engrampado, sin  colocar)</t>
  </si>
  <si>
    <t>Madera aglomerada tipo NEOPLAC rustico,   medida: 2.52x1.62 m, espesor: 10 mm</t>
  </si>
  <si>
    <t>Monolitico lavado en sitio, grano Nro. 5,  color rojo</t>
  </si>
  <si>
    <t>Madera. Piques de eucaliptus,   seccion: 37x50 mm. longitud: 1,4 m</t>
  </si>
  <si>
    <t>Cemento portland gris (Montevideo, en bolsa,  en obra)</t>
  </si>
  <si>
    <t>Perfil de hierro, simple contacto ANGULO,  medida: 32x32x3 mm</t>
  </si>
  <si>
    <t>Perfil de hierro, simple contacto T,   medida: 32x32x3 mm</t>
  </si>
  <si>
    <t>Pedregullo lavado (en cantera)</t>
  </si>
  <si>
    <t>Pedregullo lavado (en obra)</t>
  </si>
  <si>
    <t>Pedregullo doble lavado y clasificado (en cantera)</t>
  </si>
  <si>
    <t>Pedregullo doble lavado y clasificado (en obra)</t>
  </si>
  <si>
    <t>Cemento Portland gris ANCAP (Montevideo, en bolsa,en Planta).</t>
  </si>
  <si>
    <t>Cemento Portland gris ANCAP para obras publicas  (Minas, Manga, Paysandu, a granel)</t>
  </si>
  <si>
    <t>Pintura vinilica plastica al agua (blanco).</t>
  </si>
  <si>
    <t>Plomo para fundir,calafateo</t>
  </si>
  <si>
    <t>Madera. Poste de eucaliptus tratado,   diametro: 12 cm., longitud 2,2 m.</t>
  </si>
  <si>
    <t>Bomba 55 lt./m/3m C/A    Motor 1 HP</t>
  </si>
  <si>
    <t>Radiador de 20 secciones, altura: 707 mm</t>
  </si>
  <si>
    <t>Cerrojo de seguridad, tipo STAR</t>
  </si>
  <si>
    <t>Revoque balai blanco</t>
  </si>
  <si>
    <t>Revoque IMITACION, color blanco</t>
  </si>
  <si>
    <t>Tejido de alambre galvanizado, hueco: 5x5 cm, alambre Nro. 14 (2 mm)</t>
  </si>
  <si>
    <t>Tejido mosquitero (malla bronce americano Nro. 12)</t>
  </si>
  <si>
    <t>Tejuela cerámica (comun en fabrica)</t>
  </si>
  <si>
    <t>Ticholos (en fabrica), medida: 7x12x25 cm</t>
  </si>
  <si>
    <t>Ticholos (en fabrica), medida: 17x12x25 cm</t>
  </si>
  <si>
    <t>Ticholos (en fabrica), medida: 12x25x25 cm</t>
  </si>
  <si>
    <t>Madera petereby      1" esp., 1" x 1"1/2.</t>
  </si>
  <si>
    <t>Teja cerámica colonial (en obra)</t>
  </si>
  <si>
    <t>Velo de vidrio (en rollo de 40 m), ancho: 1 m</t>
  </si>
  <si>
    <t>Vidrio cortado, espesor: 2.3mm   (nacional)</t>
  </si>
  <si>
    <t>Vidrio cortado, espesor: 3 mm   (nacional)</t>
  </si>
  <si>
    <t>Vidrio cortado, espesor: 4 mm   (hasta 150cm de ancho, nacional)</t>
  </si>
  <si>
    <t>Vidrio cortado, espesor: 5 mm   (hasta 150cm de ancho, nacional)</t>
  </si>
  <si>
    <t>Vidrio cortado, espesor: 6 mm   (hasta 150cm de ancho, nacional)</t>
  </si>
  <si>
    <t>Vidrio cortado tipo canaleta F4    (hasta 150cm de ancho, nacional)</t>
  </si>
  <si>
    <t>Vigueta tipo STALTON, 4 hierros de 4 mm</t>
  </si>
  <si>
    <t>Yeso de obra (en bolsa, en fabrica)</t>
  </si>
  <si>
    <t>Piedra bruta (en cantera)</t>
  </si>
  <si>
    <t>Piedra laja rosada (en cantera)</t>
  </si>
  <si>
    <t>Piedra bruta (en obra)</t>
  </si>
  <si>
    <t>Ticholos (en obra), medida: 8x25x25 cm</t>
  </si>
  <si>
    <t>Ticholos (en obra), medida: 17x25x25 cm</t>
  </si>
  <si>
    <t>Ticholos (en obra), medida: 12x25x25 cm</t>
  </si>
  <si>
    <t>Baldosa cerámica esmaltada, tipo BOZZOLO,  20 X 20 cm. (Blanco)</t>
  </si>
  <si>
    <t>Piedra laja rosada (en obra)</t>
  </si>
  <si>
    <t>Azulejos color (celeste oscuro) 1ra. calidad,  medida: 15x15 cm</t>
  </si>
  <si>
    <t>Adhesivo para baldosa vinilica</t>
  </si>
  <si>
    <t>Adhesivo mineral para azulejos y cerámicas</t>
  </si>
  <si>
    <t>Asfalto R.C.</t>
  </si>
  <si>
    <t>Balasto natural (en cantera)</t>
  </si>
  <si>
    <t>Madera. Poste de quebracho, peso: 76 kg.</t>
  </si>
  <si>
    <t>Perfil de hierro normal (IPN 120 mm)</t>
  </si>
  <si>
    <t>Imprimacion</t>
  </si>
  <si>
    <t>Fondo blanco para carpinteria</t>
  </si>
  <si>
    <t>Pintura para cielorrasos</t>
  </si>
  <si>
    <t>Arena sucia para relleno (en obra)</t>
  </si>
  <si>
    <t>Baldosa calcarea tipo CALIFORNIANA,   medida: 15x30 cm</t>
  </si>
  <si>
    <t>Balasto natural (en obra)</t>
  </si>
  <si>
    <t>Caño PVC, medida: 75 x 5.6,    presion nominal: 10 kg/cm2</t>
  </si>
  <si>
    <t>Chapa de hierro galvanizada perfil  Tipo Autopanel C.24 de 3.80 m.</t>
  </si>
  <si>
    <t>Cemento Portland blanco (en bolsa)</t>
  </si>
  <si>
    <t>Cerrojo de seguridad tipo DUAL</t>
  </si>
  <si>
    <t>Pintura vinilica acr¡lica al agua.</t>
  </si>
  <si>
    <t>Fibra prensada tipo FIBROMADERA, espesor: 3 mm,  medida: 2.2 x 1.6 m</t>
  </si>
  <si>
    <t>Pedregullo granitico, 0 a 50 mm (en cantera)</t>
  </si>
  <si>
    <t>Perfil de hierro, simple contacto ANGULO,  medida: 25x25x3 mm</t>
  </si>
  <si>
    <t>Perfil de hierro, simple contacto T,   medida: 25x25x3 mm</t>
  </si>
  <si>
    <t>Ladrillo de prensa, 1ra. calidad (en obra)</t>
  </si>
  <si>
    <t>Ladrillo rejilla doble (en fabrica),   medida: 25x12x12 cm</t>
  </si>
  <si>
    <t>Ticholos (en obra), medida: 7x12x25 cm</t>
  </si>
  <si>
    <t>Ticholos (en obra), medida: 17x12x25 cm</t>
  </si>
  <si>
    <t>Ticholos (en fabrica), medida: 8x25x25 cm</t>
  </si>
  <si>
    <t>Ticholos (en fabrica), medida: 17x25x25 cm</t>
  </si>
  <si>
    <t>Cerradura con picaporte, tipo STAR  ( para puerta de hierro ) ( 10 - C )</t>
  </si>
  <si>
    <t>Cerradura, pomo cromado, con llave tipo SLOCK ( para puerta interior )</t>
  </si>
  <si>
    <t>Chapa acrilico transparente, medida: 1.85x1.25 m, espesor: 3.2 mm</t>
  </si>
  <si>
    <t>Membrana prefabricada plastico asfaltica,  (colocada), espesor: 4 mm</t>
  </si>
  <si>
    <t>Chapa aluminio lisa tipo ALCAN,    de 0,70 x 1000 x 2000 mm.</t>
  </si>
  <si>
    <t>Cerrojo de seguridad ( 400 )</t>
  </si>
  <si>
    <t>Monolitico en sitio pulido, grano Nro. 4,  color rojo</t>
  </si>
  <si>
    <t>Monolitico en sitio pulido, grano No. 4,  color gris</t>
  </si>
  <si>
    <t>Caja centro de luz en plastico</t>
  </si>
  <si>
    <t>Cerradura de seguridad, picaporte tipo STAR  ( para puerta exterior ) ( 410 )</t>
  </si>
  <si>
    <t>Barniz poliuretanico con filtro solar</t>
  </si>
  <si>
    <t>Pintura para piscinas color celeste</t>
  </si>
  <si>
    <t>Alfombra Nylon filamento continuo,  tipo MARQUESA.</t>
  </si>
  <si>
    <t>Inodoro nordico</t>
  </si>
  <si>
    <t>Conexion de UTE monofasico (provisorio)</t>
  </si>
  <si>
    <t>Bidet nordico, tres agujeros    N.884 Codigo 4007</t>
  </si>
  <si>
    <t>Lavatorio nordico mediano, medida 42x52 cm</t>
  </si>
  <si>
    <t>Pedestal nordico mediano, altura 64.5.cm  K.85 Codigo 4017</t>
  </si>
  <si>
    <t>Taza turca integral, con posapie   N.03 Codigo 4302</t>
  </si>
  <si>
    <t>Mingitorio M.1     Codigo 4346</t>
  </si>
  <si>
    <t>Escalon monolitico pulido, prefabicado,ancho 34 cmincl.huella, contrahuella, y costado,(base gris)</t>
  </si>
  <si>
    <t>Escalon monolitico pulido,prefabricado,ancho 34cm incl.huella,contrahuella y costado (base blanco)</t>
  </si>
  <si>
    <t>Cerradura de seguridad,c/picaporte tipo DUAL  (para puerta exterior)</t>
  </si>
  <si>
    <t>Vidrio cortado, espesor: 5 mm   (hasta 150cm de ancho, importado)</t>
  </si>
  <si>
    <t>Vidrio cortado, espesor: 6 mm   (hasta 150cm de ancho, importado)</t>
  </si>
  <si>
    <t>Acelerante de frague para hormigon  Tipo SYSTEM</t>
  </si>
  <si>
    <t>Pintura antiacida, antialcalina, con resinas poli-merizadas tipo SYSTEM VIL.</t>
  </si>
  <si>
    <t>Chapa acero inoxidable Nro. 16    calidad 316</t>
  </si>
  <si>
    <t>Caño hormigon 500 mm.,largo 1.20 mt.</t>
  </si>
  <si>
    <t>Caño P.V.C. 100 mm.</t>
  </si>
  <si>
    <t>Caño hierro fundido 64 mm.   largo 1.50 m.</t>
  </si>
  <si>
    <t>Madera. Lamina cerejeira</t>
  </si>
  <si>
    <t>Madera cerejeira</t>
  </si>
  <si>
    <t>Guillermina 13mm.</t>
  </si>
  <si>
    <t>Guillermina 22mm.</t>
  </si>
  <si>
    <t>Bulones Hierro c/exag.    5/8 x 1 1/2 (15.9 x 38 mm)</t>
  </si>
  <si>
    <t>Bulones Hierro c/exag.    3/8 x 1 1/4 (9.5 x 32mm)</t>
  </si>
  <si>
    <t>Bulones Hierro c/exag.    3/8 x 1 1/2 (9.5 x 38mm)</t>
  </si>
  <si>
    <t>Tuercas Hierro 5/8 (15.9)    exagono 7/8 altura 11mm</t>
  </si>
  <si>
    <t>Tuercas Hierro 3/8 (9.5)    exagono 9/16 altura 8mm</t>
  </si>
  <si>
    <t>Arandela Plana Hierro    5/8 (15.9)</t>
  </si>
  <si>
    <t>Arandelas Planas Hierro     3/8 (9.5)</t>
  </si>
  <si>
    <t>Arandelas Presion     5/8 (15.9)</t>
  </si>
  <si>
    <t>Arandelas Presion     3/8 (9.5)</t>
  </si>
  <si>
    <t>Griferia lavatorio cruz 900    empavonada a piston</t>
  </si>
  <si>
    <t>Soldadura 33 % (Corderito).</t>
  </si>
  <si>
    <t>Llave de paso coliza 1/2 "</t>
  </si>
  <si>
    <t>Llave de paso coliza 4".</t>
  </si>
  <si>
    <t>Marmol travertino, espesor 2 cm.</t>
  </si>
  <si>
    <t>Madera guatambu      1" x 1"1/2.</t>
  </si>
  <si>
    <t>Toma corriente polarizado emb.10 Amp.  linea tipo AVE</t>
  </si>
  <si>
    <t>Caño galvanizado diam. 101 s/costura,  largo = 6 m.</t>
  </si>
  <si>
    <t>Tapa y marco (modelo Intendencia,de vereda)  diam. 50 cmt.</t>
  </si>
  <si>
    <t>Membrana PVC, espesor: 1 mm    Tipo SIKA PLAN-N</t>
  </si>
  <si>
    <t>Caja de hierro para toma.</t>
  </si>
  <si>
    <t>Media caña 2" poliestireno,50mm.   (caño diam.3" sin folio)</t>
  </si>
  <si>
    <t>Membrana asfaltica con geotextil</t>
  </si>
  <si>
    <t>Caldera 430.000 k.cal./h.(humotubular  de agua caliente, a Fueloil).</t>
  </si>
  <si>
    <t>Cristal bronce espesor: 6mm</t>
  </si>
  <si>
    <t>Barros explosivos</t>
  </si>
  <si>
    <t>Cristal templado bce. esp.10 mm.</t>
  </si>
  <si>
    <t>Bloque tipo MODULBLOCK 19X19X39 CM.   2 huec-pasan.</t>
  </si>
  <si>
    <t>Bloque tipo MODULBLOCK 25X19X39 CM.   2 huec-pasan.</t>
  </si>
  <si>
    <t>Ladrillo rejilla (en obra),    medida: 11x17x25 cm</t>
  </si>
  <si>
    <t>Piedra laja escuadrada color gris   (en obra)</t>
  </si>
  <si>
    <t>Marmol blanco ,zocalo    h=0,07 , espesor 2 cm.</t>
  </si>
  <si>
    <t>Marmol blanco ,plaquetas 15x30.    espesor 2 cm.</t>
  </si>
  <si>
    <t>Cantonera de chapa galvanizada   largo= m.1.82</t>
  </si>
  <si>
    <t>Chapa de aluminio acanalada, de 0,50 x 1473 x 6000mm. Peso aprox p/chapa 12,850 kg.</t>
  </si>
  <si>
    <t>Acero torsionado,diametro: 6 mm.</t>
  </si>
  <si>
    <t>Acero torsionado,diametro: 10 mm.</t>
  </si>
  <si>
    <t>Caño H.Fundido 152mm.    largo 1.50 m.</t>
  </si>
  <si>
    <t>Anillo Ho.F.102 mm.</t>
  </si>
  <si>
    <t>Codo recto Ho.F.102 mm.</t>
  </si>
  <si>
    <t>Sifon P.Ho.F.102 mm.</t>
  </si>
  <si>
    <t>RAMAL T HoF.102 x 102 mm.</t>
  </si>
  <si>
    <t>Interceptor de grasa H.F.(ordenanza)</t>
  </si>
  <si>
    <t>Codo recto Hor. 100 mm.</t>
  </si>
  <si>
    <t>Tapa con marco,Hor. 60x60 cm.</t>
  </si>
  <si>
    <t>Sifon P Plomo c/tapa 38 mm.(ordenanza).</t>
  </si>
  <si>
    <t>Tubo forrado plomo 100 mm.ord.EMSA.</t>
  </si>
  <si>
    <t>Caja de plomo PERFECTA 20x20 (ordenanza)</t>
  </si>
  <si>
    <t>Colilla de plomo 30 cm.</t>
  </si>
  <si>
    <t>Enchufe doble HH 110 mm.    PVC (desague)</t>
  </si>
  <si>
    <t>Sifon simple 50 mm.     PVC (desague)</t>
  </si>
  <si>
    <t>Codo recto 100 mm. fibrocemento</t>
  </si>
  <si>
    <t>Sifon P 100 mm.doble enchufe    fibrocemento</t>
  </si>
  <si>
    <t>Ramal invertido 60x60 mm.    fibrocemento</t>
  </si>
  <si>
    <t>Codo Ho.Galv.13 mm.</t>
  </si>
  <si>
    <t>Codo cobre 13 mm.</t>
  </si>
  <si>
    <t>Caño PVC de 13 mm.    (abastecimiento).</t>
  </si>
  <si>
    <t>Llave STORZ 45 mm.diam.</t>
  </si>
  <si>
    <t>Reja sifonica 20x20 (c/marco) bronce.</t>
  </si>
  <si>
    <t>Codo 13 mm.bronce laton.</t>
  </si>
  <si>
    <t>TE de 13 mm. bronce laton.</t>
  </si>
  <si>
    <t>Buje de 25 mm.x 13 mm. bronce laton.</t>
  </si>
  <si>
    <t>Cisterna de embutir gigante MAGYA</t>
  </si>
  <si>
    <t>Juego de griferia p/lavabo   modelo ACUARIO(agua fria)</t>
  </si>
  <si>
    <t>Teflon (rollo) 13 mm.</t>
  </si>
  <si>
    <t>Interruptor automatico regulable   25 Amp.</t>
  </si>
  <si>
    <t>Interruptor T Q 10 A.    trifasico.</t>
  </si>
  <si>
    <t>Interruptor tripolar automatico    regulable 25 Amp.</t>
  </si>
  <si>
    <t>Esplumaplast autotrabante mold T.3</t>
  </si>
  <si>
    <t>Caño de Hormigon, diam. 150</t>
  </si>
  <si>
    <t>Madera pino chileno para carpinteria</t>
  </si>
  <si>
    <t>Pileta cocina acero inox.(prof.)   sin valvula.</t>
  </si>
  <si>
    <t>Caño galvanizado 6 "</t>
  </si>
  <si>
    <t>Tapa de inspeccion (lateral) de tanque  de reserva de Ho.Fo.,diam=60 cm.</t>
  </si>
  <si>
    <t>Escombro</t>
  </si>
  <si>
    <t>Manga de lona 2'</t>
  </si>
  <si>
    <t>Union Storz</t>
  </si>
  <si>
    <t>Fluxómetro</t>
  </si>
  <si>
    <t>Termómetro di m. l0 cms ( 0§ a 50§)</t>
  </si>
  <si>
    <t>Bomba tipo PL 65-40-250 B.</t>
  </si>
  <si>
    <t>Madera Eucaliptus Tablas p/carpinter¡a</t>
  </si>
  <si>
    <t>Vidrio cortado armado importado 6mm.</t>
  </si>
  <si>
    <t>Columna de H.pretensado h=7.00m.</t>
  </si>
  <si>
    <t>Bomba tipo P 50-250 c/40 HP</t>
  </si>
  <si>
    <t>Bomba tipo 22 CE</t>
  </si>
  <si>
    <t>Bloque de hormigon 12x19x39 cm.</t>
  </si>
  <si>
    <t>Caño de cobre 13 mm.</t>
  </si>
  <si>
    <t>Grifer¡a de baño     juego completo a cadena</t>
  </si>
  <si>
    <t>Impermeabilizante acr¡lico blanco   para techos y peredes</t>
  </si>
  <si>
    <t>Fibra prensada importada, medida ,2,75 x 1,22 espesor: 3 mm.</t>
  </si>
  <si>
    <t>Transformador de 6 volts</t>
  </si>
  <si>
    <t>Baldosa vin¡lica com£n importada   medida 0.30 x 0.30.</t>
  </si>
  <si>
    <t>Poste de hormigon con codo para cerco olimpico</t>
  </si>
  <si>
    <t>Interruptor Termomagn‚tico 15 A II</t>
  </si>
  <si>
    <t>Intercomunicador con cerradura el‚ctrica</t>
  </si>
  <si>
    <t>Perfil de Aluminio anodizado, tipo ALCAN, 5 micrasSeries 20 y 25, por 100 Kg.</t>
  </si>
  <si>
    <t>Perfil de aluminio anodizado, Tipo ALCAN  10 micras, por 100 Kg.(otros)</t>
  </si>
  <si>
    <t>Chapa fibra de vidrio ondulada traslucida, medida: 3.66x0.90x0.015 m - Onda Zinc</t>
  </si>
  <si>
    <t>Caño PP (Polipropileno) agua calienteDiam.13 presión nominal 10 kg/cmý, s/norma UNIT 799 (marrón)</t>
  </si>
  <si>
    <t>Codo PP (Polipropileno) agua calienteDiam.13</t>
  </si>
  <si>
    <t>Cable multipar</t>
  </si>
  <si>
    <t>Papel Geotextil, espesor 2 mm.</t>
  </si>
  <si>
    <t>Pomela de hierro 110 mm.</t>
  </si>
  <si>
    <t>Pomela de bronce niquelado 120 mm.</t>
  </si>
  <si>
    <t>Vidrio cortado, espesor 4 mm.   (hasta 150 cm. de ancho, importado)</t>
  </si>
  <si>
    <t>Lana de vidrio (colchoneta), espesor: 2.5 cm  (importada) Dens. 20 Kg.</t>
  </si>
  <si>
    <t>Transporte. Hora flete, otros materiales y servicios. (m¡nimo 1 hora)</t>
  </si>
  <si>
    <t>Transporte de materiales y de pavimento, saneamiento, sótanos, desmontes y fraccionamientos. 1er. Km</t>
  </si>
  <si>
    <t>Transporte la hora m3.</t>
  </si>
  <si>
    <t>Transporte. Kilómetros siguientes el m3.</t>
  </si>
  <si>
    <t>Chapa de hierro galvanizada perfil  Tipo Autopanel C.24 de 5.00 m.</t>
  </si>
  <si>
    <t>Chapa de hierro galvanizada perfil  Tipo Autopanel C.24 de 6.00 m.</t>
  </si>
  <si>
    <t>Pileta de piso P.V.C. c/entradas m£ltiples (alta)</t>
  </si>
  <si>
    <t>Ramal simple P.V.C a 45ø H-H 110/63</t>
  </si>
  <si>
    <t>Adhesivo para P.V.C</t>
  </si>
  <si>
    <t>Sifón Jimten P P.V.C</t>
  </si>
  <si>
    <t>Sifón simpleDiam.50 P.V.C</t>
  </si>
  <si>
    <t>Cable bipolar de 2 x 4 mm2 capa P.V.C.</t>
  </si>
  <si>
    <t>Cable preensamblado 3 x 95 + 1 x 54,5 mm2</t>
  </si>
  <si>
    <t>Cable subterraneo unipolar 1 x 240 mm2</t>
  </si>
  <si>
    <t>Conductor cobre 35 mm2 desnudo</t>
  </si>
  <si>
    <t>Gres quebracho plaqueta, espesor 7,5 mm.  medida 19 x 19 cm.</t>
  </si>
  <si>
    <t>Caño galvanizado di metro 2" 1/2</t>
  </si>
  <si>
    <t>Lana de vidrio (colchoneta), espesor 50 mm.  Densidad 30 Kg./m3 (importada).</t>
  </si>
  <si>
    <t>Media caña lana de vidrio p/caño 3/4"  Densidad 60 Kg./m3 (importada)</t>
  </si>
  <si>
    <t>Caño PP (Polipropileno) agua calienteDiam.25 presión nominal 10 kg/cm2, s/norma UNIT 799 (marrón)</t>
  </si>
  <si>
    <t>Caño PP (Polipropileno) agua calienteDiam.51 presión nominal 10 kg/cm2, s/norma UNIT 799 (marrón)</t>
  </si>
  <si>
    <t>Caño PP (Polipropileno) agua calienteDiam.75 presión nominal 6 kg/cm2, s/norma UNIT 799 (marrón)</t>
  </si>
  <si>
    <t>Tierra negra vegetal M3(Camión)</t>
  </si>
  <si>
    <t>DESCRIPCIÓN</t>
  </si>
  <si>
    <t>Madera. Parquet de eucaliptus (pegado, sin colocar)</t>
  </si>
  <si>
    <t>Membrana prefabricada plastico asfaltica con lámina de aluminio gofrado (colocada)</t>
  </si>
  <si>
    <t>Válvula motorizada de 3 v¡as,modulante,de 3".</t>
  </si>
  <si>
    <t>Artefacto Eléctrico de aluminio    fundido completo H.P.L 250 W.</t>
  </si>
  <si>
    <t>Artefacto Eléctrico "Standard"   para tubo lux 2 x 40 W.</t>
  </si>
  <si>
    <t>Caja Eléctrica para piso c/tapa bronce.</t>
  </si>
  <si>
    <t>Ducto Eléctrico de pl stico 2 cm. x 1 cm.</t>
  </si>
  <si>
    <t>Cortacircuito Eléctrico monof sico de cartucho.</t>
  </si>
  <si>
    <t>Conductor Eléctrico superplastico 2 x 2 mm.</t>
  </si>
  <si>
    <t>Aparato telefónico digital (común)</t>
  </si>
  <si>
    <t>Acelerante de frague para hormigon Tipo SIKA</t>
  </si>
  <si>
    <t>IVA Exonerado</t>
  </si>
  <si>
    <t>VALORES EN PESOS URUGUAYOS ( $U )</t>
  </si>
  <si>
    <t>AÑO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</si>
  <si>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</si>
  <si>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</si>
  <si>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</si>
  <si>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</si>
  <si>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</si>
  <si>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</si>
  <si>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</si>
  <si>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</si>
  <si>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</si>
  <si>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</si>
  <si>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</si>
  <si>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</si>
  <si>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FUENTE: INSTITUTO NACIONAL DE ESTADISTICA   (Base: Marzo 97=100)</t>
  </si>
  <si>
    <t>FUENTE: INSTITUTO NACIONAL DE ESTADISTICA - (Base: Mayo 89=100)</t>
  </si>
  <si>
    <t>N  O  T  A  S</t>
  </si>
  <si>
    <t>*  LAS COTIZACIONES DE LOS MATERIALES QUE  INTEGRAN LA PRESENTE  LISTA SE RECABAN EN FABRICAS Y/O COMERCIOS DE PLAZA.</t>
  </si>
  <si>
    <t xml:space="preserve">      FUENTE: BANCO CENTRAL DEL URUGUAY</t>
  </si>
  <si>
    <t xml:space="preserve">          DOLAR INTERBANCARIO  - CIERRE DE OPERACIONES</t>
  </si>
  <si>
    <t>DIA</t>
  </si>
  <si>
    <t xml:space="preserve">       FUENTE: BANCO CENTRAL DEL URUGUAY</t>
  </si>
  <si>
    <t>DOLAR INTERBANCARIO - ULTIMO DIA DE MES / CIERRE DE OPERACIONES</t>
  </si>
  <si>
    <t>Perfil de aluminio anodizado, Tipo ALCAN  15 micras, por 100 KG. (otros)</t>
  </si>
  <si>
    <t>Perfil de Aluminio anodizado, tipo ALCAN,  10 micras, Mecal 20 y 25, por 100 Kg.</t>
  </si>
  <si>
    <t xml:space="preserve">Perfil aluminio, tipo ALCAN, MECAL 20 y 25 anolok bronce  </t>
  </si>
  <si>
    <t>*  PARA  AQUELLOS  MATERIALES EN  QUE SE RECABA  MAS DE  UNA COTIZACION,  EL PRECIO LISTADO ES EL PROMEDIO DE DICHAS COTIZACIONES</t>
  </si>
  <si>
    <t>$1,0119</t>
  </si>
  <si>
    <t>$1,0298</t>
  </si>
  <si>
    <t>$1,0799</t>
  </si>
  <si>
    <t>$1,1429</t>
  </si>
  <si>
    <t>$1.1786</t>
  </si>
  <si>
    <t xml:space="preserve">      FUENTE: INSTITUTO NACIONAL DE ESTADISTICA</t>
  </si>
  <si>
    <t xml:space="preserve"> </t>
  </si>
  <si>
    <t>Multiplicador para base Enero 76 = 100  --&gt; 321,2748</t>
  </si>
  <si>
    <t xml:space="preserve">UNIDAD INDEXADA- ULTIMO DIA DE MES </t>
  </si>
  <si>
    <t>LISTADO DE VALORES DIARIOS, DE LA UNIDAD INDEXADA</t>
  </si>
  <si>
    <t>CANTIDAD</t>
  </si>
  <si>
    <t>1 hora</t>
  </si>
  <si>
    <t>1 Kg</t>
  </si>
  <si>
    <t>1 m</t>
  </si>
  <si>
    <t>1 m²</t>
  </si>
  <si>
    <t>1 m².</t>
  </si>
  <si>
    <t>1 m³</t>
  </si>
  <si>
    <t>1 m³.</t>
  </si>
  <si>
    <t>100 Kg</t>
  </si>
  <si>
    <t>1000 pie</t>
  </si>
  <si>
    <t>15 Kg</t>
  </si>
  <si>
    <t>20 l</t>
  </si>
  <si>
    <t>200 Kg</t>
  </si>
  <si>
    <t>20 Kg</t>
  </si>
  <si>
    <t>4 Kg</t>
  </si>
  <si>
    <t>4 l</t>
  </si>
  <si>
    <t>40 m</t>
  </si>
  <si>
    <t>42,5 Kg</t>
  </si>
  <si>
    <t>45 Kg</t>
  </si>
  <si>
    <t>5  Kg</t>
  </si>
  <si>
    <t>5 Kg</t>
  </si>
  <si>
    <t>50 Kg</t>
  </si>
  <si>
    <t>6 m</t>
  </si>
  <si>
    <t>m²</t>
  </si>
  <si>
    <t>Artefacto eléctrico con Louber completo   2 tubos lux 36 W 1 U.</t>
  </si>
  <si>
    <t>1 u</t>
  </si>
  <si>
    <t>1 u.</t>
  </si>
  <si>
    <t>1m</t>
  </si>
  <si>
    <t>1  m².</t>
  </si>
  <si>
    <t>1.000 u</t>
  </si>
  <si>
    <t>1 l</t>
  </si>
  <si>
    <t>1.000 l</t>
  </si>
  <si>
    <t>1.000 Kg</t>
  </si>
  <si>
    <t>100 m</t>
  </si>
  <si>
    <t>2200Kw</t>
  </si>
  <si>
    <t>3800Kw</t>
  </si>
  <si>
    <t>1.000 pies</t>
  </si>
  <si>
    <t>60  l</t>
  </si>
  <si>
    <r>
      <t xml:space="preserve">                                                  </t>
    </r>
    <r>
      <rPr>
        <b/>
        <u/>
        <sz val="10"/>
        <rFont val="Verdana"/>
        <family val="2"/>
      </rPr>
      <t>NUEVOS MATERIALES INCORPORADOS</t>
    </r>
  </si>
  <si>
    <t>Caño PPL, termofusionable para agua fría y caliente, Ø1/2", longitud= 6m., Tipo Hidro 3</t>
  </si>
  <si>
    <t>Caño PPL, termofusionable p/agua fría y caliente, Ø 1”, longitud 6m. Tipo Hidro 3</t>
  </si>
  <si>
    <t>Caño PPL, termofusionable p/agua fría y caliente, Ø 2”, longitud 6m. Tipo Hidro 3</t>
  </si>
  <si>
    <t>Codo 90º fusión, Ø 1/2", Tipo  Hidro 3</t>
  </si>
  <si>
    <t>Cupla fusión rosca metálica (M), 2”, Tipo Hidro 3</t>
  </si>
  <si>
    <t>Válvula esférica fusión, Ø 1/2”,  Tipo Hidro 3</t>
  </si>
  <si>
    <t>Cupla fusión rosca metálica (M), Ø 1”, Tipo Hidro 3</t>
  </si>
  <si>
    <t>Codo 90º fusión rosca metálica (H), Ø 1/2”, Tipo Hidro 3</t>
  </si>
  <si>
    <t>SA001</t>
  </si>
  <si>
    <t>SA002</t>
  </si>
  <si>
    <t>SA003</t>
  </si>
  <si>
    <t>SA004</t>
  </si>
  <si>
    <t>SA005</t>
  </si>
  <si>
    <t>SA006</t>
  </si>
  <si>
    <t>SA007</t>
  </si>
  <si>
    <t>SA008</t>
  </si>
  <si>
    <t>SA009</t>
  </si>
  <si>
    <t>Caño PVC Saneamiento, UNIT-ISO04435 serie 20, Ø 200mm., longitud= 6m.</t>
  </si>
  <si>
    <t>SA010</t>
  </si>
  <si>
    <t>Codo 90º fusión, diámetro 1", Tipo Hidro 3</t>
  </si>
  <si>
    <t>SA011</t>
  </si>
  <si>
    <t>Codo 90º fusión, diámetro 2", Tipo Hidro 3</t>
  </si>
  <si>
    <t>DE001</t>
  </si>
  <si>
    <t>Caño PPL, desagüe, diámetro 40mm., l=3m, Tipos Awaduct y Duratop</t>
  </si>
  <si>
    <t>DE002</t>
  </si>
  <si>
    <t>Caño PPL, desagüe, diámetro 110mm., l=3m, Tipos Awaduct y Duratop</t>
  </si>
  <si>
    <t>DE003</t>
  </si>
  <si>
    <t>Caño PPL, desagüe, diámetro 160mm., l=3m, Tipos Awaduct y Duratop</t>
  </si>
  <si>
    <t>DE004</t>
  </si>
  <si>
    <t>Codo PPL, desagüe 87º30 HH, diámetro 40mm, Tipos Awaduct y Duratop</t>
  </si>
  <si>
    <t>DE005</t>
  </si>
  <si>
    <t>Codo PPL, desagüe 87º30 HH, diámetro 110mm, Tipos Awaduct y Duratop</t>
  </si>
  <si>
    <t>DE006</t>
  </si>
  <si>
    <t>Ramal PPL desagüe 45º MH 160 mm x 110 mm, Tipos Awaduct y Duratop</t>
  </si>
  <si>
    <t>DE007</t>
  </si>
  <si>
    <t>Ramal PPL desagüe 45º HH 50 mm., Tipos Awaduct y Duratop</t>
  </si>
  <si>
    <t>DE008</t>
  </si>
  <si>
    <t>Pileta de patio, PPL poliangular, 40 mm x 63mm, 5 o 7 entradas y sifón, Tipo Awaduct y Duratop</t>
  </si>
  <si>
    <t>DE009</t>
  </si>
  <si>
    <t>Portarejilla 12 mm x 12 mm, diámetro: 105 mm, marco de bronce y rejilla de acero inoxidable, Tipos Awaduct y Duratop</t>
  </si>
  <si>
    <t>(***)</t>
  </si>
  <si>
    <t>Placa de yeso común, 12,5 mm de espesor</t>
  </si>
  <si>
    <t>Placa de yeso verde, 12,5 mm de espesor</t>
  </si>
  <si>
    <t>ALS001</t>
  </si>
  <si>
    <t>ALS002</t>
  </si>
  <si>
    <t>Los presentes valores rigen desde el 28 de Noviembre de 2007.</t>
  </si>
  <si>
    <t>Conductor eléctrico de cobre para intemperie. Sección 50 mm2. Seg£n UNIT 99 (1953)</t>
  </si>
  <si>
    <t>PRECIOS MAS IVA</t>
  </si>
  <si>
    <t>TBR001</t>
  </si>
  <si>
    <t>TBR002</t>
  </si>
  <si>
    <t>Planchuela de Bronce  (no menor a 10 Kg.)</t>
  </si>
  <si>
    <t>Kg.</t>
  </si>
  <si>
    <t>Caño de Bronce  medida mayor a 2 " (no menor a 10 Kg.)</t>
  </si>
  <si>
    <t>N/C</t>
  </si>
  <si>
    <t>LOS PRODUCTOS QUE INTEGRAN ÉSTA CATEGORÍA, PUEDEN INGRESAR O SALIR DE ELLA DE ACUERDO A LAS VARIACIONES DEL MERCADO.</t>
  </si>
  <si>
    <t>NO SE COTIZA.</t>
  </si>
  <si>
    <t>xxx</t>
  </si>
  <si>
    <t>Conductor de aluminio 120 mm</t>
  </si>
  <si>
    <t>UNIDAD REAJUSTABLE - FUENTE: BANCO HIPOTECARIO DEL URUGUAY</t>
  </si>
  <si>
    <t>Caño P.V.C. Diam.40</t>
  </si>
  <si>
    <t>listadepreciosarquitectura@gmail.com</t>
  </si>
  <si>
    <t>a no retirarse de la lista</t>
  </si>
  <si>
    <t>Combustible NAFTA 87 ESPECIAL</t>
  </si>
  <si>
    <t>Jabalina tipo " Copperweld/Conduweld "</t>
  </si>
  <si>
    <t xml:space="preserve">Mezcla fina </t>
  </si>
  <si>
    <t xml:space="preserve">Mezcla gruesa </t>
  </si>
  <si>
    <t>Combustible GAS-OIL 50s</t>
  </si>
  <si>
    <t>Combustible NAFTA 95 SUPER 30s</t>
  </si>
  <si>
    <t>listadna@vera.com.uy</t>
  </si>
  <si>
    <t>dna.listadeprecios@mtop.gub.uy</t>
  </si>
  <si>
    <t>* LOS PRECIOS DE LA PRESENTE LISTA SON AL ÚLTIMO DÍA DEL MES CORRESPONDIENTE.</t>
  </si>
  <si>
    <t>Receptáculo p/ducha P.V.C salida horizontal</t>
  </si>
  <si>
    <t xml:space="preserve">Porcelanato monocapa  47 x 47 </t>
  </si>
  <si>
    <t>PAV001</t>
  </si>
  <si>
    <t>Válvula a flotador 13 mm.diam.   para tanque.</t>
  </si>
  <si>
    <t>CUB001</t>
  </si>
  <si>
    <t>CUB002</t>
  </si>
  <si>
    <t>CUB003</t>
  </si>
  <si>
    <t>Panel autoestructural prefabricado, Tipo multicapa espesor 50 mm</t>
  </si>
  <si>
    <t>Panel autoestructural prefabricado, Tipo multicapa espesor 150 mm</t>
  </si>
  <si>
    <t>Panel autoestructural prefabricado, Tipo multicapa espesor 250 mm</t>
  </si>
  <si>
    <t>Codo HH 90/87,30  100/110 mm. PVC (desagüe).</t>
  </si>
  <si>
    <t>+</t>
  </si>
  <si>
    <t>835,99</t>
  </si>
  <si>
    <t>906,05</t>
  </si>
  <si>
    <t>COMUNIQUESE CON NOSOTROS A TRAVÉS DE NUESTRO MAIL:</t>
  </si>
  <si>
    <t>INDICE DE PRECIOS DEL CONSUMO (IPC) - Indice General</t>
  </si>
  <si>
    <t>INDICE GENERAL DEL COSTO DE LA CONSTRUCCION (IGCC)</t>
  </si>
  <si>
    <t>INDICE DEL COSTO DE LA CONSTRUCCION de VIVIENDA (ICCV) - Nivel General</t>
  </si>
  <si>
    <r>
      <t xml:space="preserve">* LA PRESENTE LISTA DEBE SER USADA AL SOLO EFECTO DE LOS CÁLCULOS DE AJUSTES PARAMÉTRICOS O SIMILARES.                  </t>
    </r>
    <r>
      <rPr>
        <b/>
        <sz val="10"/>
        <rFont val="Arial"/>
        <family val="2"/>
      </rPr>
      <t>No se recomienda su uso para la realización de presupuestos de obra.</t>
    </r>
  </si>
  <si>
    <t>40,0460</t>
  </si>
  <si>
    <t>40,1210</t>
  </si>
  <si>
    <t>40,0370</t>
  </si>
  <si>
    <t>40,1380</t>
  </si>
  <si>
    <t>40,4420</t>
  </si>
  <si>
    <t>40,6130</t>
  </si>
  <si>
    <t>40,4160</t>
  </si>
  <si>
    <t>40,6270</t>
  </si>
  <si>
    <t>40,7410</t>
  </si>
  <si>
    <t>40,4260</t>
  </si>
  <si>
    <t>40,4330</t>
  </si>
  <si>
    <t>40,2840</t>
  </si>
  <si>
    <t>40,3580</t>
  </si>
  <si>
    <t>40,1920</t>
  </si>
  <si>
    <t>39,9810</t>
  </si>
  <si>
    <t>40,0360</t>
  </si>
  <si>
    <t>40,0600</t>
  </si>
  <si>
    <t>40,0010</t>
  </si>
  <si>
    <t>40,0070</t>
  </si>
  <si>
    <t>40,0890</t>
  </si>
  <si>
    <t>40,1620</t>
  </si>
  <si>
    <t>40,1960</t>
  </si>
  <si>
    <t>40,1320</t>
  </si>
  <si>
    <t>40,1130</t>
  </si>
  <si>
    <t>40,0330</t>
  </si>
  <si>
    <t>39,9240</t>
  </si>
  <si>
    <t>40,0260</t>
  </si>
  <si>
    <t>39,9980</t>
  </si>
  <si>
    <t>39,9870</t>
  </si>
  <si>
    <t>40,0620</t>
  </si>
  <si>
    <t>40,0510</t>
  </si>
  <si>
    <t>40,1510</t>
  </si>
  <si>
    <t>40,1880</t>
  </si>
  <si>
    <t>40,0060</t>
  </si>
  <si>
    <t>39,9730</t>
  </si>
  <si>
    <t>40,0040</t>
  </si>
  <si>
    <t>40,0050</t>
  </si>
  <si>
    <t>39,9880</t>
  </si>
  <si>
    <t>39,9950</t>
  </si>
  <si>
    <t>40,0560</t>
  </si>
  <si>
    <t>40,0500</t>
  </si>
  <si>
    <t>40,1430</t>
  </si>
  <si>
    <t>39,9520</t>
  </si>
  <si>
    <t>39,9200</t>
  </si>
  <si>
    <t>40,1200</t>
  </si>
  <si>
    <t>40,1600</t>
  </si>
  <si>
    <t>40,1870</t>
  </si>
  <si>
    <t>39,9300</t>
  </si>
  <si>
    <t>39,8900</t>
  </si>
  <si>
    <t>39,8050</t>
  </si>
  <si>
    <t>39,8720</t>
  </si>
  <si>
    <t>39,8890</t>
  </si>
  <si>
    <t>39,8840</t>
  </si>
  <si>
    <t>39,8560</t>
  </si>
  <si>
    <t>39,8990</t>
  </si>
  <si>
    <t>39,8490</t>
  </si>
  <si>
    <t>39,8450</t>
  </si>
  <si>
    <t>39,7190</t>
  </si>
  <si>
    <t>39,7380</t>
  </si>
  <si>
    <t>39,6710</t>
  </si>
  <si>
    <t>39,4690</t>
  </si>
  <si>
    <t>39,2640</t>
  </si>
  <si>
    <t>39,7580</t>
  </si>
  <si>
    <t>39,8080</t>
  </si>
  <si>
    <t>39,8070</t>
  </si>
  <si>
    <t>39,7740</t>
  </si>
  <si>
    <t>39,7770</t>
  </si>
  <si>
    <t>39,7490</t>
  </si>
  <si>
    <t>39,7500</t>
  </si>
  <si>
    <t>39,7710</t>
  </si>
  <si>
    <t>39,7780</t>
  </si>
  <si>
    <t>39,8120</t>
  </si>
  <si>
    <t>39,8180</t>
  </si>
  <si>
    <t>39,7530</t>
  </si>
  <si>
    <t>39,7310</t>
  </si>
  <si>
    <t>39,3240</t>
  </si>
  <si>
    <t>39,1560</t>
  </si>
  <si>
    <t>39,0970</t>
  </si>
  <si>
    <t>39,0510</t>
  </si>
  <si>
    <t>39,0580</t>
  </si>
  <si>
    <t>39,1780</t>
  </si>
  <si>
    <t>39,3610</t>
  </si>
  <si>
    <t>39,2250</t>
  </si>
  <si>
    <t>39,1660</t>
  </si>
  <si>
    <t>39,1110</t>
  </si>
  <si>
    <t>38,9480</t>
  </si>
  <si>
    <t>39,1650</t>
  </si>
  <si>
    <t>39,2470</t>
  </si>
  <si>
    <t>39,1820</t>
  </si>
  <si>
    <t>39,0430</t>
  </si>
  <si>
    <t>N° 605  - Mayo 2026</t>
  </si>
  <si>
    <t>Valores válidos desde el 1/05/2026.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</si>
</sst>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8" formatCode="&quot;$&quot;\ #,##0.00;[Red]\-&quot;$&quot;\ #,##0.00"/>
    <numFmt numFmtId="164" formatCode="0.000"/>
    <numFmt numFmtId="165" formatCode="#,##0.000_);\(#,##0.000\)"/>
    <numFmt numFmtId="166" formatCode="[$$-2C0A]#,##0.0000"/>
    <numFmt numFmtId="167" formatCode="#,##0.000"/>
    <numFmt numFmtId="168" formatCode="_-[$€]* #,##0.00_-;\-[$€]* #,##0.00_-;_-[$€]* &quot;-&quot;??_-;_-@_-"/>
  </numFmts>
  <fonts count="52">
    <font>
      <sz val="12"/>
      <name val="Arial"/>
    </font>
    <font>
      <b/>
      <i/>
      <sz val="14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sz val="7"/>
      <color indexed="8"/>
      <name val="Arial"/>
      <family val="2"/>
    </font>
    <font>
      <b/>
      <u/>
      <sz val="15"/>
      <name val="Courier"/>
      <family val="3"/>
    </font>
    <font>
      <sz val="9"/>
      <color indexed="8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i/>
      <sz val="9"/>
      <color indexed="8"/>
      <name val="Arial"/>
      <family val="2"/>
    </font>
    <font>
      <b/>
      <i/>
      <sz val="9"/>
      <color indexed="8"/>
      <name val="Arial"/>
      <family val="2"/>
    </font>
    <font>
      <sz val="8"/>
      <name val="Arial"/>
      <family val="2"/>
    </font>
    <font>
      <b/>
      <i/>
      <sz val="14"/>
      <color indexed="8"/>
      <name val="Tahoma"/>
      <family val="2"/>
    </font>
    <font>
      <b/>
      <sz val="12"/>
      <color indexed="8"/>
      <name val="Tahoma"/>
      <family val="2"/>
    </font>
    <font>
      <b/>
      <sz val="10"/>
      <name val="Tahoma"/>
      <family val="2"/>
    </font>
    <font>
      <b/>
      <sz val="10"/>
      <color indexed="8"/>
      <name val="Tahoma"/>
      <family val="2"/>
    </font>
    <font>
      <b/>
      <sz val="10"/>
      <name val="Arial"/>
      <family val="2"/>
    </font>
    <font>
      <sz val="10"/>
      <color indexed="8"/>
      <name val="Tahoma"/>
      <family val="2"/>
    </font>
    <font>
      <b/>
      <u/>
      <sz val="14"/>
      <color indexed="8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9"/>
      <name val="Courier"/>
      <family val="3"/>
    </font>
    <font>
      <sz val="12"/>
      <name val="Arial"/>
      <family val="2"/>
    </font>
    <font>
      <b/>
      <sz val="10"/>
      <name val="BankGothic Lt BT"/>
      <family val="2"/>
    </font>
    <font>
      <b/>
      <u/>
      <sz val="10"/>
      <name val="Verdana"/>
      <family val="2"/>
    </font>
    <font>
      <b/>
      <sz val="16"/>
      <name val="Arial"/>
      <family val="2"/>
    </font>
    <font>
      <u/>
      <sz val="9"/>
      <color indexed="12"/>
      <name val="Arial"/>
      <family val="2"/>
    </font>
    <font>
      <sz val="14"/>
      <name val="Arial"/>
      <family val="2"/>
    </font>
    <font>
      <sz val="10"/>
      <color indexed="10"/>
      <name val="Arial"/>
      <family val="2"/>
    </font>
    <font>
      <sz val="16"/>
      <name val="Arial"/>
      <family val="2"/>
    </font>
    <font>
      <u/>
      <sz val="20"/>
      <color indexed="12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u/>
      <sz val="11"/>
      <color indexed="12"/>
      <name val="Arial"/>
      <family val="2"/>
    </font>
    <font>
      <b/>
      <u/>
      <sz val="11"/>
      <name val="Tahoma"/>
      <family val="2"/>
    </font>
    <font>
      <b/>
      <sz val="11"/>
      <name val="Tahoma"/>
      <family val="2"/>
    </font>
    <font>
      <sz val="11"/>
      <color rgb="FF000000"/>
      <name val="Calibri"/>
      <family val="2"/>
    </font>
    <font>
      <sz val="10"/>
      <name val="Courier"/>
      <family val="3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8"/>
      <color theme="0" tint="-0.249977111117893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7" fillId="0" borderId="0"/>
    <xf numFmtId="0" fontId="3" fillId="0" borderId="0"/>
    <xf numFmtId="0" fontId="38" fillId="0" borderId="0"/>
    <xf numFmtId="0" fontId="42" fillId="0" borderId="0"/>
    <xf numFmtId="0" fontId="27" fillId="0" borderId="0"/>
    <xf numFmtId="168" fontId="3" fillId="0" borderId="0" applyFont="0" applyFill="0" applyBorder="0" applyAlignment="0" applyProtection="0"/>
    <xf numFmtId="0" fontId="43" fillId="0" borderId="0"/>
    <xf numFmtId="168" fontId="44" fillId="0" borderId="0" applyFont="0" applyFill="0" applyBorder="0" applyAlignment="0" applyProtection="0"/>
    <xf numFmtId="0" fontId="45" fillId="0" borderId="0"/>
    <xf numFmtId="0" fontId="44" fillId="0" borderId="0"/>
    <xf numFmtId="168" fontId="46" fillId="0" borderId="0" applyFont="0" applyFill="0" applyBorder="0" applyAlignment="0" applyProtection="0"/>
    <xf numFmtId="0" fontId="46" fillId="0" borderId="0"/>
    <xf numFmtId="168" fontId="48" fillId="0" borderId="0" applyFont="0" applyFill="0" applyBorder="0" applyAlignment="0" applyProtection="0"/>
    <xf numFmtId="0" fontId="49" fillId="0" borderId="0"/>
    <xf numFmtId="0" fontId="50" fillId="0" borderId="0"/>
    <xf numFmtId="0" fontId="51" fillId="0" borderId="0"/>
  </cellStyleXfs>
  <cellXfs count="22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Continuous" vertical="center"/>
    </xf>
    <xf numFmtId="0" fontId="1" fillId="0" borderId="6" xfId="0" applyFont="1" applyBorder="1" applyAlignment="1">
      <alignment horizontal="centerContinuous" vertical="center"/>
    </xf>
    <xf numFmtId="0" fontId="3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justify" vertical="center"/>
    </xf>
    <xf numFmtId="0" fontId="3" fillId="0" borderId="10" xfId="0" applyFont="1" applyBorder="1" applyAlignment="1">
      <alignment horizontal="centerContinuous" vertical="center"/>
    </xf>
    <xf numFmtId="0" fontId="3" fillId="0" borderId="11" xfId="0" applyFont="1" applyBorder="1" applyAlignment="1">
      <alignment horizontal="centerContinuous" vertical="center"/>
    </xf>
    <xf numFmtId="0" fontId="4" fillId="0" borderId="0" xfId="0" applyFont="1" applyAlignment="1">
      <alignment horizontal="center" vertical="center"/>
    </xf>
    <xf numFmtId="39" fontId="9" fillId="0" borderId="12" xfId="0" applyNumberFormat="1" applyFont="1" applyBorder="1" applyAlignment="1">
      <alignment horizontal="center" vertical="center"/>
    </xf>
    <xf numFmtId="39" fontId="6" fillId="0" borderId="12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Continuous" vertical="center"/>
    </xf>
    <xf numFmtId="0" fontId="3" fillId="0" borderId="14" xfId="0" applyFont="1" applyBorder="1" applyAlignment="1">
      <alignment horizontal="centerContinuous" vertical="center"/>
    </xf>
    <xf numFmtId="0" fontId="3" fillId="0" borderId="0" xfId="0" applyFont="1" applyAlignment="1">
      <alignment horizontal="right" vertical="center"/>
    </xf>
    <xf numFmtId="0" fontId="25" fillId="0" borderId="15" xfId="0" applyFont="1" applyBorder="1" applyAlignment="1">
      <alignment horizontal="justify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justify" vertical="center"/>
    </xf>
    <xf numFmtId="0" fontId="0" fillId="0" borderId="0" xfId="0" applyAlignment="1">
      <alignment vertical="center"/>
    </xf>
    <xf numFmtId="2" fontId="3" fillId="0" borderId="16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2" fontId="32" fillId="2" borderId="1" xfId="0" applyNumberFormat="1" applyFont="1" applyFill="1" applyBorder="1" applyAlignment="1">
      <alignment horizontal="right" vertical="center"/>
    </xf>
    <xf numFmtId="2" fontId="3" fillId="0" borderId="15" xfId="0" applyNumberFormat="1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7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166" fontId="6" fillId="0" borderId="19" xfId="0" applyNumberFormat="1" applyFont="1" applyBorder="1" applyAlignment="1">
      <alignment horizontal="center" vertical="center"/>
    </xf>
    <xf numFmtId="166" fontId="6" fillId="0" borderId="20" xfId="0" applyNumberFormat="1" applyFont="1" applyBorder="1" applyAlignment="1">
      <alignment horizontal="center" vertical="center"/>
    </xf>
    <xf numFmtId="166" fontId="6" fillId="0" borderId="21" xfId="0" applyNumberFormat="1" applyFont="1" applyBorder="1" applyAlignment="1">
      <alignment horizontal="center" vertical="center"/>
    </xf>
    <xf numFmtId="166" fontId="6" fillId="3" borderId="19" xfId="0" applyNumberFormat="1" applyFont="1" applyFill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166" fontId="6" fillId="3" borderId="21" xfId="0" applyNumberFormat="1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vertical="center"/>
    </xf>
    <xf numFmtId="0" fontId="15" fillId="0" borderId="23" xfId="0" applyFont="1" applyBorder="1" applyAlignment="1">
      <alignment horizontal="center" vertical="center"/>
    </xf>
    <xf numFmtId="166" fontId="6" fillId="0" borderId="23" xfId="0" applyNumberFormat="1" applyFont="1" applyBorder="1" applyAlignment="1">
      <alignment horizontal="center" vertical="center"/>
    </xf>
    <xf numFmtId="0" fontId="16" fillId="2" borderId="23" xfId="0" applyFont="1" applyFill="1" applyBorder="1" applyAlignment="1">
      <alignment vertical="center"/>
    </xf>
    <xf numFmtId="166" fontId="6" fillId="2" borderId="23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165" fontId="6" fillId="0" borderId="17" xfId="0" applyNumberFormat="1" applyFont="1" applyBorder="1" applyAlignment="1">
      <alignment horizontal="center" vertical="center"/>
    </xf>
    <xf numFmtId="166" fontId="6" fillId="0" borderId="17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165" fontId="6" fillId="0" borderId="24" xfId="0" applyNumberFormat="1" applyFont="1" applyBorder="1" applyAlignment="1">
      <alignment horizontal="center"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0" borderId="25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165" fontId="6" fillId="0" borderId="26" xfId="0" applyNumberFormat="1" applyFont="1" applyBorder="1" applyAlignment="1">
      <alignment horizontal="center" vertical="center"/>
    </xf>
    <xf numFmtId="165" fontId="6" fillId="0" borderId="27" xfId="0" applyNumberFormat="1" applyFont="1" applyBorder="1" applyAlignment="1">
      <alignment horizontal="center" vertical="center"/>
    </xf>
    <xf numFmtId="164" fontId="6" fillId="0" borderId="27" xfId="0" applyNumberFormat="1" applyFont="1" applyBorder="1" applyAlignment="1">
      <alignment horizontal="center" vertical="center"/>
    </xf>
    <xf numFmtId="165" fontId="6" fillId="0" borderId="28" xfId="0" applyNumberFormat="1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164" fontId="16" fillId="0" borderId="12" xfId="0" applyNumberFormat="1" applyFont="1" applyBorder="1" applyAlignment="1">
      <alignment horizontal="center" vertical="center"/>
    </xf>
    <xf numFmtId="164" fontId="16" fillId="0" borderId="25" xfId="0" applyNumberFormat="1" applyFont="1" applyBorder="1" applyAlignment="1">
      <alignment horizontal="center" vertical="center"/>
    </xf>
    <xf numFmtId="164" fontId="16" fillId="0" borderId="26" xfId="0" applyNumberFormat="1" applyFont="1" applyBorder="1" applyAlignment="1">
      <alignment horizontal="center" vertical="center"/>
    </xf>
    <xf numFmtId="164" fontId="16" fillId="0" borderId="27" xfId="0" applyNumberFormat="1" applyFont="1" applyBorder="1" applyAlignment="1">
      <alignment horizontal="center" vertical="center"/>
    </xf>
    <xf numFmtId="164" fontId="16" fillId="0" borderId="28" xfId="0" applyNumberFormat="1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164" fontId="16" fillId="0" borderId="24" xfId="0" applyNumberFormat="1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15" xfId="0" applyFont="1" applyBorder="1" applyAlignment="1">
      <alignment horizontal="center" vertical="center"/>
    </xf>
    <xf numFmtId="39" fontId="9" fillId="0" borderId="15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9" fontId="9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" fontId="3" fillId="0" borderId="5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4" borderId="0" xfId="0" applyFont="1" applyFill="1" applyAlignment="1">
      <alignment vertical="center"/>
    </xf>
    <xf numFmtId="0" fontId="33" fillId="4" borderId="0" xfId="0" applyFont="1" applyFill="1" applyAlignment="1">
      <alignment vertical="center"/>
    </xf>
    <xf numFmtId="0" fontId="34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16" fillId="5" borderId="21" xfId="0" applyNumberFormat="1" applyFont="1" applyFill="1" applyBorder="1" applyAlignment="1">
      <alignment horizontal="center" vertical="center"/>
    </xf>
    <xf numFmtId="164" fontId="16" fillId="6" borderId="21" xfId="0" applyNumberFormat="1" applyFont="1" applyFill="1" applyBorder="1" applyAlignment="1">
      <alignment horizontal="center" vertical="center"/>
    </xf>
    <xf numFmtId="164" fontId="16" fillId="6" borderId="19" xfId="0" applyNumberFormat="1" applyFont="1" applyFill="1" applyBorder="1" applyAlignment="1">
      <alignment horizontal="center" vertical="center"/>
    </xf>
    <xf numFmtId="164" fontId="6" fillId="5" borderId="23" xfId="0" applyNumberFormat="1" applyFont="1" applyFill="1" applyBorder="1" applyAlignment="1">
      <alignment horizontal="center" vertical="center"/>
    </xf>
    <xf numFmtId="164" fontId="16" fillId="5" borderId="23" xfId="0" applyNumberFormat="1" applyFont="1" applyFill="1" applyBorder="1" applyAlignment="1">
      <alignment horizontal="center" vertical="center"/>
    </xf>
    <xf numFmtId="164" fontId="16" fillId="6" borderId="20" xfId="0" applyNumberFormat="1" applyFont="1" applyFill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167" fontId="3" fillId="0" borderId="1" xfId="0" applyNumberFormat="1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165" fontId="6" fillId="0" borderId="33" xfId="0" applyNumberFormat="1" applyFont="1" applyBorder="1" applyAlignment="1">
      <alignment horizontal="center" vertical="center"/>
    </xf>
    <xf numFmtId="165" fontId="6" fillId="0" borderId="34" xfId="0" applyNumberFormat="1" applyFont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/>
    </xf>
    <xf numFmtId="0" fontId="16" fillId="5" borderId="21" xfId="0" applyFont="1" applyFill="1" applyBorder="1" applyAlignment="1">
      <alignment horizontal="center" vertical="center"/>
    </xf>
    <xf numFmtId="165" fontId="6" fillId="0" borderId="36" xfId="0" applyNumberFormat="1" applyFont="1" applyBorder="1" applyAlignment="1">
      <alignment horizontal="center" vertical="center"/>
    </xf>
    <xf numFmtId="165" fontId="6" fillId="0" borderId="37" xfId="0" applyNumberFormat="1" applyFont="1" applyBorder="1" applyAlignment="1">
      <alignment horizontal="center" vertical="center"/>
    </xf>
    <xf numFmtId="165" fontId="6" fillId="0" borderId="38" xfId="0" applyNumberFormat="1" applyFont="1" applyBorder="1" applyAlignment="1">
      <alignment horizontal="center" vertical="center"/>
    </xf>
    <xf numFmtId="164" fontId="16" fillId="6" borderId="23" xfId="0" applyNumberFormat="1" applyFont="1" applyFill="1" applyBorder="1" applyAlignment="1">
      <alignment horizontal="center" vertical="center"/>
    </xf>
    <xf numFmtId="164" fontId="16" fillId="5" borderId="19" xfId="0" applyNumberFormat="1" applyFont="1" applyFill="1" applyBorder="1" applyAlignment="1">
      <alignment horizontal="center" vertical="center"/>
    </xf>
    <xf numFmtId="164" fontId="16" fillId="5" borderId="20" xfId="0" applyNumberFormat="1" applyFont="1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39" fontId="6" fillId="7" borderId="12" xfId="0" applyNumberFormat="1" applyFont="1" applyFill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39" fontId="9" fillId="0" borderId="0" xfId="0" applyNumberFormat="1" applyFont="1" applyAlignment="1">
      <alignment horizontal="center" vertical="center"/>
    </xf>
    <xf numFmtId="164" fontId="47" fillId="5" borderId="23" xfId="0" applyNumberFormat="1" applyFont="1" applyFill="1" applyBorder="1" applyAlignment="1">
      <alignment horizontal="center" vertical="center"/>
    </xf>
    <xf numFmtId="164" fontId="16" fillId="6" borderId="24" xfId="0" applyNumberFormat="1" applyFont="1" applyFill="1" applyBorder="1" applyAlignment="1">
      <alignment horizontal="center" vertical="center"/>
    </xf>
    <xf numFmtId="39" fontId="6" fillId="6" borderId="0" xfId="0" applyNumberFormat="1" applyFont="1" applyFill="1" applyAlignment="1">
      <alignment horizontal="center" vertical="center"/>
    </xf>
    <xf numFmtId="164" fontId="16" fillId="6" borderId="35" xfId="0" applyNumberFormat="1" applyFont="1" applyFill="1" applyBorder="1" applyAlignment="1">
      <alignment horizontal="center" vertical="center"/>
    </xf>
    <xf numFmtId="166" fontId="6" fillId="3" borderId="17" xfId="0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39" fontId="6" fillId="0" borderId="0" xfId="0" applyNumberFormat="1" applyFont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39" fontId="9" fillId="0" borderId="27" xfId="0" applyNumberFormat="1" applyFont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39" fontId="6" fillId="6" borderId="5" xfId="0" applyNumberFormat="1" applyFont="1" applyFill="1" applyBorder="1" applyAlignment="1">
      <alignment horizontal="center" vertical="center"/>
    </xf>
    <xf numFmtId="39" fontId="6" fillId="6" borderId="10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39" fontId="6" fillId="6" borderId="39" xfId="0" applyNumberFormat="1" applyFont="1" applyFill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16" fillId="6" borderId="24" xfId="0" applyFont="1" applyFill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0" fontId="0" fillId="6" borderId="0" xfId="0" applyFill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0" fontId="16" fillId="0" borderId="19" xfId="0" applyFont="1" applyBorder="1" applyAlignment="1">
      <alignment horizontal="center" vertical="center"/>
    </xf>
    <xf numFmtId="164" fontId="16" fillId="0" borderId="21" xfId="0" applyNumberFormat="1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8" borderId="21" xfId="0" applyFont="1" applyFill="1" applyBorder="1" applyAlignment="1">
      <alignment horizontal="center" vertical="center"/>
    </xf>
    <xf numFmtId="164" fontId="16" fillId="8" borderId="21" xfId="0" applyNumberFormat="1" applyFont="1" applyFill="1" applyBorder="1" applyAlignment="1">
      <alignment horizontal="center" vertical="center"/>
    </xf>
    <xf numFmtId="0" fontId="16" fillId="5" borderId="19" xfId="0" applyFont="1" applyFill="1" applyBorder="1" applyAlignment="1">
      <alignment horizontal="center" vertical="center"/>
    </xf>
    <xf numFmtId="164" fontId="16" fillId="6" borderId="12" xfId="0" applyNumberFormat="1" applyFont="1" applyFill="1" applyBorder="1" applyAlignment="1">
      <alignment horizontal="center" vertical="center"/>
    </xf>
    <xf numFmtId="165" fontId="6" fillId="0" borderId="32" xfId="0" applyNumberFormat="1" applyFont="1" applyBorder="1" applyAlignment="1">
      <alignment horizontal="center" vertical="center"/>
    </xf>
    <xf numFmtId="8" fontId="6" fillId="0" borderId="12" xfId="0" applyNumberFormat="1" applyFont="1" applyBorder="1" applyAlignment="1">
      <alignment horizontal="center" vertical="center"/>
    </xf>
    <xf numFmtId="164" fontId="47" fillId="5" borderId="2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27" fillId="0" borderId="30" xfId="0" applyFont="1" applyBorder="1" applyAlignment="1">
      <alignment horizontal="justify" vertical="center"/>
    </xf>
    <xf numFmtId="0" fontId="0" fillId="0" borderId="31" xfId="0" applyBorder="1" applyAlignment="1">
      <alignment vertical="center"/>
    </xf>
    <xf numFmtId="0" fontId="24" fillId="0" borderId="18" xfId="0" applyFont="1" applyBorder="1" applyAlignment="1">
      <alignment horizontal="center" vertical="center" wrapText="1"/>
    </xf>
    <xf numFmtId="0" fontId="0" fillId="0" borderId="29" xfId="0" applyBorder="1" applyAlignment="1">
      <alignment vertical="center" wrapText="1"/>
    </xf>
    <xf numFmtId="0" fontId="3" fillId="0" borderId="3" xfId="0" applyFont="1" applyBorder="1" applyAlignment="1">
      <alignment horizontal="justify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3" fillId="0" borderId="5" xfId="0" applyFont="1" applyBorder="1" applyAlignment="1">
      <alignment horizontal="justify" vertical="center"/>
    </xf>
    <xf numFmtId="0" fontId="0" fillId="0" borderId="5" xfId="0" applyBorder="1" applyAlignment="1">
      <alignment vertical="center"/>
    </xf>
    <xf numFmtId="0" fontId="0" fillId="0" borderId="10" xfId="0" applyBorder="1" applyAlignment="1">
      <alignment vertical="center"/>
    </xf>
    <xf numFmtId="0" fontId="3" fillId="0" borderId="0" xfId="0" applyFont="1" applyAlignment="1">
      <alignment horizontal="center" vertical="justify"/>
    </xf>
    <xf numFmtId="0" fontId="36" fillId="0" borderId="0" xfId="0" applyFont="1" applyAlignment="1">
      <alignment horizontal="center" vertical="justify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39" fillId="0" borderId="13" xfId="1" applyFont="1" applyBorder="1" applyAlignment="1" applyProtection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5" fillId="0" borderId="13" xfId="1" applyFont="1" applyBorder="1" applyAlignment="1" applyProtection="1">
      <alignment horizontal="center" vertical="center"/>
    </xf>
    <xf numFmtId="0" fontId="35" fillId="0" borderId="0" xfId="1" applyFont="1" applyBorder="1" applyAlignment="1" applyProtection="1">
      <alignment horizontal="center" vertical="center"/>
    </xf>
    <xf numFmtId="0" fontId="35" fillId="0" borderId="14" xfId="1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0" fontId="3" fillId="6" borderId="0" xfId="0" applyFont="1" applyFill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justify" vertical="center"/>
    </xf>
  </cellXfs>
  <cellStyles count="18">
    <cellStyle name="Euro" xfId="7" xr:uid="{00000000-0005-0000-0000-000000000000}"/>
    <cellStyle name="Euro 2" xfId="9" xr:uid="{00000000-0005-0000-0000-000001000000}"/>
    <cellStyle name="Euro 3" xfId="12" xr:uid="{00000000-0005-0000-0000-000002000000}"/>
    <cellStyle name="Euro 4" xfId="14" xr:uid="{32A00B42-4F42-4114-9A66-04EBA0FB99E3}"/>
    <cellStyle name="Hipervínculo" xfId="1" builtinId="8"/>
    <cellStyle name="No-definido" xfId="8" xr:uid="{00000000-0005-0000-0000-000004000000}"/>
    <cellStyle name="Normal" xfId="0" builtinId="0"/>
    <cellStyle name="Normal 10" xfId="15" xr:uid="{DBA99A79-154E-4DC1-A959-39D397DAFBBE}"/>
    <cellStyle name="Normal 11" xfId="16" xr:uid="{D1DDFB37-264F-441A-9E4B-704E427541A1}"/>
    <cellStyle name="Normal 12" xfId="17" xr:uid="{26174EAD-E00D-478B-B128-354ABB9A41C2}"/>
    <cellStyle name="Normal 2" xfId="2" xr:uid="{00000000-0005-0000-0000-000006000000}"/>
    <cellStyle name="Normal 3" xfId="3" xr:uid="{00000000-0005-0000-0000-000007000000}"/>
    <cellStyle name="Normal 4" xfId="4" xr:uid="{00000000-0005-0000-0000-000008000000}"/>
    <cellStyle name="Normal 5" xfId="5" xr:uid="{00000000-0005-0000-0000-000009000000}"/>
    <cellStyle name="Normal 6" xfId="6" xr:uid="{00000000-0005-0000-0000-00000A000000}"/>
    <cellStyle name="Normal 7" xfId="10" xr:uid="{00000000-0005-0000-0000-00000B000000}"/>
    <cellStyle name="Normal 8" xfId="11" xr:uid="{00000000-0005-0000-0000-00000C000000}"/>
    <cellStyle name="Normal 9" xfId="13" xr:uid="{00000000-0005-0000-0000-00000D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listadepreciosarquitectura@gmail.com" TargetMode="External"/><Relationship Id="rId2" Type="http://schemas.openxmlformats.org/officeDocument/2006/relationships/hyperlink" Target="mailto:listadna@vera.com.uy" TargetMode="External"/><Relationship Id="rId1" Type="http://schemas.openxmlformats.org/officeDocument/2006/relationships/printerSettings" Target="../printerSettings/printerSettings5.bin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mailto:dna.listadeprecios@mtop.gub.uy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G424"/>
  <sheetViews>
    <sheetView showGridLines="0" tabSelected="1" topLeftCell="B1" zoomScale="115" zoomScaleNormal="115" zoomScaleSheetLayoutView="85" workbookViewId="0">
      <selection activeCell="F396" sqref="F396"/>
    </sheetView>
  </sheetViews>
  <sheetFormatPr baseColWidth="10" defaultColWidth="11.5546875" defaultRowHeight="27.95" customHeight="1"/>
  <cols>
    <col min="1" max="1" width="4.77734375" style="1" hidden="1" customWidth="1"/>
    <col min="2" max="2" width="5" style="1" customWidth="1"/>
    <col min="3" max="3" width="6.44140625" style="1" customWidth="1"/>
    <col min="4" max="4" width="50.44140625" style="2" customWidth="1"/>
    <col min="5" max="5" width="10.6640625" style="12" customWidth="1"/>
    <col min="6" max="6" width="10.44140625" style="1" customWidth="1"/>
    <col min="7" max="7" width="12.33203125" style="12" customWidth="1"/>
    <col min="8" max="16384" width="11.5546875" style="1"/>
  </cols>
  <sheetData>
    <row r="1" spans="1:7" ht="27.95" customHeight="1">
      <c r="C1" s="7" t="s">
        <v>1</v>
      </c>
      <c r="D1" s="8"/>
      <c r="E1" s="8"/>
      <c r="F1" s="8"/>
      <c r="G1" s="14"/>
    </row>
    <row r="2" spans="1:7" ht="27.95" customHeight="1" thickBot="1">
      <c r="C2" s="9" t="s">
        <v>639</v>
      </c>
      <c r="D2" s="10"/>
      <c r="E2" s="10"/>
      <c r="F2" s="10"/>
      <c r="G2" s="15"/>
    </row>
    <row r="3" spans="1:7" ht="27.95" customHeight="1" thickBot="1">
      <c r="C3" s="6" t="s">
        <v>541</v>
      </c>
      <c r="D3" s="11" t="s">
        <v>370</v>
      </c>
      <c r="E3" s="11" t="s">
        <v>420</v>
      </c>
      <c r="F3" s="26" t="s">
        <v>506</v>
      </c>
      <c r="G3" s="11" t="s">
        <v>3</v>
      </c>
    </row>
    <row r="4" spans="1:7" ht="27.75" customHeight="1">
      <c r="A4" s="1">
        <v>1</v>
      </c>
      <c r="C4" s="5">
        <v>4001</v>
      </c>
      <c r="D4" s="13" t="s">
        <v>4</v>
      </c>
      <c r="E4" s="5" t="s">
        <v>450</v>
      </c>
      <c r="F4" s="32">
        <v>166.78700322102699</v>
      </c>
      <c r="G4" s="5"/>
    </row>
    <row r="5" spans="1:7" ht="27.95" customHeight="1">
      <c r="A5" s="1">
        <v>238</v>
      </c>
      <c r="C5" s="4">
        <v>4291</v>
      </c>
      <c r="D5" s="3" t="s">
        <v>232</v>
      </c>
      <c r="E5" s="4" t="s">
        <v>428</v>
      </c>
      <c r="F5" s="33">
        <v>7264.6784969425253</v>
      </c>
      <c r="G5" s="4"/>
    </row>
    <row r="6" spans="1:7" ht="27.95" customHeight="1">
      <c r="A6" s="1">
        <v>14</v>
      </c>
      <c r="C6" s="4">
        <v>4020</v>
      </c>
      <c r="D6" s="3" t="s">
        <v>381</v>
      </c>
      <c r="E6" s="4" t="s">
        <v>428</v>
      </c>
      <c r="F6" s="33">
        <v>16260.730260197548</v>
      </c>
      <c r="G6" s="4"/>
    </row>
    <row r="7" spans="1:7" ht="27.95" customHeight="1">
      <c r="A7" s="1">
        <v>284</v>
      </c>
      <c r="B7" s="95"/>
      <c r="C7" s="4">
        <v>4348</v>
      </c>
      <c r="D7" s="3" t="s">
        <v>277</v>
      </c>
      <c r="E7" s="4" t="s">
        <v>428</v>
      </c>
      <c r="F7" s="33">
        <v>26222.590771552703</v>
      </c>
      <c r="G7" s="4"/>
    </row>
    <row r="8" spans="1:7" ht="27.95" customHeight="1">
      <c r="A8" s="1">
        <v>283</v>
      </c>
      <c r="C8" s="4">
        <v>4347</v>
      </c>
      <c r="D8" s="3" t="s">
        <v>276</v>
      </c>
      <c r="E8" s="4" t="s">
        <v>428</v>
      </c>
      <c r="F8" s="33">
        <v>28755.623849533109</v>
      </c>
      <c r="G8" s="4"/>
    </row>
    <row r="9" spans="1:7" ht="27.95" customHeight="1">
      <c r="A9" s="1">
        <v>185</v>
      </c>
      <c r="B9" s="95"/>
      <c r="C9" s="4">
        <v>4218</v>
      </c>
      <c r="D9" s="3" t="s">
        <v>181</v>
      </c>
      <c r="E9" s="4" t="s">
        <v>439</v>
      </c>
      <c r="F9" s="33">
        <v>242.90206581814923</v>
      </c>
      <c r="G9" s="4"/>
    </row>
    <row r="10" spans="1:7" ht="27.95" customHeight="1">
      <c r="A10" s="1">
        <v>184</v>
      </c>
      <c r="C10" s="4">
        <v>4217</v>
      </c>
      <c r="D10" s="3" t="s">
        <v>180</v>
      </c>
      <c r="E10" s="4" t="s">
        <v>422</v>
      </c>
      <c r="F10" s="33">
        <v>229.45049721110797</v>
      </c>
      <c r="G10" s="4"/>
    </row>
    <row r="11" spans="1:7" ht="27.95" customHeight="1">
      <c r="A11" s="1">
        <v>380</v>
      </c>
      <c r="C11" s="4">
        <v>4455</v>
      </c>
      <c r="D11" s="3" t="s">
        <v>355</v>
      </c>
      <c r="E11" s="4" t="s">
        <v>422</v>
      </c>
      <c r="F11" s="33">
        <v>15963.51054089454</v>
      </c>
      <c r="G11" s="4"/>
    </row>
    <row r="12" spans="1:7" ht="27.95" customHeight="1">
      <c r="A12" s="1">
        <v>10</v>
      </c>
      <c r="C12" s="4">
        <v>4013</v>
      </c>
      <c r="D12" s="3" t="s">
        <v>13</v>
      </c>
      <c r="E12" s="4" t="s">
        <v>445</v>
      </c>
      <c r="F12" s="33">
        <v>59.768402402977003</v>
      </c>
      <c r="G12" s="4"/>
    </row>
    <row r="13" spans="1:7" ht="27.95" customHeight="1">
      <c r="A13" s="1">
        <v>2</v>
      </c>
      <c r="C13" s="4">
        <v>4002</v>
      </c>
      <c r="D13" s="3" t="s">
        <v>5</v>
      </c>
      <c r="E13" s="4" t="s">
        <v>450</v>
      </c>
      <c r="F13" s="33">
        <v>64.589043827352015</v>
      </c>
      <c r="G13" s="4"/>
    </row>
    <row r="14" spans="1:7" ht="27.95" customHeight="1">
      <c r="A14" s="1">
        <v>16</v>
      </c>
      <c r="C14" s="4">
        <v>4022</v>
      </c>
      <c r="D14" s="3" t="s">
        <v>18</v>
      </c>
      <c r="E14" s="4" t="s">
        <v>422</v>
      </c>
      <c r="F14" s="33">
        <v>3936.0450876891869</v>
      </c>
      <c r="G14" s="4"/>
    </row>
    <row r="15" spans="1:7" ht="27.95" customHeight="1">
      <c r="A15" s="1">
        <v>12</v>
      </c>
      <c r="C15" s="4">
        <v>4015</v>
      </c>
      <c r="D15" s="3" t="s">
        <v>15</v>
      </c>
      <c r="E15" s="4" t="s">
        <v>438</v>
      </c>
      <c r="F15" s="33">
        <v>50137.000922280393</v>
      </c>
      <c r="G15" s="4" t="s">
        <v>382</v>
      </c>
    </row>
    <row r="16" spans="1:7" ht="27.95" customHeight="1">
      <c r="A16" s="1">
        <v>11</v>
      </c>
      <c r="C16" s="4">
        <v>4014</v>
      </c>
      <c r="D16" s="3" t="s">
        <v>14</v>
      </c>
      <c r="E16" s="4" t="s">
        <v>438</v>
      </c>
      <c r="F16" s="29" t="s">
        <v>416</v>
      </c>
      <c r="G16" s="29" t="s">
        <v>416</v>
      </c>
    </row>
    <row r="17" spans="1:7" ht="27.95" customHeight="1">
      <c r="A17" s="1">
        <v>3</v>
      </c>
      <c r="C17" s="4">
        <v>4003</v>
      </c>
      <c r="D17" s="3" t="s">
        <v>6</v>
      </c>
      <c r="E17" s="4" t="s">
        <v>428</v>
      </c>
      <c r="F17" s="33">
        <v>89486.569463142863</v>
      </c>
      <c r="G17" s="4"/>
    </row>
    <row r="18" spans="1:7" ht="27.95" customHeight="1">
      <c r="A18" s="1">
        <v>225</v>
      </c>
      <c r="C18" s="4">
        <v>4264</v>
      </c>
      <c r="D18" s="3" t="s">
        <v>219</v>
      </c>
      <c r="E18" s="4" t="s">
        <v>425</v>
      </c>
      <c r="F18" s="33">
        <v>1653.3063224688522</v>
      </c>
      <c r="G18" s="4"/>
    </row>
    <row r="19" spans="1:7" ht="27.95" customHeight="1">
      <c r="A19" s="1">
        <v>286</v>
      </c>
      <c r="C19" s="4">
        <v>4351</v>
      </c>
      <c r="D19" s="3" t="s">
        <v>279</v>
      </c>
      <c r="E19" s="4" t="s">
        <v>445</v>
      </c>
      <c r="F19" s="33">
        <v>794.30481282523499</v>
      </c>
      <c r="G19" s="4"/>
    </row>
    <row r="20" spans="1:7" ht="27.95" customHeight="1">
      <c r="A20" s="1">
        <v>13</v>
      </c>
      <c r="C20" s="4">
        <v>4019</v>
      </c>
      <c r="D20" s="3" t="s">
        <v>16</v>
      </c>
      <c r="E20" s="4" t="s">
        <v>435</v>
      </c>
      <c r="F20" s="33">
        <v>2259.0833561124605</v>
      </c>
      <c r="G20" s="4"/>
    </row>
    <row r="21" spans="1:7" ht="27.95" customHeight="1">
      <c r="A21" s="1">
        <v>364</v>
      </c>
      <c r="C21" s="4">
        <v>4438</v>
      </c>
      <c r="D21" s="3" t="s">
        <v>380</v>
      </c>
      <c r="E21" s="4" t="s">
        <v>445</v>
      </c>
      <c r="F21" s="29"/>
      <c r="G21" s="29"/>
    </row>
    <row r="22" spans="1:7" ht="27.95" customHeight="1">
      <c r="A22" s="1">
        <v>253</v>
      </c>
      <c r="C22" s="4">
        <v>4310</v>
      </c>
      <c r="D22" s="3" t="s">
        <v>247</v>
      </c>
      <c r="E22" s="4" t="s">
        <v>445</v>
      </c>
      <c r="F22" s="29"/>
      <c r="G22" s="29"/>
    </row>
    <row r="23" spans="1:7" ht="27.95" customHeight="1">
      <c r="A23" s="1">
        <v>254</v>
      </c>
      <c r="C23" s="4">
        <v>4311</v>
      </c>
      <c r="D23" s="3" t="s">
        <v>248</v>
      </c>
      <c r="E23" s="4" t="s">
        <v>445</v>
      </c>
      <c r="F23" s="29"/>
      <c r="G23" s="29"/>
    </row>
    <row r="24" spans="1:7" ht="27.95" customHeight="1">
      <c r="A24" s="1">
        <v>256</v>
      </c>
      <c r="C24" s="4">
        <v>4313</v>
      </c>
      <c r="D24" s="3" t="s">
        <v>250</v>
      </c>
      <c r="E24" s="4" t="s">
        <v>445</v>
      </c>
      <c r="F24" s="29"/>
      <c r="G24" s="29"/>
    </row>
    <row r="25" spans="1:7" ht="27.95" customHeight="1">
      <c r="A25" s="1">
        <v>255</v>
      </c>
      <c r="C25" s="4">
        <v>4312</v>
      </c>
      <c r="D25" s="3" t="s">
        <v>249</v>
      </c>
      <c r="E25" s="4" t="s">
        <v>445</v>
      </c>
      <c r="F25" s="29"/>
      <c r="G25" s="29"/>
    </row>
    <row r="26" spans="1:7" ht="27.95" customHeight="1">
      <c r="A26" s="1">
        <v>6</v>
      </c>
      <c r="C26" s="4">
        <v>4006</v>
      </c>
      <c r="D26" s="3" t="s">
        <v>9</v>
      </c>
      <c r="E26" s="4" t="s">
        <v>426</v>
      </c>
      <c r="F26" s="29"/>
      <c r="G26" s="29"/>
    </row>
    <row r="27" spans="1:7" ht="27.95" customHeight="1">
      <c r="A27" s="1">
        <v>7</v>
      </c>
      <c r="C27" s="4">
        <v>4007</v>
      </c>
      <c r="D27" s="3" t="s">
        <v>10</v>
      </c>
      <c r="E27" s="4" t="s">
        <v>426</v>
      </c>
      <c r="F27" s="33">
        <v>1187.292342168</v>
      </c>
      <c r="G27" s="4"/>
    </row>
    <row r="28" spans="1:7" ht="27.95" customHeight="1">
      <c r="A28" s="1">
        <v>4</v>
      </c>
      <c r="C28" s="4">
        <v>4004</v>
      </c>
      <c r="D28" s="3" t="s">
        <v>7</v>
      </c>
      <c r="E28" s="4" t="s">
        <v>426</v>
      </c>
      <c r="F28" s="29"/>
      <c r="G28" s="29"/>
    </row>
    <row r="29" spans="1:7" ht="27.95" customHeight="1">
      <c r="A29" s="1">
        <v>5</v>
      </c>
      <c r="B29" s="95"/>
      <c r="C29" s="4">
        <v>4005</v>
      </c>
      <c r="D29" s="3" t="s">
        <v>8</v>
      </c>
      <c r="E29" s="4" t="s">
        <v>426</v>
      </c>
      <c r="F29" s="33">
        <v>1110.2875658408202</v>
      </c>
      <c r="G29" s="4"/>
    </row>
    <row r="30" spans="1:7" ht="27.95" customHeight="1">
      <c r="A30" s="1">
        <v>193</v>
      </c>
      <c r="C30" s="4">
        <v>4226</v>
      </c>
      <c r="D30" s="3" t="s">
        <v>189</v>
      </c>
      <c r="E30" s="4" t="s">
        <v>426</v>
      </c>
      <c r="F30" s="33">
        <v>738.18021644224314</v>
      </c>
      <c r="G30" s="4"/>
    </row>
    <row r="31" spans="1:7" ht="27.95" customHeight="1">
      <c r="A31" s="1">
        <v>346</v>
      </c>
      <c r="C31" s="4">
        <v>4419</v>
      </c>
      <c r="D31" s="3" t="s">
        <v>375</v>
      </c>
      <c r="E31" s="4" t="s">
        <v>445</v>
      </c>
      <c r="F31" s="33">
        <v>3001.069184907401</v>
      </c>
      <c r="G31" s="4"/>
    </row>
    <row r="32" spans="1:7" ht="27.95" customHeight="1">
      <c r="A32" s="1">
        <v>360</v>
      </c>
      <c r="C32" s="4">
        <v>4433</v>
      </c>
      <c r="D32" s="3" t="s">
        <v>444</v>
      </c>
      <c r="E32" s="4" t="s">
        <v>445</v>
      </c>
      <c r="F32" s="33">
        <v>22435.626413711561</v>
      </c>
      <c r="G32" s="4"/>
    </row>
    <row r="33" spans="1:7" ht="27.95" customHeight="1">
      <c r="A33" s="1">
        <v>345</v>
      </c>
      <c r="C33" s="4">
        <v>4418</v>
      </c>
      <c r="D33" s="3" t="s">
        <v>374</v>
      </c>
      <c r="E33" s="4" t="s">
        <v>445</v>
      </c>
      <c r="F33" s="33">
        <v>64500.182009073666</v>
      </c>
      <c r="G33" s="4"/>
    </row>
    <row r="34" spans="1:7" ht="27.95" customHeight="1">
      <c r="A34" s="1">
        <v>186</v>
      </c>
      <c r="C34" s="4">
        <v>4219</v>
      </c>
      <c r="D34" s="3" t="s">
        <v>182</v>
      </c>
      <c r="E34" s="4" t="s">
        <v>451</v>
      </c>
      <c r="F34" s="160">
        <v>67672.479999999996</v>
      </c>
      <c r="G34" s="1" t="s">
        <v>416</v>
      </c>
    </row>
    <row r="35" spans="1:7" ht="27.95" customHeight="1">
      <c r="A35" s="1">
        <v>8</v>
      </c>
      <c r="B35" s="95"/>
      <c r="C35" s="4">
        <v>4009</v>
      </c>
      <c r="D35" s="3" t="s">
        <v>11</v>
      </c>
      <c r="E35" s="4" t="s">
        <v>449</v>
      </c>
      <c r="F35" s="33">
        <v>12173.259799149087</v>
      </c>
      <c r="G35" s="4"/>
    </row>
    <row r="36" spans="1:7" ht="27.95" customHeight="1">
      <c r="A36" s="1">
        <v>9</v>
      </c>
      <c r="C36" s="4">
        <v>4010</v>
      </c>
      <c r="D36" s="3" t="s">
        <v>12</v>
      </c>
      <c r="E36" s="4" t="s">
        <v>449</v>
      </c>
      <c r="F36" s="29"/>
      <c r="G36" s="29"/>
    </row>
    <row r="37" spans="1:7" ht="27.95" customHeight="1">
      <c r="A37" s="1">
        <v>183</v>
      </c>
      <c r="C37" s="4">
        <v>4216</v>
      </c>
      <c r="D37" s="3" t="s">
        <v>179</v>
      </c>
      <c r="E37" s="4" t="s">
        <v>449</v>
      </c>
      <c r="F37" s="29"/>
      <c r="G37" s="29"/>
    </row>
    <row r="38" spans="1:7" ht="27.95" customHeight="1">
      <c r="A38" s="1">
        <v>187</v>
      </c>
      <c r="C38" s="4">
        <v>4220</v>
      </c>
      <c r="D38" s="3" t="s">
        <v>183</v>
      </c>
      <c r="E38" s="4" t="s">
        <v>426</v>
      </c>
      <c r="F38" s="29"/>
      <c r="G38" s="29"/>
    </row>
    <row r="39" spans="1:7" ht="27.95" customHeight="1">
      <c r="A39" s="1">
        <v>195</v>
      </c>
      <c r="C39" s="4">
        <v>4228</v>
      </c>
      <c r="D39" s="3" t="s">
        <v>191</v>
      </c>
      <c r="E39" s="4" t="s">
        <v>426</v>
      </c>
      <c r="F39" s="33">
        <v>841.36928985803002</v>
      </c>
      <c r="G39" s="4"/>
    </row>
    <row r="40" spans="1:7" ht="27.95" customHeight="1">
      <c r="A40" s="1">
        <v>194</v>
      </c>
      <c r="C40" s="4">
        <v>4227</v>
      </c>
      <c r="D40" s="3" t="s">
        <v>190</v>
      </c>
      <c r="E40" s="4" t="s">
        <v>424</v>
      </c>
      <c r="F40" s="33">
        <v>760.40676799925984</v>
      </c>
      <c r="G40" s="4"/>
    </row>
    <row r="41" spans="1:7" ht="27.95" customHeight="1">
      <c r="A41" s="1">
        <v>31</v>
      </c>
      <c r="C41" s="4">
        <v>4039</v>
      </c>
      <c r="D41" s="3" t="s">
        <v>33</v>
      </c>
      <c r="E41" s="4" t="s">
        <v>424</v>
      </c>
      <c r="F41" s="29"/>
      <c r="G41" s="29"/>
    </row>
    <row r="42" spans="1:7" ht="27.95" customHeight="1">
      <c r="A42" s="1">
        <v>181</v>
      </c>
      <c r="C42" s="4">
        <v>4214</v>
      </c>
      <c r="D42" s="3" t="s">
        <v>177</v>
      </c>
      <c r="E42" s="4" t="s">
        <v>424</v>
      </c>
      <c r="F42" s="29"/>
      <c r="G42" s="29"/>
    </row>
    <row r="43" spans="1:7" ht="27.95" customHeight="1">
      <c r="A43" s="1">
        <v>18</v>
      </c>
      <c r="C43" s="4">
        <v>4025</v>
      </c>
      <c r="D43" s="3" t="s">
        <v>20</v>
      </c>
      <c r="E43" s="4" t="s">
        <v>424</v>
      </c>
      <c r="F43" s="33">
        <v>1440.8586123209088</v>
      </c>
      <c r="G43" s="4"/>
    </row>
    <row r="44" spans="1:7" ht="27.95" customHeight="1">
      <c r="A44" s="1">
        <v>19</v>
      </c>
      <c r="C44" s="4">
        <v>4026</v>
      </c>
      <c r="D44" s="3" t="s">
        <v>21</v>
      </c>
      <c r="E44" s="4" t="s">
        <v>424</v>
      </c>
      <c r="F44" s="33">
        <v>630.36441513430509</v>
      </c>
      <c r="G44" s="4"/>
    </row>
    <row r="45" spans="1:7" ht="27.95" customHeight="1">
      <c r="A45" s="1">
        <v>22</v>
      </c>
      <c r="C45" s="4">
        <v>4029</v>
      </c>
      <c r="D45" s="3" t="s">
        <v>24</v>
      </c>
      <c r="E45" s="4" t="s">
        <v>425</v>
      </c>
      <c r="F45" s="29"/>
      <c r="G45" s="29"/>
    </row>
    <row r="46" spans="1:7" ht="27.95" customHeight="1">
      <c r="A46" s="1">
        <v>21</v>
      </c>
      <c r="C46" s="4">
        <v>4028</v>
      </c>
      <c r="D46" s="3" t="s">
        <v>23</v>
      </c>
      <c r="E46" s="4" t="s">
        <v>424</v>
      </c>
      <c r="F46" s="33">
        <v>4332.4365900639787</v>
      </c>
      <c r="G46" s="4"/>
    </row>
    <row r="47" spans="1:7" ht="27.95" customHeight="1">
      <c r="A47" s="1">
        <v>23</v>
      </c>
      <c r="C47" s="4">
        <v>4030</v>
      </c>
      <c r="D47" s="3" t="s">
        <v>25</v>
      </c>
      <c r="E47" s="4" t="s">
        <v>425</v>
      </c>
      <c r="F47" s="29"/>
      <c r="G47" s="29"/>
    </row>
    <row r="48" spans="1:7" ht="27.95" customHeight="1">
      <c r="A48" s="1">
        <v>20</v>
      </c>
      <c r="C48" s="4">
        <v>4027</v>
      </c>
      <c r="D48" s="3" t="s">
        <v>22</v>
      </c>
      <c r="E48" s="4" t="s">
        <v>424</v>
      </c>
      <c r="F48" s="33">
        <v>934.10056837003299</v>
      </c>
      <c r="G48" s="4"/>
    </row>
    <row r="49" spans="1:7" ht="27.95" customHeight="1">
      <c r="A49" s="1">
        <v>17</v>
      </c>
      <c r="C49" s="4">
        <v>4024</v>
      </c>
      <c r="D49" s="3" t="s">
        <v>19</v>
      </c>
      <c r="E49" s="4" t="s">
        <v>424</v>
      </c>
      <c r="F49" s="29"/>
      <c r="G49" s="29"/>
    </row>
    <row r="50" spans="1:7" ht="27.95" customHeight="1">
      <c r="A50" s="1">
        <v>343</v>
      </c>
      <c r="C50" s="4">
        <v>4416</v>
      </c>
      <c r="D50" s="3" t="s">
        <v>332</v>
      </c>
      <c r="E50" s="4" t="s">
        <v>424</v>
      </c>
      <c r="F50" s="33">
        <v>807.15040500058035</v>
      </c>
      <c r="G50" s="4"/>
    </row>
    <row r="51" spans="1:7" ht="27.95" customHeight="1">
      <c r="A51" s="1">
        <v>216</v>
      </c>
      <c r="C51" s="4">
        <v>4253</v>
      </c>
      <c r="D51" s="3" t="s">
        <v>0</v>
      </c>
      <c r="E51" s="4" t="s">
        <v>422</v>
      </c>
      <c r="F51" s="33">
        <v>1394.9374151678869</v>
      </c>
      <c r="G51" s="4"/>
    </row>
    <row r="52" spans="1:7" ht="27.95" customHeight="1">
      <c r="A52" s="1">
        <v>223</v>
      </c>
      <c r="C52" s="4">
        <v>4262</v>
      </c>
      <c r="D52" s="3" t="s">
        <v>217</v>
      </c>
      <c r="E52" s="4" t="s">
        <v>435</v>
      </c>
      <c r="F52" s="29"/>
      <c r="G52" s="29"/>
    </row>
    <row r="53" spans="1:7" ht="27.95" customHeight="1">
      <c r="A53" s="1">
        <v>27</v>
      </c>
      <c r="C53" s="4">
        <v>4035</v>
      </c>
      <c r="D53" s="3" t="s">
        <v>29</v>
      </c>
      <c r="E53" s="4" t="s">
        <v>435</v>
      </c>
      <c r="F53" s="33">
        <v>2781.2932045027128</v>
      </c>
      <c r="G53" s="4"/>
    </row>
    <row r="54" spans="1:7" ht="27.95" customHeight="1">
      <c r="A54" s="1">
        <v>273</v>
      </c>
      <c r="C54" s="4">
        <v>4335</v>
      </c>
      <c r="D54" s="3" t="s">
        <v>266</v>
      </c>
      <c r="E54" s="4" t="s">
        <v>422</v>
      </c>
      <c r="F54" s="33">
        <v>86.42</v>
      </c>
      <c r="G54" s="4" t="s">
        <v>416</v>
      </c>
    </row>
    <row r="55" spans="1:7" ht="27.95" customHeight="1">
      <c r="A55" s="1">
        <v>228</v>
      </c>
      <c r="C55" s="4">
        <v>4268</v>
      </c>
      <c r="D55" s="3" t="s">
        <v>222</v>
      </c>
      <c r="E55" s="4" t="s">
        <v>445</v>
      </c>
      <c r="F55" s="29"/>
      <c r="G55" s="29"/>
    </row>
    <row r="56" spans="1:7" ht="27.95" customHeight="1">
      <c r="A56" s="1">
        <v>337</v>
      </c>
      <c r="C56" s="4">
        <v>4406</v>
      </c>
      <c r="D56" s="3" t="s">
        <v>326</v>
      </c>
      <c r="E56" s="4" t="s">
        <v>445</v>
      </c>
      <c r="F56" s="33">
        <v>26.493524170929746</v>
      </c>
      <c r="G56" s="4"/>
    </row>
    <row r="57" spans="1:7" ht="27.95" customHeight="1">
      <c r="A57" s="1">
        <v>275</v>
      </c>
      <c r="C57" s="4">
        <v>4339</v>
      </c>
      <c r="D57" s="3" t="s">
        <v>268</v>
      </c>
      <c r="E57" s="4" t="s">
        <v>445</v>
      </c>
      <c r="F57" s="33">
        <v>53.999387717578799</v>
      </c>
      <c r="G57" s="4"/>
    </row>
    <row r="58" spans="1:7" ht="27.95" customHeight="1">
      <c r="A58" s="1">
        <v>276</v>
      </c>
      <c r="C58" s="4">
        <v>4340</v>
      </c>
      <c r="D58" s="3" t="s">
        <v>269</v>
      </c>
      <c r="E58" s="4" t="s">
        <v>445</v>
      </c>
      <c r="F58" s="33">
        <v>81.677302627978719</v>
      </c>
      <c r="G58" s="4"/>
    </row>
    <row r="59" spans="1:7" ht="27.95" customHeight="1">
      <c r="A59" s="1">
        <v>28</v>
      </c>
      <c r="C59" s="4">
        <v>4036</v>
      </c>
      <c r="D59" s="3" t="s">
        <v>30</v>
      </c>
      <c r="E59" s="4" t="s">
        <v>445</v>
      </c>
      <c r="F59" s="33">
        <v>41.348876372252782</v>
      </c>
      <c r="G59" s="4"/>
    </row>
    <row r="60" spans="1:7" ht="27.95" customHeight="1">
      <c r="A60" s="1">
        <v>29</v>
      </c>
      <c r="C60" s="4">
        <v>4037</v>
      </c>
      <c r="D60" s="3" t="s">
        <v>31</v>
      </c>
      <c r="E60" s="4" t="s">
        <v>445</v>
      </c>
      <c r="F60" s="33">
        <v>37.966230597912173</v>
      </c>
      <c r="G60" s="4"/>
    </row>
    <row r="61" spans="1:7" ht="27.95" customHeight="1">
      <c r="A61" s="1">
        <v>33</v>
      </c>
      <c r="C61" s="4">
        <v>4041</v>
      </c>
      <c r="D61" s="3" t="s">
        <v>35</v>
      </c>
      <c r="E61" s="4" t="s">
        <v>445</v>
      </c>
      <c r="F61" s="33">
        <v>19.675839166046565</v>
      </c>
      <c r="G61" s="4"/>
    </row>
    <row r="62" spans="1:7" ht="27.95" customHeight="1">
      <c r="A62" s="1">
        <v>153</v>
      </c>
      <c r="C62" s="4">
        <v>4184</v>
      </c>
      <c r="D62" s="3" t="s">
        <v>149</v>
      </c>
      <c r="E62" s="4" t="s">
        <v>445</v>
      </c>
      <c r="F62" s="29"/>
      <c r="G62" s="29"/>
    </row>
    <row r="63" spans="1:7" ht="27.95" customHeight="1">
      <c r="A63" s="1">
        <v>336</v>
      </c>
      <c r="C63" s="4">
        <v>4405</v>
      </c>
      <c r="D63" s="3" t="s">
        <v>325</v>
      </c>
      <c r="E63" s="4" t="s">
        <v>445</v>
      </c>
      <c r="F63" s="29"/>
      <c r="G63" s="29"/>
    </row>
    <row r="64" spans="1:7" ht="27.95" customHeight="1">
      <c r="A64" s="1">
        <v>335</v>
      </c>
      <c r="C64" s="4">
        <v>4404</v>
      </c>
      <c r="D64" s="3" t="s">
        <v>324</v>
      </c>
      <c r="E64" s="4" t="s">
        <v>445</v>
      </c>
      <c r="F64" s="29"/>
      <c r="G64" s="29"/>
    </row>
    <row r="65" spans="1:7" ht="27.95" customHeight="1">
      <c r="A65" s="1">
        <v>330</v>
      </c>
      <c r="C65" s="4">
        <v>4398</v>
      </c>
      <c r="D65" s="3" t="s">
        <v>320</v>
      </c>
      <c r="E65" s="4" t="s">
        <v>445</v>
      </c>
      <c r="F65" s="29"/>
      <c r="G65" s="29"/>
    </row>
    <row r="66" spans="1:7" ht="27.95" customHeight="1">
      <c r="A66" s="1">
        <v>25</v>
      </c>
      <c r="C66" s="4">
        <v>4032</v>
      </c>
      <c r="D66" s="3" t="s">
        <v>27</v>
      </c>
      <c r="E66" s="4" t="s">
        <v>449</v>
      </c>
      <c r="F66" s="29"/>
      <c r="G66" s="29"/>
    </row>
    <row r="67" spans="1:7" ht="27.95" customHeight="1">
      <c r="A67" s="1">
        <v>32</v>
      </c>
      <c r="C67" s="4">
        <v>4040</v>
      </c>
      <c r="D67" s="3" t="s">
        <v>34</v>
      </c>
      <c r="E67" s="4" t="s">
        <v>449</v>
      </c>
      <c r="F67" s="29"/>
      <c r="G67" s="29"/>
    </row>
    <row r="68" spans="1:7" ht="27.95" customHeight="1">
      <c r="A68" s="1">
        <v>26</v>
      </c>
      <c r="C68" s="4">
        <v>4034</v>
      </c>
      <c r="D68" s="3" t="s">
        <v>28</v>
      </c>
      <c r="E68" s="4" t="s">
        <v>445</v>
      </c>
      <c r="F68" s="33">
        <v>63.804169780290351</v>
      </c>
      <c r="G68" s="4"/>
    </row>
    <row r="69" spans="1:7" ht="27.95" customHeight="1">
      <c r="A69" s="1">
        <v>24</v>
      </c>
      <c r="C69" s="4">
        <v>4031</v>
      </c>
      <c r="D69" s="3" t="s">
        <v>26</v>
      </c>
      <c r="E69" s="4" t="s">
        <v>424</v>
      </c>
      <c r="F69" s="33">
        <v>513.3065577867095</v>
      </c>
      <c r="G69" s="4"/>
    </row>
    <row r="70" spans="1:7" ht="27.95" customHeight="1">
      <c r="A70" s="1">
        <v>310</v>
      </c>
      <c r="C70" s="4">
        <v>4375</v>
      </c>
      <c r="D70" s="3" t="s">
        <v>302</v>
      </c>
      <c r="E70" s="4" t="s">
        <v>445</v>
      </c>
      <c r="F70" s="33">
        <v>293.72343828766566</v>
      </c>
      <c r="G70" s="4"/>
    </row>
    <row r="71" spans="1:7" ht="27.95" customHeight="1">
      <c r="A71" s="1">
        <v>250</v>
      </c>
      <c r="C71" s="4">
        <v>4307</v>
      </c>
      <c r="D71" s="3" t="s">
        <v>244</v>
      </c>
      <c r="E71" s="4" t="s">
        <v>445</v>
      </c>
      <c r="F71" s="33">
        <v>19.664826585048292</v>
      </c>
      <c r="G71" s="4"/>
    </row>
    <row r="72" spans="1:7" ht="27.95" customHeight="1">
      <c r="A72" s="1">
        <v>249</v>
      </c>
      <c r="C72" s="4">
        <v>4306</v>
      </c>
      <c r="D72" s="3" t="s">
        <v>243</v>
      </c>
      <c r="E72" s="4" t="s">
        <v>445</v>
      </c>
      <c r="F72" s="29"/>
      <c r="G72" s="29"/>
    </row>
    <row r="73" spans="1:7" ht="27.95" customHeight="1">
      <c r="A73" s="1">
        <v>248</v>
      </c>
      <c r="C73" s="4">
        <v>4305</v>
      </c>
      <c r="D73" s="3" t="s">
        <v>242</v>
      </c>
      <c r="E73" s="4" t="s">
        <v>445</v>
      </c>
      <c r="F73" s="29"/>
      <c r="G73" s="29"/>
    </row>
    <row r="74" spans="1:7" ht="27.95" customHeight="1">
      <c r="A74" s="1">
        <v>383</v>
      </c>
      <c r="C74" s="4">
        <v>4463</v>
      </c>
      <c r="D74" s="3" t="s">
        <v>358</v>
      </c>
      <c r="E74" s="4" t="s">
        <v>423</v>
      </c>
      <c r="F74" s="33">
        <v>394.01170865575631</v>
      </c>
      <c r="G74" s="4"/>
    </row>
    <row r="75" spans="1:7" ht="27.95" customHeight="1">
      <c r="A75" s="1">
        <v>363</v>
      </c>
      <c r="C75" s="4">
        <v>4437</v>
      </c>
      <c r="D75" s="3" t="s">
        <v>341</v>
      </c>
      <c r="E75" s="4" t="s">
        <v>423</v>
      </c>
      <c r="F75" s="29"/>
      <c r="G75" s="29"/>
    </row>
    <row r="76" spans="1:7" ht="27.95" customHeight="1">
      <c r="A76" s="1">
        <v>384</v>
      </c>
      <c r="C76" s="4">
        <v>4464</v>
      </c>
      <c r="D76" s="3" t="s">
        <v>359</v>
      </c>
      <c r="E76" s="4" t="s">
        <v>423</v>
      </c>
      <c r="F76" s="33">
        <v>7653.7487814903652</v>
      </c>
      <c r="G76" s="4"/>
    </row>
    <row r="77" spans="1:7" ht="27.95" customHeight="1">
      <c r="A77" s="1">
        <v>385</v>
      </c>
      <c r="C77" s="4">
        <v>4465</v>
      </c>
      <c r="D77" s="3" t="s">
        <v>360</v>
      </c>
      <c r="E77" s="4" t="s">
        <v>423</v>
      </c>
      <c r="F77" s="33">
        <v>11630.94167603208</v>
      </c>
      <c r="G77" s="4"/>
    </row>
    <row r="78" spans="1:7" ht="27.95" customHeight="1">
      <c r="A78" s="1">
        <v>221</v>
      </c>
      <c r="C78" s="4">
        <v>4260</v>
      </c>
      <c r="D78" s="3" t="s">
        <v>215</v>
      </c>
      <c r="E78" s="4" t="s">
        <v>445</v>
      </c>
      <c r="F78" s="33">
        <v>512.22243665703832</v>
      </c>
      <c r="G78" s="4"/>
    </row>
    <row r="79" spans="1:7" ht="27.95" customHeight="1">
      <c r="A79" s="1">
        <v>268</v>
      </c>
      <c r="C79" s="4">
        <v>4328</v>
      </c>
      <c r="D79" s="3" t="s">
        <v>261</v>
      </c>
      <c r="E79" s="4" t="s">
        <v>445</v>
      </c>
      <c r="F79" s="29"/>
      <c r="G79" s="29"/>
    </row>
    <row r="80" spans="1:7" ht="27.95" customHeight="1">
      <c r="A80" s="1">
        <v>295</v>
      </c>
      <c r="C80" s="4">
        <v>4360</v>
      </c>
      <c r="D80" s="3" t="s">
        <v>288</v>
      </c>
      <c r="E80" s="4" t="s">
        <v>445</v>
      </c>
      <c r="F80" s="33">
        <v>3955.0544571525006</v>
      </c>
      <c r="G80" s="4"/>
    </row>
    <row r="81" spans="1:7" ht="27.95" customHeight="1">
      <c r="A81" s="1">
        <v>347</v>
      </c>
      <c r="C81" s="4">
        <v>4420</v>
      </c>
      <c r="D81" s="3" t="s">
        <v>376</v>
      </c>
      <c r="E81" s="4" t="s">
        <v>445</v>
      </c>
      <c r="F81" s="29"/>
      <c r="G81" s="29"/>
    </row>
    <row r="82" spans="1:7" ht="27.95" customHeight="1">
      <c r="A82" s="1">
        <v>41</v>
      </c>
      <c r="C82" s="4">
        <v>4050</v>
      </c>
      <c r="D82" s="3" t="s">
        <v>41</v>
      </c>
      <c r="E82" s="4" t="s">
        <v>430</v>
      </c>
      <c r="F82" s="33">
        <v>217.31180640188262</v>
      </c>
      <c r="G82" s="4"/>
    </row>
    <row r="83" spans="1:7" ht="27.95" customHeight="1">
      <c r="A83" s="1">
        <v>40</v>
      </c>
      <c r="C83" s="4">
        <v>4049</v>
      </c>
      <c r="D83" s="3" t="s">
        <v>40</v>
      </c>
      <c r="E83" s="4" t="s">
        <v>452</v>
      </c>
      <c r="F83" s="29"/>
      <c r="G83" s="29"/>
    </row>
    <row r="84" spans="1:7" ht="27.95" customHeight="1">
      <c r="A84" s="1">
        <v>271</v>
      </c>
      <c r="C84" s="4">
        <v>4331</v>
      </c>
      <c r="D84" s="3" t="s">
        <v>264</v>
      </c>
      <c r="E84" s="4" t="s">
        <v>445</v>
      </c>
      <c r="F84" s="29"/>
      <c r="G84" s="29"/>
    </row>
    <row r="85" spans="1:7" ht="27.95" customHeight="1">
      <c r="A85" s="1">
        <v>338</v>
      </c>
      <c r="C85" s="4">
        <v>4407</v>
      </c>
      <c r="D85" s="3" t="s">
        <v>327</v>
      </c>
      <c r="E85" s="4" t="s">
        <v>445</v>
      </c>
      <c r="F85" s="33">
        <v>1811.3665733512446</v>
      </c>
      <c r="G85" s="4"/>
    </row>
    <row r="86" spans="1:7" ht="27.95" customHeight="1">
      <c r="A86" s="1">
        <v>319</v>
      </c>
      <c r="C86" s="4">
        <v>4386</v>
      </c>
      <c r="D86" s="3" t="s">
        <v>310</v>
      </c>
      <c r="E86" s="4" t="s">
        <v>445</v>
      </c>
      <c r="F86" s="33">
        <v>754.00326135301486</v>
      </c>
      <c r="G86" s="4"/>
    </row>
    <row r="87" spans="1:7" ht="27.95" customHeight="1">
      <c r="A87" s="1">
        <v>65</v>
      </c>
      <c r="C87" s="4">
        <v>4077</v>
      </c>
      <c r="D87" s="3" t="s">
        <v>65</v>
      </c>
      <c r="E87" s="4" t="s">
        <v>445</v>
      </c>
      <c r="F87" s="33">
        <v>2788.7083797223995</v>
      </c>
      <c r="G87" s="4"/>
    </row>
    <row r="88" spans="1:7" ht="27.95" customHeight="1">
      <c r="A88" s="1">
        <v>64</v>
      </c>
      <c r="C88" s="4">
        <v>4076</v>
      </c>
      <c r="D88" s="3" t="s">
        <v>64</v>
      </c>
      <c r="E88" s="4" t="s">
        <v>445</v>
      </c>
      <c r="F88" s="33">
        <v>3242.1201112988656</v>
      </c>
      <c r="G88" s="4"/>
    </row>
    <row r="89" spans="1:7" ht="27.95" customHeight="1">
      <c r="A89" s="1">
        <v>322</v>
      </c>
      <c r="C89" s="4">
        <v>4390</v>
      </c>
      <c r="D89" s="3" t="s">
        <v>313</v>
      </c>
      <c r="E89" s="4" t="s">
        <v>423</v>
      </c>
      <c r="F89" s="29"/>
      <c r="G89" s="29"/>
    </row>
    <row r="90" spans="1:7" ht="27.95" customHeight="1">
      <c r="A90" s="1">
        <v>388</v>
      </c>
      <c r="C90" s="4">
        <v>4468</v>
      </c>
      <c r="D90" s="3" t="s">
        <v>363</v>
      </c>
      <c r="E90" s="4" t="s">
        <v>423</v>
      </c>
      <c r="F90" s="33">
        <v>4149.2773693738191</v>
      </c>
      <c r="G90" s="4"/>
    </row>
    <row r="91" spans="1:7" ht="27.95" customHeight="1">
      <c r="A91" s="1">
        <v>265</v>
      </c>
      <c r="C91" s="4">
        <v>4325</v>
      </c>
      <c r="D91" s="3" t="s">
        <v>258</v>
      </c>
      <c r="E91" s="4" t="s">
        <v>423</v>
      </c>
      <c r="F91" s="33">
        <v>7886.0345105422566</v>
      </c>
      <c r="G91" s="4"/>
    </row>
    <row r="92" spans="1:7" ht="27.95" customHeight="1">
      <c r="A92" s="1">
        <v>42</v>
      </c>
      <c r="C92" s="4">
        <v>4053</v>
      </c>
      <c r="D92" s="3" t="s">
        <v>42</v>
      </c>
      <c r="E92" s="4" t="s">
        <v>423</v>
      </c>
      <c r="F92" s="33">
        <v>1275.9684947004396</v>
      </c>
      <c r="G92" s="4"/>
    </row>
    <row r="93" spans="1:7" ht="27.95" customHeight="1">
      <c r="A93" s="1">
        <v>43</v>
      </c>
      <c r="C93" s="4">
        <v>4054</v>
      </c>
      <c r="D93" s="3" t="s">
        <v>43</v>
      </c>
      <c r="E93" s="4" t="s">
        <v>423</v>
      </c>
      <c r="F93" s="33">
        <v>1700.4465329789884</v>
      </c>
      <c r="G93" s="4"/>
    </row>
    <row r="94" spans="1:7" ht="27.95" customHeight="1">
      <c r="A94" s="1">
        <v>44</v>
      </c>
      <c r="C94" s="4">
        <v>4055</v>
      </c>
      <c r="D94" s="3" t="s">
        <v>44</v>
      </c>
      <c r="E94" s="4" t="s">
        <v>423</v>
      </c>
      <c r="F94" s="33">
        <v>1612.460738382659</v>
      </c>
      <c r="G94" s="4"/>
    </row>
    <row r="95" spans="1:7" ht="27.95" customHeight="1">
      <c r="A95" s="1">
        <v>45</v>
      </c>
      <c r="C95" s="4">
        <v>4056</v>
      </c>
      <c r="D95" s="3" t="s">
        <v>45</v>
      </c>
      <c r="E95" s="4" t="s">
        <v>423</v>
      </c>
      <c r="F95" s="29"/>
      <c r="G95" s="29"/>
    </row>
    <row r="96" spans="1:7" ht="27.95" customHeight="1">
      <c r="A96" s="1">
        <v>46</v>
      </c>
      <c r="C96" s="4">
        <v>4057</v>
      </c>
      <c r="D96" s="3" t="s">
        <v>46</v>
      </c>
      <c r="E96" s="4" t="s">
        <v>423</v>
      </c>
      <c r="F96" s="29"/>
      <c r="G96" s="29"/>
    </row>
    <row r="97" spans="1:7" ht="27.95" customHeight="1">
      <c r="A97" s="1">
        <v>47</v>
      </c>
      <c r="C97" s="4">
        <v>4058</v>
      </c>
      <c r="D97" s="3" t="s">
        <v>47</v>
      </c>
      <c r="E97" s="4" t="s">
        <v>423</v>
      </c>
      <c r="F97" s="33">
        <v>4780.7755751144905</v>
      </c>
      <c r="G97" s="4"/>
    </row>
    <row r="98" spans="1:7" ht="27.95" customHeight="1">
      <c r="A98" s="1">
        <v>285</v>
      </c>
      <c r="C98" s="4">
        <v>4349</v>
      </c>
      <c r="D98" s="3" t="s">
        <v>278</v>
      </c>
      <c r="E98" s="4" t="s">
        <v>445</v>
      </c>
      <c r="F98" s="33">
        <v>16674.649657194001</v>
      </c>
      <c r="G98" s="4"/>
    </row>
    <row r="99" spans="1:7" ht="27.95" customHeight="1">
      <c r="A99" s="1">
        <v>243</v>
      </c>
      <c r="C99" s="4">
        <v>4300</v>
      </c>
      <c r="D99" s="3" t="s">
        <v>237</v>
      </c>
      <c r="E99" s="4" t="s">
        <v>445</v>
      </c>
      <c r="F99" s="29"/>
      <c r="G99" s="29"/>
    </row>
    <row r="100" spans="1:7" ht="27.95" customHeight="1">
      <c r="A100" s="1">
        <v>48</v>
      </c>
      <c r="C100" s="4">
        <v>4059</v>
      </c>
      <c r="D100" s="3" t="s">
        <v>48</v>
      </c>
      <c r="E100" s="4" t="s">
        <v>445</v>
      </c>
      <c r="F100" s="33">
        <v>13153.007105628247</v>
      </c>
      <c r="G100" s="4"/>
    </row>
    <row r="101" spans="1:7" ht="27.95" customHeight="1">
      <c r="A101" s="1">
        <v>241</v>
      </c>
      <c r="C101" s="4">
        <v>4296</v>
      </c>
      <c r="D101" s="3" t="s">
        <v>235</v>
      </c>
      <c r="E101" s="4" t="s">
        <v>445</v>
      </c>
      <c r="F101" s="33">
        <v>3374.0715303404918</v>
      </c>
      <c r="G101" s="4"/>
    </row>
    <row r="102" spans="1:7" ht="27.95" customHeight="1">
      <c r="A102" s="1">
        <v>66</v>
      </c>
      <c r="C102" s="4">
        <v>4079</v>
      </c>
      <c r="D102" s="3" t="s">
        <v>66</v>
      </c>
      <c r="E102" s="4" t="s">
        <v>445</v>
      </c>
      <c r="F102" s="33">
        <v>830.80367825236283</v>
      </c>
      <c r="G102" s="4"/>
    </row>
    <row r="103" spans="1:7" ht="27.95" customHeight="1">
      <c r="A103" s="1">
        <v>49</v>
      </c>
      <c r="C103" s="4">
        <v>4060</v>
      </c>
      <c r="D103" s="3" t="s">
        <v>49</v>
      </c>
      <c r="E103" s="4" t="s">
        <v>447</v>
      </c>
      <c r="F103" s="33">
        <v>502.54497424756124</v>
      </c>
      <c r="G103" s="4"/>
    </row>
    <row r="104" spans="1:7" ht="27.95" customHeight="1">
      <c r="A104" s="1">
        <v>56</v>
      </c>
      <c r="C104" s="4">
        <v>4067</v>
      </c>
      <c r="D104" s="3" t="s">
        <v>56</v>
      </c>
      <c r="E104" s="4" t="s">
        <v>447</v>
      </c>
      <c r="F104" s="29"/>
      <c r="G104" s="29"/>
    </row>
    <row r="105" spans="1:7" ht="27.95" customHeight="1">
      <c r="A105" s="1">
        <v>57</v>
      </c>
      <c r="C105" s="4">
        <v>4068</v>
      </c>
      <c r="D105" s="3" t="s">
        <v>57</v>
      </c>
      <c r="E105" s="4" t="s">
        <v>423</v>
      </c>
      <c r="F105" s="33">
        <v>460.65956379164101</v>
      </c>
      <c r="G105" s="4"/>
    </row>
    <row r="106" spans="1:7" ht="27.95" customHeight="1">
      <c r="A106" s="1">
        <v>58</v>
      </c>
      <c r="C106" s="4">
        <v>4069</v>
      </c>
      <c r="D106" s="3" t="s">
        <v>58</v>
      </c>
      <c r="E106" s="4" t="s">
        <v>423</v>
      </c>
      <c r="F106" s="29"/>
      <c r="G106" s="29"/>
    </row>
    <row r="107" spans="1:7" ht="27.95" customHeight="1">
      <c r="A107" s="1">
        <v>59</v>
      </c>
      <c r="C107" s="4">
        <v>4070</v>
      </c>
      <c r="D107" s="3" t="s">
        <v>59</v>
      </c>
      <c r="E107" s="4" t="s">
        <v>423</v>
      </c>
      <c r="F107" s="33">
        <v>183.56447195359462</v>
      </c>
      <c r="G107" s="4"/>
    </row>
    <row r="108" spans="1:7" ht="27.95" customHeight="1">
      <c r="A108" s="1">
        <v>60</v>
      </c>
      <c r="C108" s="4">
        <v>4071</v>
      </c>
      <c r="D108" s="3" t="s">
        <v>60</v>
      </c>
      <c r="E108" s="4" t="s">
        <v>423</v>
      </c>
      <c r="F108" s="33">
        <v>289.15987859561722</v>
      </c>
      <c r="G108" s="4"/>
    </row>
    <row r="109" spans="1:7" ht="27.95" customHeight="1">
      <c r="A109" s="1">
        <v>61</v>
      </c>
      <c r="B109" s="95"/>
      <c r="C109" s="4">
        <v>4072</v>
      </c>
      <c r="D109" s="3" t="s">
        <v>61</v>
      </c>
      <c r="E109" s="4" t="s">
        <v>423</v>
      </c>
      <c r="F109" s="33">
        <v>421.51610882769836</v>
      </c>
      <c r="G109" s="4"/>
    </row>
    <row r="110" spans="1:7" ht="27.95" customHeight="1">
      <c r="A110" s="1">
        <v>62</v>
      </c>
      <c r="C110" s="4">
        <v>4073</v>
      </c>
      <c r="D110" s="3" t="s">
        <v>62</v>
      </c>
      <c r="E110" s="4" t="s">
        <v>423</v>
      </c>
      <c r="F110" s="29"/>
      <c r="G110" s="29"/>
    </row>
    <row r="111" spans="1:7" ht="27.95" customHeight="1">
      <c r="A111" s="1">
        <v>53</v>
      </c>
      <c r="C111" s="4">
        <v>4064</v>
      </c>
      <c r="D111" s="3" t="s">
        <v>53</v>
      </c>
      <c r="E111" s="4" t="s">
        <v>423</v>
      </c>
      <c r="F111" s="29"/>
      <c r="G111" s="29"/>
    </row>
    <row r="112" spans="1:7" ht="27.95" customHeight="1">
      <c r="A112" s="1">
        <v>50</v>
      </c>
      <c r="C112" s="4">
        <v>4061</v>
      </c>
      <c r="D112" s="3" t="s">
        <v>50</v>
      </c>
      <c r="E112" s="4" t="s">
        <v>423</v>
      </c>
      <c r="F112" s="29"/>
      <c r="G112" s="29"/>
    </row>
    <row r="113" spans="1:7" ht="27.95" customHeight="1">
      <c r="A113" s="1">
        <v>51</v>
      </c>
      <c r="C113" s="4">
        <v>4062</v>
      </c>
      <c r="D113" s="3" t="s">
        <v>51</v>
      </c>
      <c r="E113" s="4" t="s">
        <v>423</v>
      </c>
      <c r="F113" s="29"/>
      <c r="G113" s="29"/>
    </row>
    <row r="114" spans="1:7" ht="27.95" customHeight="1">
      <c r="A114" s="1">
        <v>52</v>
      </c>
      <c r="C114" s="4">
        <v>4063</v>
      </c>
      <c r="D114" s="3" t="s">
        <v>52</v>
      </c>
      <c r="E114" s="4" t="s">
        <v>423</v>
      </c>
      <c r="F114" s="29"/>
      <c r="G114" s="29"/>
    </row>
    <row r="115" spans="1:7" ht="27.95" customHeight="1">
      <c r="A115" s="1">
        <v>54</v>
      </c>
      <c r="C115" s="4">
        <v>4065</v>
      </c>
      <c r="D115" s="3" t="s">
        <v>54</v>
      </c>
      <c r="E115" s="4" t="s">
        <v>423</v>
      </c>
      <c r="F115" s="29"/>
      <c r="G115" s="29"/>
    </row>
    <row r="116" spans="1:7" ht="27.95" customHeight="1">
      <c r="A116" s="1">
        <v>55</v>
      </c>
      <c r="C116" s="4">
        <v>4066</v>
      </c>
      <c r="D116" s="3" t="s">
        <v>55</v>
      </c>
      <c r="E116" s="4" t="s">
        <v>423</v>
      </c>
      <c r="F116" s="33">
        <v>2123.0801273032903</v>
      </c>
      <c r="G116" s="4"/>
    </row>
    <row r="117" spans="1:7" ht="27.95" customHeight="1">
      <c r="A117" s="1">
        <v>242</v>
      </c>
      <c r="B117" s="95"/>
      <c r="C117" s="4">
        <v>4299</v>
      </c>
      <c r="D117" s="3" t="s">
        <v>236</v>
      </c>
      <c r="E117" s="4" t="s">
        <v>423</v>
      </c>
      <c r="F117" s="33">
        <v>1443.1120767886346</v>
      </c>
      <c r="G117" s="4"/>
    </row>
    <row r="118" spans="1:7" ht="27.95" customHeight="1">
      <c r="A118" s="1">
        <v>379</v>
      </c>
      <c r="C118" s="4">
        <v>4454</v>
      </c>
      <c r="D118" s="3" t="s">
        <v>518</v>
      </c>
      <c r="E118" s="4" t="s">
        <v>445</v>
      </c>
      <c r="F118" s="33">
        <v>520.09177219572166</v>
      </c>
      <c r="G118" s="4"/>
    </row>
    <row r="119" spans="1:7" ht="27.95" customHeight="1">
      <c r="A119" s="1">
        <v>361</v>
      </c>
      <c r="C119" s="4">
        <v>4434</v>
      </c>
      <c r="D119" s="3" t="s">
        <v>339</v>
      </c>
      <c r="E119" s="4" t="s">
        <v>423</v>
      </c>
      <c r="F119" s="29"/>
      <c r="G119" s="29"/>
    </row>
    <row r="120" spans="1:7" ht="27.95" customHeight="1">
      <c r="A120" s="1">
        <v>391</v>
      </c>
      <c r="C120" s="4">
        <v>4472</v>
      </c>
      <c r="D120" s="3" t="s">
        <v>366</v>
      </c>
      <c r="E120" s="4" t="s">
        <v>423</v>
      </c>
      <c r="F120" s="33">
        <v>1058.5727241820109</v>
      </c>
      <c r="G120" s="4"/>
    </row>
    <row r="121" spans="1:7" ht="27.95" customHeight="1">
      <c r="A121" s="1">
        <v>392</v>
      </c>
      <c r="C121" s="4">
        <v>4473</v>
      </c>
      <c r="D121" s="3" t="s">
        <v>367</v>
      </c>
      <c r="E121" s="4" t="s">
        <v>423</v>
      </c>
      <c r="F121" s="29"/>
      <c r="G121" s="29"/>
    </row>
    <row r="122" spans="1:7" ht="27.95" customHeight="1">
      <c r="A122" s="1">
        <v>393</v>
      </c>
      <c r="C122" s="4">
        <v>4474</v>
      </c>
      <c r="D122" s="3" t="s">
        <v>368</v>
      </c>
      <c r="E122" s="4" t="s">
        <v>423</v>
      </c>
      <c r="F122" s="29"/>
      <c r="G122" s="29"/>
    </row>
    <row r="123" spans="1:7" ht="27.95" customHeight="1">
      <c r="A123" s="1">
        <v>305</v>
      </c>
      <c r="C123" s="4">
        <v>4370</v>
      </c>
      <c r="D123" s="3" t="s">
        <v>297</v>
      </c>
      <c r="E123" s="4" t="s">
        <v>445</v>
      </c>
      <c r="F123" s="33">
        <v>1750.1929321694013</v>
      </c>
      <c r="G123" s="4"/>
    </row>
    <row r="124" spans="1:7" ht="27.95" customHeight="1">
      <c r="A124" s="1">
        <v>196</v>
      </c>
      <c r="C124" s="4">
        <v>4229</v>
      </c>
      <c r="D124" s="3" t="s">
        <v>192</v>
      </c>
      <c r="E124" s="4" t="s">
        <v>442</v>
      </c>
      <c r="F124" s="33">
        <v>14076.62483804462</v>
      </c>
      <c r="G124" s="4"/>
    </row>
    <row r="125" spans="1:7" ht="27.95" customHeight="1">
      <c r="A125" s="1">
        <v>281</v>
      </c>
      <c r="C125" s="4">
        <v>4345</v>
      </c>
      <c r="D125" s="3" t="s">
        <v>274</v>
      </c>
      <c r="E125" s="4" t="s">
        <v>445</v>
      </c>
      <c r="F125" s="33">
        <v>387.88429307400878</v>
      </c>
      <c r="G125" s="4"/>
    </row>
    <row r="126" spans="1:7" ht="27.95" customHeight="1">
      <c r="A126" s="1">
        <v>118</v>
      </c>
      <c r="C126" s="4">
        <v>4142</v>
      </c>
      <c r="D126" s="3" t="s">
        <v>117</v>
      </c>
      <c r="E126" s="4" t="s">
        <v>440</v>
      </c>
      <c r="F126" s="33">
        <v>856.57763477461572</v>
      </c>
      <c r="G126" s="4"/>
    </row>
    <row r="127" spans="1:7" ht="27.95" customHeight="1">
      <c r="A127" s="1">
        <v>34</v>
      </c>
      <c r="C127" s="4">
        <v>4042</v>
      </c>
      <c r="D127" s="3" t="s">
        <v>36</v>
      </c>
      <c r="E127" s="4" t="s">
        <v>438</v>
      </c>
      <c r="F127" s="33">
        <v>702.87963004272081</v>
      </c>
      <c r="G127" s="4"/>
    </row>
    <row r="128" spans="1:7" ht="27.95" customHeight="1">
      <c r="A128" s="1">
        <v>198</v>
      </c>
      <c r="C128" s="4">
        <v>4232</v>
      </c>
      <c r="D128" s="3" t="s">
        <v>194</v>
      </c>
      <c r="E128" s="4" t="s">
        <v>437</v>
      </c>
      <c r="F128" s="33">
        <v>2498.6645682052194</v>
      </c>
      <c r="G128" s="4"/>
    </row>
    <row r="129" spans="1:7" ht="27.95" customHeight="1">
      <c r="A129" s="1">
        <v>141</v>
      </c>
      <c r="C129" s="4">
        <v>4168</v>
      </c>
      <c r="D129" s="3" t="s">
        <v>137</v>
      </c>
      <c r="E129" s="4" t="s">
        <v>441</v>
      </c>
      <c r="F129" s="33">
        <v>1388.059436415926</v>
      </c>
      <c r="G129" s="4"/>
    </row>
    <row r="130" spans="1:7" ht="27.95" customHeight="1">
      <c r="A130" s="1">
        <v>148</v>
      </c>
      <c r="B130" s="95"/>
      <c r="C130" s="4">
        <v>4177</v>
      </c>
      <c r="D130" s="3" t="s">
        <v>144</v>
      </c>
      <c r="E130" s="4" t="s">
        <v>441</v>
      </c>
      <c r="F130" s="33">
        <v>753.62018419190895</v>
      </c>
      <c r="G130" s="4" t="s">
        <v>416</v>
      </c>
    </row>
    <row r="131" spans="1:7" ht="27.95" customHeight="1">
      <c r="A131" s="1">
        <v>149</v>
      </c>
      <c r="C131" s="4">
        <v>4178</v>
      </c>
      <c r="D131" s="3" t="s">
        <v>145</v>
      </c>
      <c r="E131" s="4" t="s">
        <v>441</v>
      </c>
      <c r="F131" s="33">
        <v>645.90479461066946</v>
      </c>
      <c r="G131" s="4" t="s">
        <v>416</v>
      </c>
    </row>
    <row r="132" spans="1:7" ht="27.95" customHeight="1">
      <c r="A132" s="1">
        <v>211</v>
      </c>
      <c r="C132" s="4">
        <v>4248</v>
      </c>
      <c r="D132" s="3" t="s">
        <v>207</v>
      </c>
      <c r="E132" s="4" t="s">
        <v>445</v>
      </c>
      <c r="F132" s="33">
        <v>1374.6652727983046</v>
      </c>
      <c r="G132" s="4"/>
    </row>
    <row r="133" spans="1:7" ht="27.95" customHeight="1">
      <c r="A133" s="1">
        <v>222</v>
      </c>
      <c r="C133" s="4">
        <v>4261</v>
      </c>
      <c r="D133" s="3" t="s">
        <v>216</v>
      </c>
      <c r="E133" s="4" t="s">
        <v>445</v>
      </c>
      <c r="F133" s="33">
        <v>2800.7575284435416</v>
      </c>
      <c r="G133" s="4"/>
    </row>
    <row r="134" spans="1:7" ht="27.95" customHeight="1">
      <c r="A134" s="1">
        <v>235</v>
      </c>
      <c r="C134" s="4">
        <v>4276</v>
      </c>
      <c r="D134" s="3" t="s">
        <v>229</v>
      </c>
      <c r="E134" s="4" t="s">
        <v>445</v>
      </c>
      <c r="F134" s="33">
        <v>2051.6042500926105</v>
      </c>
      <c r="G134" s="4"/>
    </row>
    <row r="135" spans="1:7" ht="27.95" customHeight="1">
      <c r="A135" s="1">
        <v>212</v>
      </c>
      <c r="C135" s="4">
        <v>4249</v>
      </c>
      <c r="D135" s="3" t="s">
        <v>208</v>
      </c>
      <c r="E135" s="4" t="s">
        <v>445</v>
      </c>
      <c r="F135" s="33">
        <v>1231.1922496658788</v>
      </c>
      <c r="G135" s="4"/>
    </row>
    <row r="136" spans="1:7" ht="27.95" customHeight="1">
      <c r="A136" s="1">
        <v>218</v>
      </c>
      <c r="C136" s="4">
        <v>4257</v>
      </c>
      <c r="D136" s="3" t="s">
        <v>212</v>
      </c>
      <c r="E136" s="4" t="s">
        <v>445</v>
      </c>
      <c r="F136" s="33">
        <v>1801.735005927198</v>
      </c>
      <c r="G136" s="4"/>
    </row>
    <row r="137" spans="1:7" ht="27.95" customHeight="1">
      <c r="A137" s="1">
        <v>199</v>
      </c>
      <c r="C137" s="4">
        <v>4233</v>
      </c>
      <c r="D137" s="3" t="s">
        <v>195</v>
      </c>
      <c r="E137" s="4" t="s">
        <v>445</v>
      </c>
      <c r="F137" s="33">
        <v>875.84251039986623</v>
      </c>
      <c r="G137" s="4"/>
    </row>
    <row r="138" spans="1:7" ht="27.95" customHeight="1">
      <c r="A138" s="1">
        <v>155</v>
      </c>
      <c r="C138" s="4">
        <v>4186</v>
      </c>
      <c r="D138" s="3" t="s">
        <v>151</v>
      </c>
      <c r="E138" s="4" t="s">
        <v>445</v>
      </c>
      <c r="F138" s="33">
        <v>1805.4910057061079</v>
      </c>
      <c r="G138" s="4"/>
    </row>
    <row r="139" spans="1:7" ht="27.95" customHeight="1">
      <c r="A139" s="1">
        <v>73</v>
      </c>
      <c r="C139" s="4">
        <v>4089</v>
      </c>
      <c r="D139" s="3" t="s">
        <v>73</v>
      </c>
      <c r="E139" s="4" t="s">
        <v>424</v>
      </c>
      <c r="F139" s="33">
        <v>246.87087424301089</v>
      </c>
      <c r="G139" s="4" t="s">
        <v>382</v>
      </c>
    </row>
    <row r="140" spans="1:7" ht="27.95" customHeight="1">
      <c r="A140" s="1">
        <v>240</v>
      </c>
      <c r="C140" s="4">
        <v>4295</v>
      </c>
      <c r="D140" s="3" t="s">
        <v>234</v>
      </c>
      <c r="E140" s="4" t="s">
        <v>422</v>
      </c>
      <c r="F140" s="33">
        <v>1374.7542260001362</v>
      </c>
      <c r="G140" s="4"/>
    </row>
    <row r="141" spans="1:7" ht="27.95" customHeight="1">
      <c r="A141" s="1">
        <v>81</v>
      </c>
      <c r="C141" s="4">
        <v>4098</v>
      </c>
      <c r="D141" s="3" t="s">
        <v>80</v>
      </c>
      <c r="E141" s="4" t="s">
        <v>422</v>
      </c>
      <c r="F141" s="33">
        <v>1107.7988407662228</v>
      </c>
      <c r="G141" s="4"/>
    </row>
    <row r="142" spans="1:7" ht="27.95" customHeight="1">
      <c r="A142" s="1">
        <v>82</v>
      </c>
      <c r="C142" s="4">
        <v>4099</v>
      </c>
      <c r="D142" s="3" t="s">
        <v>81</v>
      </c>
      <c r="E142" s="4" t="s">
        <v>422</v>
      </c>
      <c r="F142" s="33">
        <v>931.14681713780749</v>
      </c>
      <c r="G142" s="4"/>
    </row>
    <row r="143" spans="1:7" ht="27.95" customHeight="1">
      <c r="A143" s="1">
        <v>87</v>
      </c>
      <c r="C143" s="4">
        <v>4104</v>
      </c>
      <c r="D143" s="3" t="s">
        <v>86</v>
      </c>
      <c r="E143" s="4" t="s">
        <v>445</v>
      </c>
      <c r="F143" s="33">
        <v>21937.151409555419</v>
      </c>
      <c r="G143" s="4"/>
    </row>
    <row r="144" spans="1:7" ht="27.95" customHeight="1">
      <c r="A144" s="1">
        <v>213</v>
      </c>
      <c r="C144" s="4">
        <v>4250</v>
      </c>
      <c r="D144" s="3" t="s">
        <v>209</v>
      </c>
      <c r="E144" s="4" t="s">
        <v>445</v>
      </c>
      <c r="F144" s="29"/>
      <c r="G144" s="29"/>
    </row>
    <row r="145" spans="1:7" ht="27.95" customHeight="1">
      <c r="A145" s="1">
        <v>217</v>
      </c>
      <c r="C145" s="4">
        <v>4254</v>
      </c>
      <c r="D145" s="3" t="s">
        <v>211</v>
      </c>
      <c r="E145" s="4" t="s">
        <v>422</v>
      </c>
      <c r="F145" s="33">
        <v>1913.5451145046839</v>
      </c>
      <c r="G145" s="4"/>
    </row>
    <row r="146" spans="1:7" ht="27.95" customHeight="1">
      <c r="A146" s="1">
        <v>282</v>
      </c>
      <c r="C146" s="4">
        <v>4346</v>
      </c>
      <c r="D146" s="3" t="s">
        <v>275</v>
      </c>
      <c r="E146" s="4" t="s">
        <v>445</v>
      </c>
      <c r="F146" s="29"/>
      <c r="G146" s="29"/>
    </row>
    <row r="147" spans="1:7" ht="27.95" customHeight="1">
      <c r="A147" s="1">
        <v>76</v>
      </c>
      <c r="B147" s="95"/>
      <c r="C147" s="4">
        <v>4092</v>
      </c>
      <c r="D147" s="3" t="s">
        <v>75</v>
      </c>
      <c r="E147" s="4" t="s">
        <v>428</v>
      </c>
      <c r="F147" s="33">
        <v>13139.079129808268</v>
      </c>
      <c r="G147" s="4"/>
    </row>
    <row r="148" spans="1:7" ht="27.95" customHeight="1">
      <c r="A148" s="1">
        <v>77</v>
      </c>
      <c r="C148" s="4">
        <v>4093</v>
      </c>
      <c r="D148" s="3" t="s">
        <v>76</v>
      </c>
      <c r="E148" s="4" t="s">
        <v>428</v>
      </c>
      <c r="F148" s="33">
        <v>12860.0049434015</v>
      </c>
      <c r="G148" s="4"/>
    </row>
    <row r="149" spans="1:7" ht="27.95" customHeight="1">
      <c r="A149" s="1">
        <v>78</v>
      </c>
      <c r="C149" s="4">
        <v>4094</v>
      </c>
      <c r="D149" s="3" t="s">
        <v>77</v>
      </c>
      <c r="E149" s="4" t="s">
        <v>428</v>
      </c>
      <c r="F149" s="33">
        <v>13014.370729619475</v>
      </c>
      <c r="G149" s="4"/>
    </row>
    <row r="150" spans="1:7" ht="27.95" customHeight="1">
      <c r="A150" s="1">
        <v>197</v>
      </c>
      <c r="C150" s="4">
        <v>4230</v>
      </c>
      <c r="D150" s="3" t="s">
        <v>193</v>
      </c>
      <c r="E150" s="4" t="s">
        <v>445</v>
      </c>
      <c r="F150" s="33">
        <v>11844.714541979511</v>
      </c>
      <c r="G150" s="4"/>
    </row>
    <row r="151" spans="1:7" ht="27.95" customHeight="1">
      <c r="A151" s="1">
        <v>374</v>
      </c>
      <c r="C151" s="4">
        <v>4449</v>
      </c>
      <c r="D151" s="3" t="s">
        <v>351</v>
      </c>
      <c r="E151" s="4" t="s">
        <v>445</v>
      </c>
      <c r="F151" s="33">
        <v>15295.60433214934</v>
      </c>
      <c r="G151" s="4"/>
    </row>
    <row r="152" spans="1:7" ht="27.95" customHeight="1">
      <c r="A152" s="1">
        <v>375</v>
      </c>
      <c r="C152" s="4">
        <v>4450</v>
      </c>
      <c r="D152" s="3" t="s">
        <v>352</v>
      </c>
      <c r="E152" s="4" t="s">
        <v>445</v>
      </c>
      <c r="F152" s="33">
        <v>18235.61862992328</v>
      </c>
      <c r="G152" s="4"/>
    </row>
    <row r="153" spans="1:7" ht="27.95" customHeight="1">
      <c r="A153" s="1">
        <v>63</v>
      </c>
      <c r="C153" s="4">
        <v>4075</v>
      </c>
      <c r="D153" s="3" t="s">
        <v>63</v>
      </c>
      <c r="E153" s="4" t="s">
        <v>422</v>
      </c>
      <c r="F153" s="33">
        <v>458.33076827525235</v>
      </c>
      <c r="G153" s="4"/>
    </row>
    <row r="154" spans="1:7" ht="27.95" customHeight="1">
      <c r="A154" s="1">
        <v>15</v>
      </c>
      <c r="C154" s="4">
        <v>4021</v>
      </c>
      <c r="D154" s="3" t="s">
        <v>17</v>
      </c>
      <c r="E154" s="4" t="s">
        <v>422</v>
      </c>
      <c r="F154" s="33">
        <v>471.88165938574048</v>
      </c>
      <c r="G154" s="4"/>
    </row>
    <row r="155" spans="1:7" ht="27.95" customHeight="1">
      <c r="A155" s="1">
        <v>88</v>
      </c>
      <c r="C155" s="4">
        <v>4105</v>
      </c>
      <c r="D155" s="3" t="s">
        <v>87</v>
      </c>
      <c r="E155" s="4" t="s">
        <v>428</v>
      </c>
      <c r="F155" s="33">
        <v>53422.595447896609</v>
      </c>
      <c r="G155" s="4"/>
    </row>
    <row r="156" spans="1:7" ht="27.95" customHeight="1">
      <c r="A156" s="1">
        <v>80</v>
      </c>
      <c r="B156" s="96"/>
      <c r="C156" s="4">
        <v>4097</v>
      </c>
      <c r="D156" s="3" t="s">
        <v>79</v>
      </c>
      <c r="E156" s="4" t="s">
        <v>428</v>
      </c>
      <c r="F156" s="33">
        <v>40397.136403204939</v>
      </c>
      <c r="G156" s="4"/>
    </row>
    <row r="157" spans="1:7" ht="27.95" customHeight="1">
      <c r="A157" s="1">
        <v>75</v>
      </c>
      <c r="B157" s="95"/>
      <c r="C157" s="4">
        <v>4091</v>
      </c>
      <c r="D157" s="3" t="s">
        <v>74</v>
      </c>
      <c r="E157" s="4" t="s">
        <v>428</v>
      </c>
      <c r="F157" s="33">
        <v>46494.645496224039</v>
      </c>
      <c r="G157" s="4"/>
    </row>
    <row r="158" spans="1:7" ht="27.95" customHeight="1">
      <c r="A158" s="1">
        <v>359</v>
      </c>
      <c r="C158" s="4">
        <v>4432</v>
      </c>
      <c r="D158" s="3" t="s">
        <v>338</v>
      </c>
      <c r="E158" s="4" t="s">
        <v>445</v>
      </c>
      <c r="F158" s="33">
        <v>9713.149777319979</v>
      </c>
      <c r="G158" s="4"/>
    </row>
    <row r="159" spans="1:7" ht="27.95" customHeight="1">
      <c r="A159" s="1">
        <v>83</v>
      </c>
      <c r="C159" s="4">
        <v>4100</v>
      </c>
      <c r="D159" s="3" t="s">
        <v>82</v>
      </c>
      <c r="E159" s="4" t="s">
        <v>445</v>
      </c>
      <c r="F159" s="29"/>
      <c r="G159" s="29"/>
    </row>
    <row r="160" spans="1:7" ht="27.95" customHeight="1">
      <c r="A160" s="1">
        <v>84</v>
      </c>
      <c r="C160" s="4">
        <v>4101</v>
      </c>
      <c r="D160" s="3" t="s">
        <v>83</v>
      </c>
      <c r="E160" s="4" t="s">
        <v>445</v>
      </c>
      <c r="F160" s="33">
        <v>1323.3937567689632</v>
      </c>
      <c r="G160" s="4"/>
    </row>
    <row r="161" spans="1:7" ht="27.95" customHeight="1">
      <c r="A161" s="1">
        <v>86</v>
      </c>
      <c r="C161" s="4">
        <v>4103</v>
      </c>
      <c r="D161" s="3" t="s">
        <v>85</v>
      </c>
      <c r="E161" s="4" t="s">
        <v>445</v>
      </c>
      <c r="F161" s="33">
        <v>1753.2827716397285</v>
      </c>
      <c r="G161" s="4"/>
    </row>
    <row r="162" spans="1:7" ht="27.95" customHeight="1">
      <c r="A162" s="1">
        <v>85</v>
      </c>
      <c r="C162" s="4">
        <v>4102</v>
      </c>
      <c r="D162" s="3" t="s">
        <v>84</v>
      </c>
      <c r="E162" s="4" t="s">
        <v>445</v>
      </c>
      <c r="F162" s="33">
        <v>323.91582634570085</v>
      </c>
      <c r="G162" s="4"/>
    </row>
    <row r="163" spans="1:7" ht="27.95" customHeight="1">
      <c r="A163" s="1">
        <v>35</v>
      </c>
      <c r="C163" s="4">
        <v>4043</v>
      </c>
      <c r="D163" s="3" t="s">
        <v>37</v>
      </c>
      <c r="E163" s="4" t="s">
        <v>425</v>
      </c>
      <c r="F163" s="33">
        <v>1666.0019089333093</v>
      </c>
      <c r="G163" s="4"/>
    </row>
    <row r="164" spans="1:7" ht="27.95" customHeight="1">
      <c r="A164" s="1">
        <v>311</v>
      </c>
      <c r="C164" s="4">
        <v>4376</v>
      </c>
      <c r="D164" s="3" t="s">
        <v>303</v>
      </c>
      <c r="E164" s="4" t="s">
        <v>445</v>
      </c>
      <c r="F164" s="33">
        <v>97331.161625162102</v>
      </c>
      <c r="G164" s="4"/>
    </row>
    <row r="165" spans="1:7" ht="27.95" customHeight="1">
      <c r="A165" s="1">
        <v>72</v>
      </c>
      <c r="C165" s="4">
        <v>4088</v>
      </c>
      <c r="D165" s="3" t="s">
        <v>72</v>
      </c>
      <c r="E165" s="4" t="s">
        <v>422</v>
      </c>
      <c r="F165" s="33">
        <v>32.444626991261167</v>
      </c>
      <c r="G165" s="4"/>
    </row>
    <row r="166" spans="1:7" ht="27.95" customHeight="1">
      <c r="A166" s="1">
        <v>308</v>
      </c>
      <c r="C166" s="4">
        <v>4373</v>
      </c>
      <c r="D166" s="3" t="s">
        <v>300</v>
      </c>
      <c r="E166" s="4" t="s">
        <v>445</v>
      </c>
      <c r="F166" s="33">
        <v>116.00039572428754</v>
      </c>
      <c r="G166" s="4"/>
    </row>
    <row r="167" spans="1:7" ht="27.95" customHeight="1">
      <c r="A167" s="1">
        <v>304</v>
      </c>
      <c r="C167" s="4">
        <v>4369</v>
      </c>
      <c r="D167" s="3" t="s">
        <v>296</v>
      </c>
      <c r="E167" s="4" t="s">
        <v>445</v>
      </c>
      <c r="F167" s="33">
        <v>216.26496974547825</v>
      </c>
      <c r="G167" s="4"/>
    </row>
    <row r="168" spans="1:7" ht="27.95" customHeight="1">
      <c r="A168" s="1">
        <v>297</v>
      </c>
      <c r="C168" s="4">
        <v>4362</v>
      </c>
      <c r="D168" s="3" t="s">
        <v>540</v>
      </c>
      <c r="E168" s="4" t="s">
        <v>445</v>
      </c>
      <c r="F168" s="33">
        <v>4761.9924432642956</v>
      </c>
      <c r="G168" s="4"/>
    </row>
    <row r="169" spans="1:7" ht="27.95" customHeight="1">
      <c r="A169" s="1">
        <v>303</v>
      </c>
      <c r="C169" s="4">
        <v>4368</v>
      </c>
      <c r="D169" s="3" t="s">
        <v>295</v>
      </c>
      <c r="E169" s="4" t="s">
        <v>445</v>
      </c>
      <c r="F169" s="33">
        <v>178.98016024179913</v>
      </c>
      <c r="G169" s="4"/>
    </row>
    <row r="170" spans="1:7" ht="27.95" customHeight="1">
      <c r="A170" s="1">
        <v>362</v>
      </c>
      <c r="C170" s="4">
        <v>4435</v>
      </c>
      <c r="D170" s="3" t="s">
        <v>340</v>
      </c>
      <c r="E170" s="4" t="s">
        <v>423</v>
      </c>
      <c r="F170" s="33">
        <v>304.12026474606193</v>
      </c>
      <c r="G170" s="4"/>
    </row>
    <row r="171" spans="1:7" ht="27.95" customHeight="1">
      <c r="A171" s="1">
        <v>300</v>
      </c>
      <c r="C171" s="4">
        <v>4365</v>
      </c>
      <c r="D171" s="3" t="s">
        <v>292</v>
      </c>
      <c r="E171" s="4" t="s">
        <v>445</v>
      </c>
      <c r="F171" s="33">
        <v>125.29231984933853</v>
      </c>
      <c r="G171" s="4"/>
    </row>
    <row r="172" spans="1:7" ht="27.95" customHeight="1">
      <c r="A172" s="1">
        <v>287</v>
      </c>
      <c r="C172" s="4">
        <v>4352</v>
      </c>
      <c r="D172" s="3" t="s">
        <v>280</v>
      </c>
      <c r="E172" s="4" t="s">
        <v>445</v>
      </c>
      <c r="F172" s="33">
        <v>2693.5293512003168</v>
      </c>
      <c r="G172" s="4"/>
    </row>
    <row r="173" spans="1:7" ht="27.95" customHeight="1">
      <c r="A173" s="1">
        <v>291</v>
      </c>
      <c r="C173" s="4">
        <v>4356</v>
      </c>
      <c r="D173" s="3" t="s">
        <v>284</v>
      </c>
      <c r="E173" s="4" t="s">
        <v>445</v>
      </c>
      <c r="F173" s="33">
        <v>301.27462336798561</v>
      </c>
      <c r="G173" s="4"/>
    </row>
    <row r="174" spans="1:7" ht="27.95" customHeight="1">
      <c r="A174" s="1">
        <v>296</v>
      </c>
      <c r="C174" s="4">
        <v>4361</v>
      </c>
      <c r="D174" s="3" t="s">
        <v>289</v>
      </c>
      <c r="E174" s="4" t="s">
        <v>445</v>
      </c>
      <c r="F174" s="29"/>
      <c r="G174" s="29"/>
    </row>
    <row r="175" spans="1:7" ht="27.95" customHeight="1">
      <c r="A175" s="1">
        <v>333</v>
      </c>
      <c r="C175" s="4">
        <v>4402</v>
      </c>
      <c r="D175" s="3" t="s">
        <v>323</v>
      </c>
      <c r="E175" s="4" t="s">
        <v>445</v>
      </c>
      <c r="F175" s="33">
        <v>12373.144917505828</v>
      </c>
      <c r="G175" s="4"/>
    </row>
    <row r="176" spans="1:7" ht="27.95" customHeight="1">
      <c r="A176" s="1">
        <v>74</v>
      </c>
      <c r="C176" s="4">
        <v>4090</v>
      </c>
      <c r="D176" s="3" t="s">
        <v>525</v>
      </c>
      <c r="E176" s="4" t="s">
        <v>450</v>
      </c>
      <c r="F176" s="108">
        <v>57.72</v>
      </c>
      <c r="G176" s="107" t="s">
        <v>515</v>
      </c>
    </row>
    <row r="177" spans="1:7" ht="27.95" customHeight="1">
      <c r="A177" s="1">
        <v>38</v>
      </c>
      <c r="C177" s="4">
        <v>4046</v>
      </c>
      <c r="D177" s="3" t="s">
        <v>521</v>
      </c>
      <c r="E177" s="4" t="s">
        <v>450</v>
      </c>
      <c r="F177" s="29"/>
      <c r="G177" s="29"/>
    </row>
    <row r="178" spans="1:7" ht="27.95" customHeight="1">
      <c r="A178" s="1">
        <v>39</v>
      </c>
      <c r="C178" s="4">
        <v>4047</v>
      </c>
      <c r="D178" s="3" t="s">
        <v>526</v>
      </c>
      <c r="E178" s="4" t="s">
        <v>450</v>
      </c>
      <c r="F178" s="108">
        <v>88.03</v>
      </c>
      <c r="G178" s="126" t="s">
        <v>515</v>
      </c>
    </row>
    <row r="179" spans="1:7" ht="27.95" customHeight="1">
      <c r="A179" s="1">
        <v>386</v>
      </c>
      <c r="C179" s="4">
        <v>4466</v>
      </c>
      <c r="D179" s="3" t="s">
        <v>361</v>
      </c>
      <c r="E179" s="4" t="s">
        <v>423</v>
      </c>
      <c r="F179" s="33">
        <v>2089.4150513497266</v>
      </c>
      <c r="G179" s="4"/>
    </row>
    <row r="180" spans="1:7" ht="27.95" customHeight="1">
      <c r="A180" s="1">
        <v>334</v>
      </c>
      <c r="C180" s="4">
        <v>4403</v>
      </c>
      <c r="D180" s="3" t="s">
        <v>516</v>
      </c>
      <c r="E180" s="4" t="s">
        <v>423</v>
      </c>
      <c r="F180" s="33">
        <v>1289.3922413926737</v>
      </c>
      <c r="G180" s="4"/>
    </row>
    <row r="181" spans="1:7" ht="27.95" customHeight="1">
      <c r="A181" s="1">
        <v>344</v>
      </c>
      <c r="C181" s="4">
        <v>4417</v>
      </c>
      <c r="D181" s="3" t="s">
        <v>505</v>
      </c>
      <c r="E181" s="4" t="s">
        <v>423</v>
      </c>
      <c r="F181" s="33">
        <v>2654.743249096387</v>
      </c>
      <c r="G181" s="4"/>
    </row>
    <row r="182" spans="1:7" ht="27.95" customHeight="1">
      <c r="A182" s="1">
        <v>68</v>
      </c>
      <c r="C182" s="4">
        <v>4081</v>
      </c>
      <c r="D182" s="3" t="s">
        <v>68</v>
      </c>
      <c r="E182" s="4" t="s">
        <v>453</v>
      </c>
      <c r="F182" s="29"/>
      <c r="G182" s="29"/>
    </row>
    <row r="183" spans="1:7" ht="27.95" customHeight="1">
      <c r="A183" s="1">
        <v>69</v>
      </c>
      <c r="C183" s="4">
        <v>4082</v>
      </c>
      <c r="D183" s="3" t="s">
        <v>69</v>
      </c>
      <c r="E183" s="4" t="s">
        <v>453</v>
      </c>
      <c r="F183" s="33">
        <v>5560.0938516496608</v>
      </c>
      <c r="G183" s="4"/>
    </row>
    <row r="184" spans="1:7" ht="27.95" customHeight="1">
      <c r="A184" s="1">
        <v>70</v>
      </c>
      <c r="C184" s="4">
        <v>4083</v>
      </c>
      <c r="D184" s="3" t="s">
        <v>70</v>
      </c>
      <c r="E184" s="4" t="s">
        <v>453</v>
      </c>
      <c r="F184" s="29"/>
      <c r="G184" s="29"/>
    </row>
    <row r="185" spans="1:7" ht="27.95" customHeight="1">
      <c r="A185" s="1">
        <v>71</v>
      </c>
      <c r="B185" s="95"/>
      <c r="C185" s="4">
        <v>4084</v>
      </c>
      <c r="D185" s="3" t="s">
        <v>71</v>
      </c>
      <c r="E185" s="4" t="s">
        <v>453</v>
      </c>
      <c r="F185" s="33">
        <v>10272.81816509023</v>
      </c>
      <c r="G185" s="4"/>
    </row>
    <row r="186" spans="1:7" ht="27.95" customHeight="1">
      <c r="A186" s="1">
        <v>350</v>
      </c>
      <c r="C186" s="4">
        <v>4423</v>
      </c>
      <c r="D186" s="3" t="s">
        <v>379</v>
      </c>
      <c r="E186" s="4" t="s">
        <v>423</v>
      </c>
      <c r="F186" s="33">
        <v>231.49693434116278</v>
      </c>
      <c r="G186" s="4"/>
    </row>
    <row r="187" spans="1:7" ht="27.95" customHeight="1">
      <c r="A187" s="1">
        <v>227</v>
      </c>
      <c r="C187" s="4">
        <v>4266</v>
      </c>
      <c r="D187" s="3" t="s">
        <v>221</v>
      </c>
      <c r="E187" s="4" t="s">
        <v>454</v>
      </c>
      <c r="F187" s="29"/>
      <c r="G187" s="29"/>
    </row>
    <row r="188" spans="1:7" ht="27.95" customHeight="1">
      <c r="A188" s="1">
        <v>116</v>
      </c>
      <c r="C188" s="4">
        <v>4140</v>
      </c>
      <c r="D188" s="3" t="s">
        <v>115</v>
      </c>
      <c r="E188" s="4" t="s">
        <v>455</v>
      </c>
      <c r="F188" s="29"/>
      <c r="G188" s="29"/>
    </row>
    <row r="189" spans="1:7" ht="27.95" customHeight="1">
      <c r="A189" s="1">
        <v>349</v>
      </c>
      <c r="C189" s="4">
        <v>4422</v>
      </c>
      <c r="D189" s="3" t="s">
        <v>378</v>
      </c>
      <c r="E189" s="4" t="s">
        <v>445</v>
      </c>
      <c r="F189" s="29"/>
      <c r="G189" s="29"/>
    </row>
    <row r="190" spans="1:7" ht="27.95" customHeight="1">
      <c r="A190" s="1">
        <v>36</v>
      </c>
      <c r="C190" s="4">
        <v>4044</v>
      </c>
      <c r="D190" s="3" t="s">
        <v>38</v>
      </c>
      <c r="E190" s="4" t="s">
        <v>425</v>
      </c>
      <c r="F190" s="29"/>
      <c r="G190" s="29"/>
    </row>
    <row r="191" spans="1:7" ht="27.95" customHeight="1">
      <c r="A191" s="1">
        <v>37</v>
      </c>
      <c r="C191" s="4">
        <v>4045</v>
      </c>
      <c r="D191" s="3" t="s">
        <v>39</v>
      </c>
      <c r="E191" s="4" t="s">
        <v>425</v>
      </c>
      <c r="F191" s="33">
        <v>3888.1204164599249</v>
      </c>
      <c r="G191" s="4"/>
    </row>
    <row r="192" spans="1:7" ht="27.95" customHeight="1">
      <c r="A192" s="1">
        <v>30</v>
      </c>
      <c r="C192" s="4">
        <v>4038</v>
      </c>
      <c r="D192" s="3" t="s">
        <v>32</v>
      </c>
      <c r="E192" s="4" t="s">
        <v>425</v>
      </c>
      <c r="F192" s="33">
        <v>18310.824400028843</v>
      </c>
      <c r="G192" s="4"/>
    </row>
    <row r="193" spans="1:7" ht="27.95" customHeight="1">
      <c r="A193" s="1">
        <v>272</v>
      </c>
      <c r="C193" s="4">
        <v>4332</v>
      </c>
      <c r="D193" s="3" t="s">
        <v>265</v>
      </c>
      <c r="E193" s="4" t="s">
        <v>424</v>
      </c>
      <c r="F193" s="33">
        <v>10726.972673732864</v>
      </c>
      <c r="G193" s="4"/>
    </row>
    <row r="194" spans="1:7" ht="27.95" customHeight="1">
      <c r="A194" s="1">
        <v>274</v>
      </c>
      <c r="C194" s="4">
        <v>4336</v>
      </c>
      <c r="D194" s="3" t="s">
        <v>267</v>
      </c>
      <c r="E194" s="4" t="s">
        <v>424</v>
      </c>
      <c r="F194" s="33">
        <v>23766.456775252573</v>
      </c>
      <c r="G194" s="4"/>
    </row>
    <row r="195" spans="1:7" ht="27.95" customHeight="1">
      <c r="A195" s="1">
        <v>348</v>
      </c>
      <c r="C195" s="4">
        <v>4421</v>
      </c>
      <c r="D195" s="3" t="s">
        <v>377</v>
      </c>
      <c r="E195" s="4" t="s">
        <v>423</v>
      </c>
      <c r="F195" s="33">
        <v>399.23955024846202</v>
      </c>
      <c r="G195" s="4"/>
    </row>
    <row r="196" spans="1:7" ht="27.95" customHeight="1">
      <c r="A196" s="1">
        <v>95</v>
      </c>
      <c r="B196" s="95"/>
      <c r="C196" s="4">
        <v>4112</v>
      </c>
      <c r="D196" s="3" t="s">
        <v>94</v>
      </c>
      <c r="E196" s="4" t="s">
        <v>432</v>
      </c>
      <c r="F196" s="33">
        <v>7071.1741878561043</v>
      </c>
      <c r="G196" s="4"/>
    </row>
    <row r="197" spans="1:7" ht="27.95" customHeight="1">
      <c r="A197" s="1">
        <v>94</v>
      </c>
      <c r="C197" s="4">
        <v>4111</v>
      </c>
      <c r="D197" s="3" t="s">
        <v>93</v>
      </c>
      <c r="E197" s="4" t="s">
        <v>428</v>
      </c>
      <c r="F197" s="33">
        <v>6652.8268179807146</v>
      </c>
      <c r="G197" s="4"/>
    </row>
    <row r="198" spans="1:7" ht="27.95" customHeight="1">
      <c r="A198" s="1">
        <v>298</v>
      </c>
      <c r="C198" s="4">
        <v>4363</v>
      </c>
      <c r="D198" s="3" t="s">
        <v>290</v>
      </c>
      <c r="E198" s="4" t="s">
        <v>445</v>
      </c>
      <c r="F198" s="33">
        <v>172.51189725610217</v>
      </c>
      <c r="G198" s="4"/>
    </row>
    <row r="199" spans="1:7" ht="27.95" customHeight="1">
      <c r="A199" s="1">
        <v>98</v>
      </c>
      <c r="C199" s="4">
        <v>4115</v>
      </c>
      <c r="D199" s="3" t="s">
        <v>97</v>
      </c>
      <c r="E199" s="4" t="s">
        <v>434</v>
      </c>
      <c r="F199" s="33">
        <v>260.15937750519493</v>
      </c>
      <c r="G199" s="4"/>
    </row>
    <row r="200" spans="1:7" ht="27.95" customHeight="1">
      <c r="A200" s="1">
        <v>233</v>
      </c>
      <c r="C200" s="4">
        <v>4273</v>
      </c>
      <c r="D200" s="3" t="s">
        <v>227</v>
      </c>
      <c r="E200" s="4" t="s">
        <v>445</v>
      </c>
      <c r="F200" s="33">
        <v>2554.4765748551945</v>
      </c>
      <c r="G200" s="4"/>
    </row>
    <row r="201" spans="1:7" ht="27.95" customHeight="1">
      <c r="A201" s="1">
        <v>234</v>
      </c>
      <c r="C201" s="4">
        <v>4275</v>
      </c>
      <c r="D201" s="3" t="s">
        <v>228</v>
      </c>
      <c r="E201" s="4" t="s">
        <v>445</v>
      </c>
      <c r="F201" s="33">
        <v>2821.8411313125403</v>
      </c>
      <c r="G201" s="4"/>
    </row>
    <row r="202" spans="1:7" ht="27.95" customHeight="1">
      <c r="A202" s="1">
        <v>324</v>
      </c>
      <c r="C202" s="4">
        <v>4392</v>
      </c>
      <c r="D202" s="3" t="s">
        <v>315</v>
      </c>
      <c r="E202" s="4" t="s">
        <v>426</v>
      </c>
      <c r="F202" s="29"/>
      <c r="G202" s="29"/>
    </row>
    <row r="203" spans="1:7" ht="27.95" customHeight="1">
      <c r="A203" s="1">
        <v>91</v>
      </c>
      <c r="C203" s="4">
        <v>4108</v>
      </c>
      <c r="D203" s="3" t="s">
        <v>90</v>
      </c>
      <c r="E203" s="4" t="s">
        <v>450</v>
      </c>
      <c r="F203" s="29"/>
      <c r="G203" s="29"/>
    </row>
    <row r="204" spans="1:7" ht="27.95" customHeight="1">
      <c r="A204" s="1">
        <v>90</v>
      </c>
      <c r="B204" s="95"/>
      <c r="C204" s="4">
        <v>4107</v>
      </c>
      <c r="D204" s="3" t="s">
        <v>89</v>
      </c>
      <c r="E204" s="4" t="s">
        <v>435</v>
      </c>
      <c r="F204" s="33">
        <v>3570.8615831314614</v>
      </c>
      <c r="G204" s="4"/>
    </row>
    <row r="205" spans="1:7" ht="27.95" customHeight="1">
      <c r="A205" s="1">
        <v>318</v>
      </c>
      <c r="C205" s="4">
        <v>4384</v>
      </c>
      <c r="D205" s="3" t="s">
        <v>309</v>
      </c>
      <c r="E205" s="4" t="s">
        <v>424</v>
      </c>
      <c r="F205" s="29"/>
      <c r="G205" s="29"/>
    </row>
    <row r="206" spans="1:7" ht="27.95" customHeight="1">
      <c r="A206" s="1">
        <v>97</v>
      </c>
      <c r="C206" s="4">
        <v>4114</v>
      </c>
      <c r="D206" s="3" t="s">
        <v>96</v>
      </c>
      <c r="E206" s="4" t="s">
        <v>426</v>
      </c>
      <c r="F206" s="33">
        <v>24940.050501369104</v>
      </c>
      <c r="G206" s="4"/>
    </row>
    <row r="207" spans="1:7" ht="27.95" customHeight="1">
      <c r="A207" s="1">
        <v>92</v>
      </c>
      <c r="C207" s="4">
        <v>4109</v>
      </c>
      <c r="D207" s="3" t="s">
        <v>91</v>
      </c>
      <c r="E207" s="4" t="s">
        <v>424</v>
      </c>
      <c r="F207" s="29"/>
      <c r="G207" s="29"/>
    </row>
    <row r="208" spans="1:7" ht="27.95" customHeight="1">
      <c r="A208" s="1">
        <v>93</v>
      </c>
      <c r="B208" s="95"/>
      <c r="C208" s="4">
        <v>4110</v>
      </c>
      <c r="D208" s="3" t="s">
        <v>92</v>
      </c>
      <c r="E208" s="4" t="s">
        <v>424</v>
      </c>
      <c r="F208" s="33">
        <v>708.38332660997605</v>
      </c>
      <c r="G208" s="4"/>
    </row>
    <row r="209" spans="1:7" ht="27.95" customHeight="1">
      <c r="A209" s="1">
        <v>89</v>
      </c>
      <c r="C209" s="4">
        <v>4106</v>
      </c>
      <c r="D209" s="3" t="s">
        <v>88</v>
      </c>
      <c r="E209" s="4" t="s">
        <v>426</v>
      </c>
      <c r="F209" s="33">
        <v>164515.12145977054</v>
      </c>
      <c r="G209" s="4"/>
    </row>
    <row r="210" spans="1:7" ht="27.95" customHeight="1">
      <c r="A210" s="1">
        <v>341</v>
      </c>
      <c r="C210" s="4">
        <v>4410</v>
      </c>
      <c r="D210" s="3" t="s">
        <v>330</v>
      </c>
      <c r="E210" s="4" t="s">
        <v>424</v>
      </c>
      <c r="F210" s="33">
        <v>213.58543658766936</v>
      </c>
      <c r="G210" s="4"/>
    </row>
    <row r="211" spans="1:7" ht="27.95" customHeight="1">
      <c r="A211" s="1">
        <v>201</v>
      </c>
      <c r="C211" s="4">
        <v>4238</v>
      </c>
      <c r="D211" s="3" t="s">
        <v>197</v>
      </c>
      <c r="E211" s="4" t="s">
        <v>445</v>
      </c>
      <c r="F211" s="33">
        <v>815.78963955561369</v>
      </c>
      <c r="G211" s="4"/>
    </row>
    <row r="212" spans="1:7" ht="27.95" customHeight="1">
      <c r="A212" s="1">
        <v>99</v>
      </c>
      <c r="C212" s="4">
        <v>4116</v>
      </c>
      <c r="D212" s="3" t="s">
        <v>98</v>
      </c>
      <c r="E212" s="4" t="s">
        <v>422</v>
      </c>
      <c r="F212" s="33">
        <v>1838.0745346679691</v>
      </c>
      <c r="G212" s="4"/>
    </row>
    <row r="213" spans="1:7" ht="27.95" customHeight="1">
      <c r="A213" s="1">
        <v>327</v>
      </c>
      <c r="C213" s="4">
        <v>4395</v>
      </c>
      <c r="D213" s="3" t="s">
        <v>318</v>
      </c>
      <c r="E213" s="4" t="s">
        <v>445</v>
      </c>
      <c r="F213" s="29"/>
      <c r="G213" s="29"/>
    </row>
    <row r="214" spans="1:7" ht="27.95" customHeight="1">
      <c r="A214" s="1">
        <v>191</v>
      </c>
      <c r="C214" s="4">
        <v>4224</v>
      </c>
      <c r="D214" s="3" t="s">
        <v>187</v>
      </c>
      <c r="E214" s="4" t="s">
        <v>450</v>
      </c>
      <c r="F214" s="33">
        <v>682.96382768177671</v>
      </c>
      <c r="G214" s="4"/>
    </row>
    <row r="215" spans="1:7" ht="27.95" customHeight="1">
      <c r="A215" s="1">
        <v>103</v>
      </c>
      <c r="C215" s="4">
        <v>4122</v>
      </c>
      <c r="D215" s="3" t="s">
        <v>102</v>
      </c>
      <c r="E215" s="4" t="s">
        <v>425</v>
      </c>
      <c r="F215" s="33">
        <v>11556.332790226408</v>
      </c>
      <c r="G215" s="4"/>
    </row>
    <row r="216" spans="1:7" ht="27.95" customHeight="1">
      <c r="A216" s="1">
        <v>101</v>
      </c>
      <c r="C216" s="4">
        <v>4120</v>
      </c>
      <c r="D216" s="3" t="s">
        <v>100</v>
      </c>
      <c r="E216" s="4" t="s">
        <v>427</v>
      </c>
      <c r="F216" s="29"/>
      <c r="G216" s="29"/>
    </row>
    <row r="217" spans="1:7" ht="27.95" customHeight="1">
      <c r="A217" s="1">
        <v>102</v>
      </c>
      <c r="C217" s="4">
        <v>4121</v>
      </c>
      <c r="D217" s="3" t="s">
        <v>101</v>
      </c>
      <c r="E217" s="4" t="s">
        <v>427</v>
      </c>
      <c r="F217" s="33">
        <v>612.35594617546576</v>
      </c>
      <c r="G217" s="4"/>
    </row>
    <row r="218" spans="1:7" ht="27.95" customHeight="1">
      <c r="A218" s="1">
        <v>104</v>
      </c>
      <c r="C218" s="4">
        <v>4123</v>
      </c>
      <c r="D218" s="3" t="s">
        <v>103</v>
      </c>
      <c r="E218" s="4" t="s">
        <v>425</v>
      </c>
      <c r="F218" s="29"/>
      <c r="G218" s="29"/>
    </row>
    <row r="219" spans="1:7" ht="27.95" customHeight="1">
      <c r="A219" s="1">
        <v>100</v>
      </c>
      <c r="C219" s="4">
        <v>4118</v>
      </c>
      <c r="D219" s="3" t="s">
        <v>99</v>
      </c>
      <c r="E219" s="4" t="s">
        <v>424</v>
      </c>
      <c r="F219" s="29"/>
      <c r="G219" s="29"/>
    </row>
    <row r="220" spans="1:7" ht="27.95" customHeight="1">
      <c r="A220" s="1">
        <v>387</v>
      </c>
      <c r="C220" s="4">
        <v>4467</v>
      </c>
      <c r="D220" s="3" t="s">
        <v>362</v>
      </c>
      <c r="E220" s="4" t="s">
        <v>423</v>
      </c>
      <c r="F220" s="29"/>
      <c r="G220" s="29"/>
    </row>
    <row r="221" spans="1:7" ht="27.95" customHeight="1">
      <c r="A221" s="1">
        <v>339</v>
      </c>
      <c r="C221" s="4">
        <v>4408</v>
      </c>
      <c r="D221" s="3" t="s">
        <v>328</v>
      </c>
      <c r="E221" s="4" t="s">
        <v>445</v>
      </c>
      <c r="F221" s="33">
        <v>13946.392986163837</v>
      </c>
      <c r="G221" s="4"/>
    </row>
    <row r="222" spans="1:7" ht="27.95" customHeight="1">
      <c r="A222" s="1">
        <v>257</v>
      </c>
      <c r="C222" s="4">
        <v>4316</v>
      </c>
      <c r="D222" s="3" t="s">
        <v>251</v>
      </c>
      <c r="E222" s="4" t="s">
        <v>445</v>
      </c>
      <c r="F222" s="33">
        <v>15279.165078269167</v>
      </c>
      <c r="G222" s="4"/>
    </row>
    <row r="223" spans="1:7" ht="27.95" customHeight="1">
      <c r="A223" s="1">
        <v>246</v>
      </c>
      <c r="C223" s="4">
        <v>4303</v>
      </c>
      <c r="D223" s="3" t="s">
        <v>240</v>
      </c>
      <c r="E223" s="4" t="s">
        <v>424</v>
      </c>
      <c r="F223" s="29"/>
      <c r="G223" s="29"/>
    </row>
    <row r="224" spans="1:7" ht="27.95" customHeight="1">
      <c r="A224" s="1">
        <v>247</v>
      </c>
      <c r="C224" s="4">
        <v>4304</v>
      </c>
      <c r="D224" s="3" t="s">
        <v>241</v>
      </c>
      <c r="E224" s="4" t="s">
        <v>424</v>
      </c>
      <c r="F224" s="33">
        <v>1186.5190288064427</v>
      </c>
      <c r="G224" s="4"/>
    </row>
    <row r="225" spans="1:7" ht="27.95" customHeight="1">
      <c r="A225" s="1">
        <v>105</v>
      </c>
      <c r="C225" s="4">
        <v>4124</v>
      </c>
      <c r="D225" s="3" t="s">
        <v>104</v>
      </c>
      <c r="E225" s="4" t="s">
        <v>433</v>
      </c>
      <c r="F225" s="33">
        <v>692.44178865606375</v>
      </c>
      <c r="G225" s="4"/>
    </row>
    <row r="226" spans="1:7" ht="27.95" customHeight="1">
      <c r="A226" s="1">
        <v>106</v>
      </c>
      <c r="C226" s="4">
        <v>4125</v>
      </c>
      <c r="D226" s="3" t="s">
        <v>105</v>
      </c>
      <c r="E226" s="4" t="s">
        <v>428</v>
      </c>
      <c r="F226" s="33">
        <v>23032.084588285856</v>
      </c>
      <c r="G226" s="4"/>
    </row>
    <row r="227" spans="1:7" ht="27.95" customHeight="1">
      <c r="A227" s="1">
        <v>107</v>
      </c>
      <c r="C227" s="4">
        <v>4126</v>
      </c>
      <c r="D227" s="3" t="s">
        <v>106</v>
      </c>
      <c r="E227" s="4" t="s">
        <v>425</v>
      </c>
      <c r="F227" s="29"/>
      <c r="G227" s="29"/>
    </row>
    <row r="228" spans="1:7" ht="27.95" customHeight="1">
      <c r="A228" s="1">
        <v>340</v>
      </c>
      <c r="C228" s="4">
        <v>4409</v>
      </c>
      <c r="D228" s="3" t="s">
        <v>329</v>
      </c>
      <c r="E228" s="4" t="s">
        <v>428</v>
      </c>
      <c r="F228" s="33">
        <v>27516.181343390752</v>
      </c>
      <c r="G228" s="4"/>
    </row>
    <row r="229" spans="1:7" ht="27.95" customHeight="1">
      <c r="A229" s="1">
        <v>190</v>
      </c>
      <c r="C229" s="4">
        <v>4223</v>
      </c>
      <c r="D229" s="3" t="s">
        <v>186</v>
      </c>
      <c r="E229" s="4" t="s">
        <v>435</v>
      </c>
      <c r="F229" s="33">
        <v>1948.041875468399</v>
      </c>
      <c r="G229" s="4"/>
    </row>
    <row r="230" spans="1:7" ht="27.95" customHeight="1">
      <c r="A230" s="1">
        <v>226</v>
      </c>
      <c r="C230" s="4">
        <v>4265</v>
      </c>
      <c r="D230" s="3" t="s">
        <v>220</v>
      </c>
      <c r="E230" s="4" t="s">
        <v>445</v>
      </c>
      <c r="F230" s="33">
        <v>3120.9464373183837</v>
      </c>
      <c r="G230" s="4"/>
    </row>
    <row r="231" spans="1:7" ht="27.95" customHeight="1">
      <c r="A231" s="1">
        <v>290</v>
      </c>
      <c r="C231" s="4">
        <v>4355</v>
      </c>
      <c r="D231" s="3" t="s">
        <v>283</v>
      </c>
      <c r="E231" s="4" t="s">
        <v>445</v>
      </c>
      <c r="F231" s="29"/>
      <c r="G231" s="29"/>
    </row>
    <row r="232" spans="1:7" ht="27.95" customHeight="1">
      <c r="A232" s="1">
        <v>353</v>
      </c>
      <c r="C232" s="4">
        <v>4426</v>
      </c>
      <c r="D232" s="3" t="s">
        <v>335</v>
      </c>
      <c r="E232" s="4" t="s">
        <v>445</v>
      </c>
      <c r="F232" s="33">
        <v>7588.4474643655776</v>
      </c>
      <c r="G232" s="4"/>
    </row>
    <row r="233" spans="1:7" ht="27.95" customHeight="1">
      <c r="A233" s="1">
        <v>315</v>
      </c>
      <c r="C233" s="4">
        <v>4381</v>
      </c>
      <c r="D233" s="3" t="s">
        <v>306</v>
      </c>
      <c r="E233" s="4" t="s">
        <v>445</v>
      </c>
      <c r="F233" s="33">
        <v>12419.291752904195</v>
      </c>
      <c r="G233" s="4"/>
    </row>
    <row r="234" spans="1:7" ht="27.95" customHeight="1">
      <c r="A234" s="1">
        <v>316</v>
      </c>
      <c r="C234" s="4">
        <v>4382</v>
      </c>
      <c r="D234" s="3" t="s">
        <v>307</v>
      </c>
      <c r="E234" s="4" t="s">
        <v>445</v>
      </c>
      <c r="F234" s="33">
        <v>3672.6967868398729</v>
      </c>
      <c r="G234" s="4"/>
    </row>
    <row r="235" spans="1:7" ht="27.95" customHeight="1">
      <c r="A235" s="1">
        <v>352</v>
      </c>
      <c r="B235" s="95"/>
      <c r="C235" s="4">
        <v>4425</v>
      </c>
      <c r="D235" s="3" t="s">
        <v>334</v>
      </c>
      <c r="E235" s="4" t="s">
        <v>445</v>
      </c>
      <c r="F235" s="33">
        <v>1741.9745473778896</v>
      </c>
      <c r="G235" s="4"/>
    </row>
    <row r="236" spans="1:7" ht="27.95" customHeight="1">
      <c r="A236" s="1">
        <v>122</v>
      </c>
      <c r="C236" s="4">
        <v>4147</v>
      </c>
      <c r="D236" s="3" t="s">
        <v>121</v>
      </c>
      <c r="E236" s="4" t="s">
        <v>445</v>
      </c>
      <c r="F236" s="33">
        <v>4094.5905973002637</v>
      </c>
      <c r="G236" s="4"/>
    </row>
    <row r="237" spans="1:7" ht="27.95" customHeight="1">
      <c r="A237" s="1">
        <v>317</v>
      </c>
      <c r="C237" s="4">
        <v>4383</v>
      </c>
      <c r="D237" s="3" t="s">
        <v>308</v>
      </c>
      <c r="E237" s="4" t="s">
        <v>445</v>
      </c>
      <c r="F237" s="33">
        <v>12660.074362992153</v>
      </c>
      <c r="G237" s="4"/>
    </row>
    <row r="238" spans="1:7" ht="27.95" customHeight="1">
      <c r="A238" s="1">
        <v>115</v>
      </c>
      <c r="C238" s="4">
        <v>4139</v>
      </c>
      <c r="D238" s="3" t="s">
        <v>114</v>
      </c>
      <c r="E238" s="4" t="s">
        <v>445</v>
      </c>
      <c r="F238" s="33">
        <v>608.34822540967036</v>
      </c>
      <c r="G238" s="4"/>
    </row>
    <row r="239" spans="1:7" ht="27.95" customHeight="1">
      <c r="A239" s="1">
        <v>354</v>
      </c>
      <c r="C239" s="4">
        <v>4427</v>
      </c>
      <c r="D239" s="3" t="s">
        <v>522</v>
      </c>
      <c r="E239" s="4" t="s">
        <v>445</v>
      </c>
      <c r="F239" s="33">
        <v>2684.9007733372569</v>
      </c>
      <c r="G239" s="4"/>
    </row>
    <row r="240" spans="1:7" ht="27.95" customHeight="1">
      <c r="A240" s="1">
        <v>312</v>
      </c>
      <c r="C240" s="4">
        <v>4377</v>
      </c>
      <c r="D240" s="3" t="s">
        <v>304</v>
      </c>
      <c r="E240" s="4" t="s">
        <v>445</v>
      </c>
      <c r="F240" s="33">
        <v>7757.3276056783225</v>
      </c>
      <c r="G240" s="4"/>
    </row>
    <row r="241" spans="1:7" ht="27.95" customHeight="1">
      <c r="A241" s="1">
        <v>111</v>
      </c>
      <c r="C241" s="4">
        <v>4134</v>
      </c>
      <c r="D241" s="3" t="s">
        <v>110</v>
      </c>
      <c r="E241" s="4" t="s">
        <v>449</v>
      </c>
      <c r="F241" s="29"/>
      <c r="G241" s="29"/>
    </row>
    <row r="242" spans="1:7" ht="27.95" customHeight="1">
      <c r="A242" s="1">
        <v>110</v>
      </c>
      <c r="B242" s="95"/>
      <c r="C242" s="4">
        <v>4133</v>
      </c>
      <c r="D242" s="3" t="s">
        <v>109</v>
      </c>
      <c r="E242" s="4" t="s">
        <v>449</v>
      </c>
      <c r="F242" s="33">
        <v>6813.3732654864325</v>
      </c>
      <c r="G242" s="4"/>
    </row>
    <row r="243" spans="1:7" ht="27.95" customHeight="1">
      <c r="A243" s="1">
        <v>112</v>
      </c>
      <c r="C243" s="4">
        <v>4135</v>
      </c>
      <c r="D243" s="3" t="s">
        <v>111</v>
      </c>
      <c r="E243" s="4" t="s">
        <v>449</v>
      </c>
      <c r="F243" s="29"/>
      <c r="G243" s="29"/>
    </row>
    <row r="244" spans="1:7" ht="27.95" customHeight="1">
      <c r="A244" s="1">
        <v>205</v>
      </c>
      <c r="C244" s="4">
        <v>4242</v>
      </c>
      <c r="D244" s="3" t="s">
        <v>201</v>
      </c>
      <c r="E244" s="4" t="s">
        <v>449</v>
      </c>
      <c r="F244" s="33">
        <v>18221.164857813532</v>
      </c>
      <c r="G244" s="4"/>
    </row>
    <row r="245" spans="1:7" ht="27.95" customHeight="1">
      <c r="A245" s="1">
        <v>277</v>
      </c>
      <c r="C245" s="4">
        <v>4341</v>
      </c>
      <c r="D245" s="3" t="s">
        <v>270</v>
      </c>
      <c r="E245" s="4" t="s">
        <v>449</v>
      </c>
      <c r="F245" s="33">
        <v>35528.214637683384</v>
      </c>
      <c r="G245" s="4"/>
    </row>
    <row r="246" spans="1:7" ht="27.95" customHeight="1">
      <c r="A246" s="1">
        <v>206</v>
      </c>
      <c r="C246" s="4">
        <v>4243</v>
      </c>
      <c r="D246" s="3" t="s">
        <v>202</v>
      </c>
      <c r="E246" s="4" t="s">
        <v>449</v>
      </c>
      <c r="F246" s="29"/>
      <c r="G246" s="29"/>
    </row>
    <row r="247" spans="1:7" ht="27.95" customHeight="1">
      <c r="A247" s="1">
        <v>113</v>
      </c>
      <c r="C247" s="4">
        <v>4136</v>
      </c>
      <c r="D247" s="3" t="s">
        <v>112</v>
      </c>
      <c r="E247" s="4" t="s">
        <v>449</v>
      </c>
      <c r="F247" s="33">
        <v>26065.703956693487</v>
      </c>
      <c r="G247" s="4"/>
    </row>
    <row r="248" spans="1:7" ht="27.95" customHeight="1">
      <c r="A248" s="1">
        <v>114</v>
      </c>
      <c r="C248" s="4">
        <v>4137</v>
      </c>
      <c r="D248" s="3" t="s">
        <v>113</v>
      </c>
      <c r="E248" s="4" t="s">
        <v>424</v>
      </c>
      <c r="F248" s="33">
        <v>277.08427463938318</v>
      </c>
      <c r="G248" s="4"/>
    </row>
    <row r="249" spans="1:7" ht="27.95" customHeight="1">
      <c r="A249" s="1">
        <v>389</v>
      </c>
      <c r="C249" s="4">
        <v>4470</v>
      </c>
      <c r="D249" s="3" t="s">
        <v>364</v>
      </c>
      <c r="E249" s="4" t="s">
        <v>425</v>
      </c>
      <c r="F249" s="33">
        <v>725.59245619478031</v>
      </c>
      <c r="G249" s="4"/>
    </row>
    <row r="250" spans="1:7" ht="27.95" customHeight="1">
      <c r="A250" s="1">
        <v>369</v>
      </c>
      <c r="C250" s="4">
        <v>4444</v>
      </c>
      <c r="D250" s="3" t="s">
        <v>346</v>
      </c>
      <c r="E250" s="4" t="s">
        <v>425</v>
      </c>
      <c r="F250" s="33">
        <v>184.40572981859123</v>
      </c>
      <c r="G250" s="4"/>
    </row>
    <row r="251" spans="1:7" ht="27.95" customHeight="1">
      <c r="A251" s="1">
        <v>229</v>
      </c>
      <c r="C251" s="4">
        <v>4269</v>
      </c>
      <c r="D251" s="3" t="s">
        <v>223</v>
      </c>
      <c r="E251" s="4" t="s">
        <v>445</v>
      </c>
      <c r="F251" s="29"/>
      <c r="G251" s="29"/>
    </row>
    <row r="252" spans="1:7" ht="27.95" customHeight="1">
      <c r="A252" s="1">
        <v>109</v>
      </c>
      <c r="C252" s="4">
        <v>4132</v>
      </c>
      <c r="D252" s="3" t="s">
        <v>108</v>
      </c>
      <c r="E252" s="4" t="s">
        <v>422</v>
      </c>
      <c r="F252" s="29"/>
      <c r="G252" s="29"/>
    </row>
    <row r="253" spans="1:7" ht="27.95" customHeight="1">
      <c r="A253" s="1">
        <v>108</v>
      </c>
      <c r="C253" s="4">
        <v>4131</v>
      </c>
      <c r="D253" s="3" t="s">
        <v>107</v>
      </c>
      <c r="E253" s="4" t="s">
        <v>422</v>
      </c>
      <c r="F253" s="29"/>
      <c r="G253" s="29"/>
    </row>
    <row r="254" spans="1:7" ht="27.95" customHeight="1">
      <c r="A254" s="1">
        <v>259</v>
      </c>
      <c r="C254" s="4">
        <v>4318</v>
      </c>
      <c r="D254" s="3" t="s">
        <v>253</v>
      </c>
      <c r="E254" s="4" t="s">
        <v>445</v>
      </c>
      <c r="F254" s="33">
        <v>327.62571134361446</v>
      </c>
      <c r="G254" s="4"/>
    </row>
    <row r="255" spans="1:7" ht="27.95" customHeight="1">
      <c r="A255" s="1">
        <v>260</v>
      </c>
      <c r="C255" s="4">
        <v>4319</v>
      </c>
      <c r="D255" s="3" t="s">
        <v>254</v>
      </c>
      <c r="E255" s="4" t="s">
        <v>445</v>
      </c>
      <c r="F255" s="33">
        <v>9150.9597338598905</v>
      </c>
      <c r="G255" s="4"/>
    </row>
    <row r="256" spans="1:7" ht="27.95" customHeight="1">
      <c r="A256" s="1">
        <v>306</v>
      </c>
      <c r="C256" s="4">
        <v>4371</v>
      </c>
      <c r="D256" s="3" t="s">
        <v>298</v>
      </c>
      <c r="E256" s="4" t="s">
        <v>445</v>
      </c>
      <c r="F256" s="29"/>
      <c r="G256" s="29"/>
    </row>
    <row r="257" spans="1:7" ht="27.95" customHeight="1">
      <c r="A257" s="1">
        <v>131</v>
      </c>
      <c r="C257" s="4">
        <v>4157</v>
      </c>
      <c r="D257" s="3" t="s">
        <v>128</v>
      </c>
      <c r="E257" s="4" t="s">
        <v>425</v>
      </c>
      <c r="F257" s="33">
        <v>891.88282448095583</v>
      </c>
      <c r="G257" s="4"/>
    </row>
    <row r="258" spans="1:7" ht="27.95" customHeight="1">
      <c r="A258" s="1">
        <v>130</v>
      </c>
      <c r="C258" s="4">
        <v>4156</v>
      </c>
      <c r="D258" s="3" t="s">
        <v>127</v>
      </c>
      <c r="E258" s="4" t="s">
        <v>425</v>
      </c>
      <c r="F258" s="33">
        <v>627.85564351100948</v>
      </c>
      <c r="G258" s="4"/>
    </row>
    <row r="259" spans="1:7" ht="27.95" customHeight="1">
      <c r="A259" s="1">
        <v>138</v>
      </c>
      <c r="C259" s="4">
        <v>4165</v>
      </c>
      <c r="D259" s="3" t="s">
        <v>134</v>
      </c>
      <c r="E259" s="4" t="s">
        <v>425</v>
      </c>
      <c r="F259" s="33">
        <v>213.7152066918292</v>
      </c>
      <c r="G259" s="4"/>
    </row>
    <row r="260" spans="1:7" ht="27.95" customHeight="1">
      <c r="A260" s="1">
        <v>126</v>
      </c>
      <c r="B260" s="95"/>
      <c r="C260" s="4">
        <v>4151</v>
      </c>
      <c r="D260" s="3" t="s">
        <v>123</v>
      </c>
      <c r="E260" s="4" t="s">
        <v>456</v>
      </c>
      <c r="F260" s="33">
        <v>297826.44316207262</v>
      </c>
      <c r="G260" s="4"/>
    </row>
    <row r="261" spans="1:7" ht="27.95" customHeight="1">
      <c r="A261" s="1">
        <v>132</v>
      </c>
      <c r="C261" s="4">
        <v>4158</v>
      </c>
      <c r="D261" s="3" t="s">
        <v>129</v>
      </c>
      <c r="E261" s="4" t="s">
        <v>425</v>
      </c>
      <c r="F261" s="33">
        <v>402.15336889884668</v>
      </c>
      <c r="G261" s="4"/>
    </row>
    <row r="262" spans="1:7" ht="27.95" customHeight="1">
      <c r="A262" s="1">
        <v>245</v>
      </c>
      <c r="C262" s="4">
        <v>4302</v>
      </c>
      <c r="D262" s="3" t="s">
        <v>239</v>
      </c>
      <c r="E262" s="4" t="s">
        <v>429</v>
      </c>
      <c r="F262" s="33">
        <v>255881.57611039694</v>
      </c>
      <c r="G262" s="4"/>
    </row>
    <row r="263" spans="1:7" ht="27.95" customHeight="1">
      <c r="A263" s="1">
        <v>331</v>
      </c>
      <c r="B263" s="95"/>
      <c r="C263" s="4">
        <v>4399</v>
      </c>
      <c r="D263" s="3" t="s">
        <v>321</v>
      </c>
      <c r="E263" s="4" t="s">
        <v>456</v>
      </c>
      <c r="F263" s="33">
        <v>61473.727083510625</v>
      </c>
      <c r="G263" s="4"/>
    </row>
    <row r="264" spans="1:7" ht="27.95" customHeight="1">
      <c r="A264" s="1">
        <v>262</v>
      </c>
      <c r="C264" s="4">
        <v>4321</v>
      </c>
      <c r="D264" s="3" t="s">
        <v>256</v>
      </c>
      <c r="E264" s="4" t="s">
        <v>456</v>
      </c>
      <c r="F264" s="33">
        <v>154238.12310077361</v>
      </c>
      <c r="G264" s="4"/>
    </row>
    <row r="265" spans="1:7" ht="27.95" customHeight="1">
      <c r="A265" s="1">
        <v>125</v>
      </c>
      <c r="C265" s="4">
        <v>4150</v>
      </c>
      <c r="D265" s="3" t="s">
        <v>122</v>
      </c>
      <c r="E265" s="4" t="s">
        <v>456</v>
      </c>
      <c r="F265" s="33">
        <v>243725.07479325173</v>
      </c>
      <c r="G265" s="4"/>
    </row>
    <row r="266" spans="1:7" ht="27.95" customHeight="1">
      <c r="A266" s="1">
        <v>164</v>
      </c>
      <c r="C266" s="4">
        <v>4195</v>
      </c>
      <c r="D266" s="3" t="s">
        <v>160</v>
      </c>
      <c r="E266" s="4" t="s">
        <v>456</v>
      </c>
      <c r="F266" s="33">
        <v>243441.57199140938</v>
      </c>
      <c r="G266" s="4"/>
    </row>
    <row r="267" spans="1:7" ht="27.95" customHeight="1">
      <c r="A267" s="1">
        <v>96</v>
      </c>
      <c r="C267" s="4">
        <v>4113</v>
      </c>
      <c r="D267" s="3" t="s">
        <v>95</v>
      </c>
      <c r="E267" s="4" t="s">
        <v>424</v>
      </c>
      <c r="F267" s="33">
        <v>620.28643190790206</v>
      </c>
      <c r="G267" s="4"/>
    </row>
    <row r="268" spans="1:7" ht="27.95" customHeight="1">
      <c r="A268" s="1">
        <v>129</v>
      </c>
      <c r="C268" s="4">
        <v>4154</v>
      </c>
      <c r="D268" s="3" t="s">
        <v>126</v>
      </c>
      <c r="E268" s="4" t="s">
        <v>456</v>
      </c>
      <c r="F268" s="29"/>
      <c r="G268" s="29"/>
    </row>
    <row r="269" spans="1:7" ht="27.95" customHeight="1">
      <c r="A269" s="1">
        <v>133</v>
      </c>
      <c r="C269" s="4">
        <v>4160</v>
      </c>
      <c r="D269" s="3" t="s">
        <v>130</v>
      </c>
      <c r="E269" s="4" t="s">
        <v>425</v>
      </c>
      <c r="F269" s="29"/>
      <c r="G269" s="29"/>
    </row>
    <row r="270" spans="1:7" ht="27.95" customHeight="1">
      <c r="A270" s="1">
        <v>134</v>
      </c>
      <c r="C270" s="4">
        <v>4161</v>
      </c>
      <c r="D270" s="3" t="s">
        <v>131</v>
      </c>
      <c r="E270" s="4" t="s">
        <v>425</v>
      </c>
      <c r="F270" s="29"/>
      <c r="G270" s="29"/>
    </row>
    <row r="271" spans="1:7" ht="27.95" customHeight="1">
      <c r="A271" s="1">
        <v>127</v>
      </c>
      <c r="C271" s="4">
        <v>4152</v>
      </c>
      <c r="D271" s="3" t="s">
        <v>124</v>
      </c>
      <c r="E271" s="4" t="s">
        <v>456</v>
      </c>
      <c r="F271" s="29"/>
      <c r="G271" s="29"/>
    </row>
    <row r="272" spans="1:7" ht="27.95" customHeight="1">
      <c r="A272" s="1">
        <v>320</v>
      </c>
      <c r="C272" s="4">
        <v>4388</v>
      </c>
      <c r="D272" s="3" t="s">
        <v>311</v>
      </c>
      <c r="E272" s="4" t="s">
        <v>456</v>
      </c>
      <c r="F272" s="33">
        <v>110817.77755807992</v>
      </c>
      <c r="G272" s="4"/>
    </row>
    <row r="273" spans="1:7" ht="27.95" customHeight="1">
      <c r="A273" s="1">
        <v>128</v>
      </c>
      <c r="B273" s="95"/>
      <c r="C273" s="4">
        <v>4153</v>
      </c>
      <c r="D273" s="3" t="s">
        <v>125</v>
      </c>
      <c r="E273" s="4" t="s">
        <v>456</v>
      </c>
      <c r="F273" s="33">
        <v>31872.66165735689</v>
      </c>
      <c r="G273" s="4"/>
    </row>
    <row r="274" spans="1:7" ht="27.95" customHeight="1">
      <c r="A274" s="1">
        <v>244</v>
      </c>
      <c r="C274" s="4">
        <v>4301</v>
      </c>
      <c r="D274" s="3" t="s">
        <v>238</v>
      </c>
      <c r="E274" s="4" t="s">
        <v>424</v>
      </c>
      <c r="F274" s="33">
        <v>171.98119272073541</v>
      </c>
      <c r="G274" s="4"/>
    </row>
    <row r="275" spans="1:7" ht="27.95" customHeight="1">
      <c r="A275" s="1">
        <v>136</v>
      </c>
      <c r="C275" s="4">
        <v>4163</v>
      </c>
      <c r="D275" s="3" t="s">
        <v>132</v>
      </c>
      <c r="E275" s="4" t="s">
        <v>425</v>
      </c>
      <c r="F275" s="33">
        <v>1725.628874435396</v>
      </c>
      <c r="G275" s="4"/>
    </row>
    <row r="276" spans="1:7" ht="27.95" customHeight="1">
      <c r="A276" s="1">
        <v>135</v>
      </c>
      <c r="C276" s="4">
        <v>4162</v>
      </c>
      <c r="D276" s="3" t="s">
        <v>371</v>
      </c>
      <c r="E276" s="4" t="s">
        <v>425</v>
      </c>
      <c r="F276" s="33">
        <v>1312.1533650613846</v>
      </c>
      <c r="G276" s="4"/>
    </row>
    <row r="277" spans="1:7" ht="27.95" customHeight="1">
      <c r="A277" s="1">
        <v>137</v>
      </c>
      <c r="C277" s="4">
        <v>4164</v>
      </c>
      <c r="D277" s="3" t="s">
        <v>133</v>
      </c>
      <c r="E277" s="4" t="s">
        <v>425</v>
      </c>
      <c r="F277" s="33">
        <v>2707.8250806569658</v>
      </c>
      <c r="G277" s="4"/>
    </row>
    <row r="278" spans="1:7" ht="27.95" customHeight="1">
      <c r="A278" s="1">
        <v>140</v>
      </c>
      <c r="C278" s="4">
        <v>4167</v>
      </c>
      <c r="D278" s="3" t="s">
        <v>136</v>
      </c>
      <c r="E278" s="4" t="s">
        <v>445</v>
      </c>
      <c r="F278" s="33">
        <v>25.483048959302927</v>
      </c>
      <c r="G278" s="4" t="s">
        <v>382</v>
      </c>
    </row>
    <row r="279" spans="1:7" ht="27.95" customHeight="1">
      <c r="A279" s="1">
        <v>152</v>
      </c>
      <c r="C279" s="4">
        <v>4183</v>
      </c>
      <c r="D279" s="3" t="s">
        <v>148</v>
      </c>
      <c r="E279" s="4" t="s">
        <v>445</v>
      </c>
      <c r="F279" s="33">
        <v>431.05025231406074</v>
      </c>
      <c r="G279" s="4" t="s">
        <v>382</v>
      </c>
    </row>
    <row r="280" spans="1:7" ht="27.95" customHeight="1">
      <c r="A280" s="1">
        <v>188</v>
      </c>
      <c r="C280" s="4">
        <v>4221</v>
      </c>
      <c r="D280" s="3" t="s">
        <v>184</v>
      </c>
      <c r="E280" s="4" t="s">
        <v>445</v>
      </c>
      <c r="F280" s="33">
        <v>1676.5791146701231</v>
      </c>
      <c r="G280" s="4" t="s">
        <v>382</v>
      </c>
    </row>
    <row r="281" spans="1:7" ht="27.95" customHeight="1">
      <c r="A281" s="1">
        <v>119</v>
      </c>
      <c r="B281" s="95"/>
      <c r="C281" s="4">
        <v>4143</v>
      </c>
      <c r="D281" s="3" t="s">
        <v>118</v>
      </c>
      <c r="E281" s="4" t="s">
        <v>425</v>
      </c>
      <c r="F281" s="33">
        <v>875.65490577234596</v>
      </c>
      <c r="G281" s="4"/>
    </row>
    <row r="282" spans="1:7" ht="27.95" customHeight="1">
      <c r="A282" s="1">
        <v>325</v>
      </c>
      <c r="C282" s="4">
        <v>4393</v>
      </c>
      <c r="D282" s="3" t="s">
        <v>316</v>
      </c>
      <c r="E282" s="4" t="s">
        <v>423</v>
      </c>
      <c r="F282" s="33">
        <v>363.47258964151007</v>
      </c>
      <c r="G282" s="4"/>
    </row>
    <row r="283" spans="1:7" ht="27.95" customHeight="1">
      <c r="A283" s="1">
        <v>280</v>
      </c>
      <c r="C283" s="4">
        <v>4344</v>
      </c>
      <c r="D283" s="3" t="s">
        <v>273</v>
      </c>
      <c r="E283" s="4" t="s">
        <v>425</v>
      </c>
      <c r="F283" s="33">
        <v>2466.8394857576291</v>
      </c>
      <c r="G283" s="4"/>
    </row>
    <row r="284" spans="1:7" ht="27.95" customHeight="1">
      <c r="A284" s="1">
        <v>279</v>
      </c>
      <c r="C284" s="4">
        <v>4343</v>
      </c>
      <c r="D284" s="3" t="s">
        <v>272</v>
      </c>
      <c r="E284" s="4" t="s">
        <v>423</v>
      </c>
      <c r="F284" s="33">
        <v>280.56920369227362</v>
      </c>
      <c r="G284" s="4"/>
    </row>
    <row r="285" spans="1:7" ht="27.95" customHeight="1">
      <c r="A285" s="1">
        <v>121</v>
      </c>
      <c r="C285" s="4">
        <v>4145</v>
      </c>
      <c r="D285" s="3" t="s">
        <v>120</v>
      </c>
      <c r="E285" s="4" t="s">
        <v>441</v>
      </c>
      <c r="F285" s="33">
        <v>393.07430498028828</v>
      </c>
      <c r="G285" s="4"/>
    </row>
    <row r="286" spans="1:7" ht="27.95" customHeight="1">
      <c r="A286" s="1">
        <v>120</v>
      </c>
      <c r="C286" s="4">
        <v>4144</v>
      </c>
      <c r="D286" s="3" t="s">
        <v>119</v>
      </c>
      <c r="E286" s="4" t="s">
        <v>425</v>
      </c>
      <c r="F286" s="33">
        <v>5496.7103500396852</v>
      </c>
      <c r="G286" s="4"/>
    </row>
    <row r="287" spans="1:7" ht="27.95" customHeight="1">
      <c r="A287" s="1">
        <v>261</v>
      </c>
      <c r="C287" s="4">
        <v>4320</v>
      </c>
      <c r="D287" s="3" t="s">
        <v>255</v>
      </c>
      <c r="E287" s="4" t="s">
        <v>424</v>
      </c>
      <c r="F287" s="33">
        <v>6374.3585345351057</v>
      </c>
      <c r="G287" s="4"/>
    </row>
    <row r="288" spans="1:7" ht="27.95" customHeight="1">
      <c r="A288" s="1">
        <v>117</v>
      </c>
      <c r="C288" s="4">
        <v>4141</v>
      </c>
      <c r="D288" s="3" t="s">
        <v>116</v>
      </c>
      <c r="E288" s="4" t="s">
        <v>448</v>
      </c>
      <c r="F288" s="33">
        <v>5766.3209031910365</v>
      </c>
      <c r="G288" s="4"/>
    </row>
    <row r="289" spans="1:7" ht="27.95" customHeight="1">
      <c r="A289" s="1">
        <v>269</v>
      </c>
      <c r="C289" s="4">
        <v>4329</v>
      </c>
      <c r="D289" s="3" t="s">
        <v>262</v>
      </c>
      <c r="E289" s="4" t="s">
        <v>445</v>
      </c>
      <c r="F289" s="33">
        <v>216.56057742724758</v>
      </c>
      <c r="G289" s="4"/>
    </row>
    <row r="290" spans="1:7" ht="27.95" customHeight="1">
      <c r="A290" s="1">
        <v>390</v>
      </c>
      <c r="C290" s="4">
        <v>4471</v>
      </c>
      <c r="D290" s="3" t="s">
        <v>365</v>
      </c>
      <c r="E290" s="4" t="s">
        <v>423</v>
      </c>
      <c r="F290" s="33">
        <v>139.48868580833005</v>
      </c>
      <c r="G290" s="4"/>
    </row>
    <row r="291" spans="1:7" ht="27.95" customHeight="1">
      <c r="A291" s="1">
        <v>270</v>
      </c>
      <c r="C291" s="4">
        <v>4330</v>
      </c>
      <c r="D291" s="3" t="s">
        <v>263</v>
      </c>
      <c r="E291" s="4" t="s">
        <v>424</v>
      </c>
      <c r="F291" s="33">
        <v>1681.7008912331103</v>
      </c>
      <c r="G291" s="4"/>
    </row>
    <row r="292" spans="1:7" ht="27.95" customHeight="1">
      <c r="A292" s="1">
        <v>215</v>
      </c>
      <c r="C292" s="4">
        <v>4252</v>
      </c>
      <c r="D292" s="3" t="s">
        <v>372</v>
      </c>
      <c r="E292" s="4" t="s">
        <v>424</v>
      </c>
      <c r="F292" s="33">
        <v>1934.2092034738389</v>
      </c>
      <c r="G292" s="4"/>
    </row>
    <row r="293" spans="1:7" ht="27.95" customHeight="1">
      <c r="A293" s="1">
        <v>214</v>
      </c>
      <c r="C293" s="4">
        <v>4251</v>
      </c>
      <c r="D293" s="3" t="s">
        <v>210</v>
      </c>
      <c r="E293" s="4" t="s">
        <v>424</v>
      </c>
      <c r="F293" s="33">
        <v>1625.1546476135711</v>
      </c>
      <c r="G293" s="4"/>
    </row>
    <row r="294" spans="1:7" ht="27.95" customHeight="1">
      <c r="A294" s="1">
        <v>267</v>
      </c>
      <c r="C294" s="4">
        <v>4327</v>
      </c>
      <c r="D294" s="3" t="s">
        <v>260</v>
      </c>
      <c r="E294" s="4" t="s">
        <v>424</v>
      </c>
      <c r="F294" s="33">
        <v>1490.6289929555035</v>
      </c>
      <c r="G294" s="4"/>
    </row>
    <row r="295" spans="1:7" ht="27.95" customHeight="1">
      <c r="A295" s="1">
        <v>79</v>
      </c>
      <c r="C295" s="4">
        <v>4096</v>
      </c>
      <c r="D295" s="3" t="s">
        <v>78</v>
      </c>
      <c r="E295" s="4" t="s">
        <v>425</v>
      </c>
      <c r="F295" s="33">
        <v>1340.2448099491394</v>
      </c>
      <c r="G295" s="4"/>
    </row>
    <row r="296" spans="1:7" ht="27.95" customHeight="1">
      <c r="A296" s="1">
        <v>124</v>
      </c>
      <c r="C296" s="4">
        <v>4149</v>
      </c>
      <c r="D296" s="3" t="s">
        <v>523</v>
      </c>
      <c r="E296" s="4" t="s">
        <v>427</v>
      </c>
      <c r="F296" s="33">
        <v>2505.7954270344449</v>
      </c>
      <c r="G296" s="4"/>
    </row>
    <row r="297" spans="1:7" ht="27.95" customHeight="1">
      <c r="A297" s="1">
        <v>123</v>
      </c>
      <c r="C297" s="4">
        <v>4148</v>
      </c>
      <c r="D297" s="3" t="s">
        <v>524</v>
      </c>
      <c r="E297" s="4" t="s">
        <v>427</v>
      </c>
      <c r="F297" s="33">
        <v>2236.0017172199573</v>
      </c>
      <c r="G297" s="4"/>
    </row>
    <row r="298" spans="1:7" ht="27.95" customHeight="1">
      <c r="A298" s="1">
        <v>232</v>
      </c>
      <c r="C298" s="4">
        <v>4272</v>
      </c>
      <c r="D298" s="3" t="s">
        <v>226</v>
      </c>
      <c r="E298" s="4" t="s">
        <v>445</v>
      </c>
      <c r="F298" s="33">
        <v>1750.5321839173967</v>
      </c>
      <c r="G298" s="4"/>
    </row>
    <row r="299" spans="1:7" ht="27.95" customHeight="1">
      <c r="A299" s="1">
        <v>220</v>
      </c>
      <c r="C299" s="4">
        <v>4259</v>
      </c>
      <c r="D299" s="3" t="s">
        <v>214</v>
      </c>
      <c r="E299" s="4" t="s">
        <v>425</v>
      </c>
      <c r="F299" s="33">
        <v>1267.1550331492992</v>
      </c>
      <c r="G299" s="4"/>
    </row>
    <row r="300" spans="1:7" ht="27.95" customHeight="1">
      <c r="A300" s="1">
        <v>219</v>
      </c>
      <c r="C300" s="4">
        <v>4258</v>
      </c>
      <c r="D300" s="3" t="s">
        <v>213</v>
      </c>
      <c r="E300" s="4" t="s">
        <v>425</v>
      </c>
      <c r="F300" s="33">
        <v>1564.7550607213714</v>
      </c>
      <c r="G300" s="4"/>
    </row>
    <row r="301" spans="1:7" ht="27.95" customHeight="1">
      <c r="A301" s="1">
        <v>139</v>
      </c>
      <c r="C301" s="4">
        <v>4166</v>
      </c>
      <c r="D301" s="3" t="s">
        <v>135</v>
      </c>
      <c r="E301" s="4" t="s">
        <v>425</v>
      </c>
      <c r="F301" s="33">
        <v>1519.5392113711639</v>
      </c>
      <c r="G301" s="4"/>
    </row>
    <row r="302" spans="1:7" ht="27.95" customHeight="1">
      <c r="A302" s="1">
        <v>67</v>
      </c>
      <c r="C302" s="4">
        <v>4080</v>
      </c>
      <c r="D302" s="3" t="s">
        <v>67</v>
      </c>
      <c r="E302" s="4" t="s">
        <v>427</v>
      </c>
      <c r="F302" s="29"/>
      <c r="G302" s="29"/>
    </row>
    <row r="303" spans="1:7" ht="27.95" customHeight="1">
      <c r="A303" s="1">
        <v>365</v>
      </c>
      <c r="C303" s="4">
        <v>4439</v>
      </c>
      <c r="D303" s="3" t="s">
        <v>342</v>
      </c>
      <c r="E303" s="4" t="s">
        <v>424</v>
      </c>
      <c r="F303" s="33">
        <v>170.97050802003923</v>
      </c>
      <c r="G303" s="4"/>
    </row>
    <row r="304" spans="1:7" ht="27.95" customHeight="1">
      <c r="A304" s="1">
        <v>230</v>
      </c>
      <c r="C304" s="4">
        <v>4270</v>
      </c>
      <c r="D304" s="3" t="s">
        <v>224</v>
      </c>
      <c r="E304" s="4" t="s">
        <v>445</v>
      </c>
      <c r="F304" s="33">
        <v>901.45088203193814</v>
      </c>
      <c r="G304" s="4"/>
    </row>
    <row r="305" spans="1:7" ht="27.95" customHeight="1">
      <c r="A305" s="1">
        <v>146</v>
      </c>
      <c r="C305" s="4">
        <v>4175</v>
      </c>
      <c r="D305" s="3" t="s">
        <v>142</v>
      </c>
      <c r="E305" s="4" t="s">
        <v>427</v>
      </c>
      <c r="F305" s="29"/>
      <c r="G305" s="29"/>
    </row>
    <row r="306" spans="1:7" ht="27.95" customHeight="1">
      <c r="A306" s="1">
        <v>147</v>
      </c>
      <c r="C306" s="4">
        <v>4176</v>
      </c>
      <c r="D306" s="3" t="s">
        <v>143</v>
      </c>
      <c r="E306" s="4" t="s">
        <v>427</v>
      </c>
      <c r="F306" s="33">
        <v>1655.1563491188185</v>
      </c>
      <c r="G306" s="4"/>
    </row>
    <row r="307" spans="1:7" ht="27.95" customHeight="1">
      <c r="A307" s="1">
        <v>202</v>
      </c>
      <c r="C307" s="4">
        <v>4239</v>
      </c>
      <c r="D307" s="3" t="s">
        <v>198</v>
      </c>
      <c r="E307" s="4" t="s">
        <v>427</v>
      </c>
      <c r="F307" s="29"/>
      <c r="G307" s="29"/>
    </row>
    <row r="308" spans="1:7" ht="27.95" customHeight="1">
      <c r="A308" s="1">
        <v>144</v>
      </c>
      <c r="C308" s="4">
        <v>4173</v>
      </c>
      <c r="D308" s="3" t="s">
        <v>140</v>
      </c>
      <c r="E308" s="4" t="s">
        <v>427</v>
      </c>
      <c r="F308" s="29"/>
      <c r="G308" s="29"/>
    </row>
    <row r="309" spans="1:7" ht="27.95" customHeight="1">
      <c r="A309" s="1">
        <v>145</v>
      </c>
      <c r="B309" s="95"/>
      <c r="C309" s="4">
        <v>4174</v>
      </c>
      <c r="D309" s="3" t="s">
        <v>141</v>
      </c>
      <c r="E309" s="4" t="s">
        <v>427</v>
      </c>
      <c r="F309" s="33">
        <v>1780.946418269833</v>
      </c>
      <c r="G309" s="4"/>
    </row>
    <row r="310" spans="1:7" ht="27.95" customHeight="1">
      <c r="A310" s="1">
        <v>264</v>
      </c>
      <c r="B310" s="95"/>
      <c r="C310" s="4">
        <v>4324</v>
      </c>
      <c r="D310" s="3" t="s">
        <v>408</v>
      </c>
      <c r="E310" s="4" t="s">
        <v>422</v>
      </c>
      <c r="F310" s="33">
        <v>1422.6108375225417</v>
      </c>
      <c r="G310" s="4"/>
    </row>
    <row r="311" spans="1:7" ht="27.95" customHeight="1">
      <c r="A311" s="1">
        <v>358</v>
      </c>
      <c r="C311" s="4">
        <v>4431</v>
      </c>
      <c r="D311" s="3" t="s">
        <v>337</v>
      </c>
      <c r="E311" s="4" t="s">
        <v>422</v>
      </c>
      <c r="F311" s="33">
        <v>1382.1927287893161</v>
      </c>
      <c r="G311" s="4"/>
    </row>
    <row r="312" spans="1:7" ht="27.95" customHeight="1">
      <c r="A312" s="1">
        <v>356</v>
      </c>
      <c r="C312" s="4">
        <v>4429</v>
      </c>
      <c r="D312" s="3" t="s">
        <v>406</v>
      </c>
      <c r="E312" s="4" t="s">
        <v>422</v>
      </c>
      <c r="F312" s="33">
        <v>1493.846552206559</v>
      </c>
      <c r="G312" s="4"/>
    </row>
    <row r="313" spans="1:7" ht="27.95" customHeight="1">
      <c r="A313" s="1">
        <v>357</v>
      </c>
      <c r="C313" s="4">
        <v>4430</v>
      </c>
      <c r="D313" s="3" t="s">
        <v>407</v>
      </c>
      <c r="E313" s="4" t="s">
        <v>422</v>
      </c>
      <c r="F313" s="33">
        <v>1253.697123900364</v>
      </c>
      <c r="G313" s="4"/>
    </row>
    <row r="314" spans="1:7" ht="27.95" customHeight="1">
      <c r="A314" s="1">
        <v>355</v>
      </c>
      <c r="C314" s="4">
        <v>4428</v>
      </c>
      <c r="D314" s="3" t="s">
        <v>336</v>
      </c>
      <c r="E314" s="4" t="s">
        <v>422</v>
      </c>
      <c r="F314" s="33">
        <v>1348.1678231771814</v>
      </c>
      <c r="G314" s="4"/>
    </row>
    <row r="315" spans="1:7" ht="27.95" customHeight="1">
      <c r="A315" s="1">
        <v>189</v>
      </c>
      <c r="C315" s="4">
        <v>4222</v>
      </c>
      <c r="D315" s="3" t="s">
        <v>185</v>
      </c>
      <c r="E315" s="4" t="s">
        <v>428</v>
      </c>
      <c r="F315" s="33">
        <v>14391.038656545101</v>
      </c>
      <c r="G315" s="4"/>
    </row>
    <row r="316" spans="1:7" ht="27.95" customHeight="1">
      <c r="A316" s="1">
        <v>203</v>
      </c>
      <c r="C316" s="4">
        <v>4240</v>
      </c>
      <c r="D316" s="3" t="s">
        <v>199</v>
      </c>
      <c r="E316" s="4" t="s">
        <v>428</v>
      </c>
      <c r="F316" s="33">
        <v>17619.17640455097</v>
      </c>
      <c r="G316" s="4"/>
    </row>
    <row r="317" spans="1:7" ht="27.95" customHeight="1">
      <c r="A317" s="1">
        <v>142</v>
      </c>
      <c r="C317" s="4">
        <v>4170</v>
      </c>
      <c r="D317" s="3" t="s">
        <v>138</v>
      </c>
      <c r="E317" s="4" t="s">
        <v>428</v>
      </c>
      <c r="F317" s="33">
        <v>16362.756749721693</v>
      </c>
      <c r="G317" s="4"/>
    </row>
    <row r="318" spans="1:7" ht="27.95" customHeight="1">
      <c r="A318" s="1">
        <v>204</v>
      </c>
      <c r="C318" s="4">
        <v>4241</v>
      </c>
      <c r="D318" s="3" t="s">
        <v>200</v>
      </c>
      <c r="E318" s="4" t="s">
        <v>428</v>
      </c>
      <c r="F318" s="33">
        <v>20620.382639923359</v>
      </c>
      <c r="G318" s="4"/>
    </row>
    <row r="319" spans="1:7" ht="27.95" customHeight="1">
      <c r="A319" s="1">
        <v>143</v>
      </c>
      <c r="C319" s="4">
        <v>4171</v>
      </c>
      <c r="D319" s="3" t="s">
        <v>139</v>
      </c>
      <c r="E319" s="4" t="s">
        <v>428</v>
      </c>
      <c r="F319" s="33">
        <v>20182.374755723769</v>
      </c>
      <c r="G319" s="4"/>
    </row>
    <row r="320" spans="1:7" ht="27.95" customHeight="1">
      <c r="A320" s="1">
        <v>175</v>
      </c>
      <c r="C320" s="4">
        <v>4208</v>
      </c>
      <c r="D320" s="3" t="s">
        <v>171</v>
      </c>
      <c r="E320" s="4" t="s">
        <v>427</v>
      </c>
      <c r="F320" s="29"/>
      <c r="G320" s="29"/>
    </row>
    <row r="321" spans="1:7" ht="27.95" customHeight="1">
      <c r="A321" s="1">
        <v>177</v>
      </c>
      <c r="C321" s="4">
        <v>4210</v>
      </c>
      <c r="D321" s="3" t="s">
        <v>173</v>
      </c>
      <c r="E321" s="4" t="s">
        <v>426</v>
      </c>
      <c r="F321" s="33">
        <v>2494.5804603195179</v>
      </c>
      <c r="G321" s="4"/>
    </row>
    <row r="322" spans="1:7" ht="27.95" customHeight="1">
      <c r="A322" s="1">
        <v>278</v>
      </c>
      <c r="C322" s="4">
        <v>4342</v>
      </c>
      <c r="D322" s="3" t="s">
        <v>271</v>
      </c>
      <c r="E322" s="4" t="s">
        <v>424</v>
      </c>
      <c r="F322" s="33">
        <v>690.58513432427651</v>
      </c>
      <c r="G322" s="4"/>
    </row>
    <row r="323" spans="1:7" ht="27.95" customHeight="1">
      <c r="A323" s="1">
        <v>176</v>
      </c>
      <c r="C323" s="4">
        <v>4209</v>
      </c>
      <c r="D323" s="3" t="s">
        <v>172</v>
      </c>
      <c r="E323" s="4" t="s">
        <v>452</v>
      </c>
      <c r="F323" s="29"/>
      <c r="G323" s="29"/>
    </row>
    <row r="324" spans="1:7" ht="27.95" customHeight="1">
      <c r="A324" s="1">
        <v>182</v>
      </c>
      <c r="C324" s="4">
        <v>4215</v>
      </c>
      <c r="D324" s="3" t="s">
        <v>178</v>
      </c>
      <c r="E324" s="4" t="s">
        <v>452</v>
      </c>
      <c r="F324" s="33">
        <v>5836.8405834545265</v>
      </c>
      <c r="G324" s="4"/>
    </row>
    <row r="325" spans="1:7" ht="27.95" customHeight="1">
      <c r="A325" s="1">
        <v>321</v>
      </c>
      <c r="C325" s="4">
        <v>4389</v>
      </c>
      <c r="D325" s="3" t="s">
        <v>312</v>
      </c>
      <c r="E325" s="4" t="s">
        <v>445</v>
      </c>
      <c r="F325" s="33">
        <v>1608.5635299630778</v>
      </c>
      <c r="G325" s="4"/>
    </row>
    <row r="326" spans="1:7" ht="27.95" customHeight="1">
      <c r="A326" s="1">
        <v>376</v>
      </c>
      <c r="C326" s="4">
        <v>4451</v>
      </c>
      <c r="D326" s="3" t="s">
        <v>353</v>
      </c>
      <c r="E326" s="4" t="s">
        <v>445</v>
      </c>
      <c r="F326" s="33">
        <v>1124.5494848323476</v>
      </c>
      <c r="G326" s="4"/>
    </row>
    <row r="327" spans="1:7" ht="27.95" customHeight="1">
      <c r="A327" s="1">
        <v>239</v>
      </c>
      <c r="C327" s="4">
        <v>4293</v>
      </c>
      <c r="D327" s="3" t="s">
        <v>233</v>
      </c>
      <c r="E327" s="4" t="s">
        <v>457</v>
      </c>
      <c r="F327" s="33">
        <v>102023.87769678996</v>
      </c>
      <c r="G327" s="4"/>
    </row>
    <row r="328" spans="1:7" ht="27.95" customHeight="1">
      <c r="A328" s="1">
        <v>192</v>
      </c>
      <c r="C328" s="4">
        <v>4225</v>
      </c>
      <c r="D328" s="3" t="s">
        <v>188</v>
      </c>
      <c r="E328" s="4" t="s">
        <v>435</v>
      </c>
      <c r="F328" s="33">
        <v>1630.3822462861795</v>
      </c>
      <c r="G328" s="4"/>
    </row>
    <row r="329" spans="1:7" ht="27.95" customHeight="1">
      <c r="A329" s="1">
        <v>224</v>
      </c>
      <c r="C329" s="4">
        <v>4263</v>
      </c>
      <c r="D329" s="3" t="s">
        <v>218</v>
      </c>
      <c r="E329" s="4" t="s">
        <v>431</v>
      </c>
      <c r="F329" s="33">
        <v>29687.085938342901</v>
      </c>
      <c r="G329" s="4"/>
    </row>
    <row r="330" spans="1:7" ht="27.95" customHeight="1">
      <c r="A330" s="1">
        <v>200</v>
      </c>
      <c r="B330" s="95"/>
      <c r="C330" s="4">
        <v>4235</v>
      </c>
      <c r="D330" s="3" t="s">
        <v>196</v>
      </c>
      <c r="E330" s="4" t="s">
        <v>435</v>
      </c>
      <c r="F330" s="33">
        <v>3054.2379002491898</v>
      </c>
      <c r="G330" s="4"/>
    </row>
    <row r="331" spans="1:7" ht="27.95" customHeight="1">
      <c r="A331" s="1">
        <v>150</v>
      </c>
      <c r="C331" s="4">
        <v>4180</v>
      </c>
      <c r="D331" s="3" t="s">
        <v>146</v>
      </c>
      <c r="E331" s="4" t="s">
        <v>435</v>
      </c>
      <c r="F331" s="33">
        <v>1611.3232285190777</v>
      </c>
      <c r="G331" s="4"/>
    </row>
    <row r="332" spans="1:7" ht="27.95" customHeight="1">
      <c r="A332" s="1">
        <v>151</v>
      </c>
      <c r="C332" s="4">
        <v>4182</v>
      </c>
      <c r="D332" s="3" t="s">
        <v>147</v>
      </c>
      <c r="E332" s="4" t="s">
        <v>422</v>
      </c>
      <c r="F332" s="29"/>
      <c r="G332" s="29"/>
    </row>
    <row r="333" spans="1:7" ht="27.95" customHeight="1">
      <c r="A333" s="1">
        <v>367</v>
      </c>
      <c r="C333" s="4">
        <v>4441</v>
      </c>
      <c r="D333" s="3" t="s">
        <v>344</v>
      </c>
      <c r="E333" s="4" t="s">
        <v>446</v>
      </c>
      <c r="F333" s="33">
        <v>610.28423224318419</v>
      </c>
      <c r="G333" s="4"/>
    </row>
    <row r="334" spans="1:7" ht="27.95" customHeight="1">
      <c r="A334" s="1">
        <v>366</v>
      </c>
      <c r="C334" s="4">
        <v>4440</v>
      </c>
      <c r="D334" s="3" t="s">
        <v>343</v>
      </c>
      <c r="E334" s="4" t="s">
        <v>446</v>
      </c>
      <c r="F334" s="33">
        <v>64.61905793126482</v>
      </c>
      <c r="G334" s="4"/>
    </row>
    <row r="335" spans="1:7" ht="27.95" customHeight="1">
      <c r="A335" s="1">
        <v>351</v>
      </c>
      <c r="C335" s="4">
        <v>4424</v>
      </c>
      <c r="D335" s="3" t="s">
        <v>333</v>
      </c>
      <c r="E335" s="4" t="s">
        <v>445</v>
      </c>
      <c r="F335" s="29"/>
      <c r="G335" s="29"/>
    </row>
    <row r="336" spans="1:7" ht="27.95" customHeight="1">
      <c r="A336" s="1">
        <v>154</v>
      </c>
      <c r="C336" s="4">
        <v>4185</v>
      </c>
      <c r="D336" s="3" t="s">
        <v>150</v>
      </c>
      <c r="E336" s="4" t="s">
        <v>445</v>
      </c>
      <c r="F336" s="29"/>
      <c r="G336" s="29"/>
    </row>
    <row r="337" spans="1:7" ht="27.95" customHeight="1">
      <c r="A337" s="1">
        <v>302</v>
      </c>
      <c r="C337" s="4">
        <v>4367</v>
      </c>
      <c r="D337" s="3" t="s">
        <v>294</v>
      </c>
      <c r="E337" s="4" t="s">
        <v>445</v>
      </c>
      <c r="F337" s="33">
        <v>94.603361326318662</v>
      </c>
      <c r="G337" s="4"/>
    </row>
    <row r="338" spans="1:7" ht="27.95" customHeight="1">
      <c r="A338" s="1">
        <v>377</v>
      </c>
      <c r="C338" s="4">
        <v>4452</v>
      </c>
      <c r="D338" s="3" t="s">
        <v>354</v>
      </c>
      <c r="E338" s="4" t="s">
        <v>445</v>
      </c>
      <c r="F338" s="33">
        <v>543.66916331503171</v>
      </c>
      <c r="G338" s="4"/>
    </row>
    <row r="339" spans="1:7" ht="27.95" customHeight="1">
      <c r="A339" s="1">
        <v>289</v>
      </c>
      <c r="C339" s="4">
        <v>4354</v>
      </c>
      <c r="D339" s="3" t="s">
        <v>282</v>
      </c>
      <c r="E339" s="4" t="s">
        <v>445</v>
      </c>
      <c r="F339" s="33">
        <v>2336.8225416058017</v>
      </c>
      <c r="G339" s="4"/>
    </row>
    <row r="340" spans="1:7" ht="27.95" customHeight="1">
      <c r="A340" s="1">
        <v>378</v>
      </c>
      <c r="C340" s="4">
        <v>4453</v>
      </c>
      <c r="D340" s="3" t="s">
        <v>530</v>
      </c>
      <c r="E340" s="4" t="s">
        <v>445</v>
      </c>
      <c r="F340" s="33">
        <v>322.19467112594913</v>
      </c>
      <c r="G340" s="4"/>
    </row>
    <row r="341" spans="1:7" ht="27.95" customHeight="1">
      <c r="A341" s="1">
        <v>307</v>
      </c>
      <c r="C341" s="4">
        <v>4372</v>
      </c>
      <c r="D341" s="3" t="s">
        <v>299</v>
      </c>
      <c r="E341" s="4" t="s">
        <v>445</v>
      </c>
      <c r="F341" s="33">
        <v>1331.5525319944795</v>
      </c>
      <c r="G341" s="4"/>
    </row>
    <row r="342" spans="1:7" ht="27.95" customHeight="1">
      <c r="A342" s="1">
        <v>156</v>
      </c>
      <c r="C342" s="4">
        <v>4187</v>
      </c>
      <c r="D342" s="3" t="s">
        <v>152</v>
      </c>
      <c r="E342" s="4" t="s">
        <v>441</v>
      </c>
      <c r="F342" s="33">
        <v>1072.1411469944587</v>
      </c>
      <c r="G342" s="4"/>
    </row>
    <row r="343" spans="1:7" ht="27.95" customHeight="1">
      <c r="A343" s="1">
        <v>157</v>
      </c>
      <c r="C343" s="4">
        <v>4188</v>
      </c>
      <c r="D343" s="3" t="s">
        <v>153</v>
      </c>
      <c r="E343" s="4" t="s">
        <v>441</v>
      </c>
      <c r="F343" s="33">
        <v>966.40231799118476</v>
      </c>
      <c r="G343" s="4"/>
    </row>
    <row r="344" spans="1:7" ht="27.95" customHeight="1">
      <c r="A344" s="1">
        <v>381</v>
      </c>
      <c r="C344" s="4">
        <v>4456</v>
      </c>
      <c r="D344" s="3" t="s">
        <v>356</v>
      </c>
      <c r="E344" s="4" t="s">
        <v>445</v>
      </c>
      <c r="F344" s="33">
        <v>1214.4307746534635</v>
      </c>
      <c r="G344" s="4"/>
    </row>
    <row r="345" spans="1:7" ht="27.95" customHeight="1">
      <c r="A345" s="1">
        <v>301</v>
      </c>
      <c r="C345" s="4">
        <v>4366</v>
      </c>
      <c r="D345" s="3" t="s">
        <v>293</v>
      </c>
      <c r="E345" s="4" t="s">
        <v>445</v>
      </c>
      <c r="F345" s="33">
        <v>228.5138068772435</v>
      </c>
      <c r="G345" s="4"/>
    </row>
    <row r="346" spans="1:7" ht="27.95" customHeight="1">
      <c r="A346" s="1">
        <v>293</v>
      </c>
      <c r="C346" s="4">
        <v>4358</v>
      </c>
      <c r="D346" s="3" t="s">
        <v>286</v>
      </c>
      <c r="E346" s="4" t="s">
        <v>445</v>
      </c>
      <c r="F346" s="29"/>
      <c r="G346" s="29"/>
    </row>
    <row r="347" spans="1:7" ht="27.95" customHeight="1">
      <c r="A347" s="1">
        <v>288</v>
      </c>
      <c r="C347" s="4">
        <v>4353</v>
      </c>
      <c r="D347" s="3" t="s">
        <v>281</v>
      </c>
      <c r="E347" s="4" t="s">
        <v>445</v>
      </c>
      <c r="F347" s="33">
        <v>3206.7146108537727</v>
      </c>
      <c r="G347" s="4"/>
    </row>
    <row r="348" spans="1:7" ht="27.95" customHeight="1">
      <c r="A348" s="1">
        <v>299</v>
      </c>
      <c r="C348" s="4">
        <v>4364</v>
      </c>
      <c r="D348" s="3" t="s">
        <v>291</v>
      </c>
      <c r="E348" s="4" t="s">
        <v>445</v>
      </c>
      <c r="F348" s="33">
        <v>571.94833137691876</v>
      </c>
      <c r="G348" s="4"/>
    </row>
    <row r="349" spans="1:7" ht="27.95" customHeight="1">
      <c r="A349" s="1">
        <v>382</v>
      </c>
      <c r="C349" s="4">
        <v>4457</v>
      </c>
      <c r="D349" s="3" t="s">
        <v>357</v>
      </c>
      <c r="E349" s="4" t="s">
        <v>445</v>
      </c>
      <c r="F349" s="33">
        <v>965.05069770255875</v>
      </c>
      <c r="G349" s="4"/>
    </row>
    <row r="350" spans="1:7" ht="27.95" customHeight="1">
      <c r="A350" s="1">
        <v>258</v>
      </c>
      <c r="C350" s="4">
        <v>4317</v>
      </c>
      <c r="D350" s="3" t="s">
        <v>252</v>
      </c>
      <c r="E350" s="4" t="s">
        <v>422</v>
      </c>
      <c r="F350" s="29"/>
      <c r="G350" s="29"/>
    </row>
    <row r="351" spans="1:7" ht="27.95" customHeight="1">
      <c r="A351" s="1">
        <v>292</v>
      </c>
      <c r="B351" s="95"/>
      <c r="C351" s="4">
        <v>4357</v>
      </c>
      <c r="D351" s="3" t="s">
        <v>285</v>
      </c>
      <c r="E351" s="4" t="s">
        <v>445</v>
      </c>
      <c r="F351" s="33">
        <v>1062.4637603416218</v>
      </c>
      <c r="G351" s="4"/>
    </row>
    <row r="352" spans="1:7" ht="27.95" customHeight="1">
      <c r="A352" s="1">
        <v>323</v>
      </c>
      <c r="C352" s="4">
        <v>4391</v>
      </c>
      <c r="D352" s="3" t="s">
        <v>314</v>
      </c>
      <c r="E352" s="4" t="s">
        <v>445</v>
      </c>
      <c r="F352" s="33">
        <v>28153.179070316808</v>
      </c>
      <c r="G352" s="4"/>
    </row>
    <row r="353" spans="1:7" ht="27.95" customHeight="1">
      <c r="A353" s="1">
        <v>266</v>
      </c>
      <c r="C353" s="4">
        <v>4326</v>
      </c>
      <c r="D353" s="3" t="s">
        <v>259</v>
      </c>
      <c r="E353" s="4" t="s">
        <v>445</v>
      </c>
      <c r="F353" s="33">
        <v>6503.5234827961604</v>
      </c>
      <c r="G353" s="4"/>
    </row>
    <row r="354" spans="1:7" ht="27.95" customHeight="1">
      <c r="A354" s="1">
        <v>231</v>
      </c>
      <c r="C354" s="4">
        <v>4271</v>
      </c>
      <c r="D354" s="3" t="s">
        <v>225</v>
      </c>
      <c r="E354" s="4" t="s">
        <v>445</v>
      </c>
      <c r="F354" s="33">
        <v>3351.1778018347513</v>
      </c>
      <c r="G354" s="4"/>
    </row>
    <row r="355" spans="1:7" ht="27.95" customHeight="1">
      <c r="A355" s="1">
        <v>309</v>
      </c>
      <c r="C355" s="4">
        <v>4374</v>
      </c>
      <c r="D355" s="3" t="s">
        <v>301</v>
      </c>
      <c r="E355" s="4" t="s">
        <v>445</v>
      </c>
      <c r="F355" s="33">
        <v>132.2482041221933</v>
      </c>
      <c r="G355" s="4"/>
    </row>
    <row r="356" spans="1:7" ht="27.95" customHeight="1">
      <c r="A356" s="1">
        <v>313</v>
      </c>
      <c r="C356" s="4">
        <v>4379</v>
      </c>
      <c r="D356" s="3" t="s">
        <v>305</v>
      </c>
      <c r="E356" s="4" t="s">
        <v>442</v>
      </c>
      <c r="F356" s="33">
        <v>60.976177979475771</v>
      </c>
      <c r="G356" s="4"/>
    </row>
    <row r="357" spans="1:7" ht="27.95" customHeight="1">
      <c r="A357" s="1">
        <v>165</v>
      </c>
      <c r="C357" s="4">
        <v>4196</v>
      </c>
      <c r="D357" s="3" t="s">
        <v>161</v>
      </c>
      <c r="E357" s="4" t="s">
        <v>449</v>
      </c>
      <c r="F357" s="33">
        <v>20728.94468893643</v>
      </c>
      <c r="G357" s="4"/>
    </row>
    <row r="358" spans="1:7" ht="27.95" customHeight="1">
      <c r="A358" s="1">
        <v>158</v>
      </c>
      <c r="C358" s="4">
        <v>4189</v>
      </c>
      <c r="D358" s="3" t="s">
        <v>154</v>
      </c>
      <c r="E358" s="4" t="s">
        <v>425</v>
      </c>
      <c r="F358" s="33">
        <v>764.91177335788166</v>
      </c>
      <c r="G358" s="4"/>
    </row>
    <row r="359" spans="1:7" ht="27.95" customHeight="1">
      <c r="A359" s="1">
        <v>159</v>
      </c>
      <c r="B359" s="95"/>
      <c r="C359" s="4">
        <v>4190</v>
      </c>
      <c r="D359" s="3" t="s">
        <v>155</v>
      </c>
      <c r="E359" s="4" t="s">
        <v>425</v>
      </c>
      <c r="F359" s="33">
        <v>8088.8745350694835</v>
      </c>
      <c r="G359" s="4"/>
    </row>
    <row r="360" spans="1:7" ht="27.95" customHeight="1">
      <c r="A360" s="1">
        <v>160</v>
      </c>
      <c r="C360" s="4">
        <v>4191</v>
      </c>
      <c r="D360" s="3" t="s">
        <v>156</v>
      </c>
      <c r="E360" s="4" t="s">
        <v>449</v>
      </c>
      <c r="F360" s="33">
        <v>12292.888756418488</v>
      </c>
      <c r="G360" s="4"/>
    </row>
    <row r="361" spans="1:7" ht="27.95" customHeight="1">
      <c r="A361" s="1">
        <v>329</v>
      </c>
      <c r="C361" s="4">
        <v>4397</v>
      </c>
      <c r="D361" s="3" t="s">
        <v>319</v>
      </c>
      <c r="E361" s="4" t="s">
        <v>445</v>
      </c>
      <c r="F361" s="29"/>
      <c r="G361" s="29"/>
    </row>
    <row r="362" spans="1:7" ht="27.95" customHeight="1">
      <c r="A362" s="1">
        <v>163</v>
      </c>
      <c r="C362" s="4">
        <v>4194</v>
      </c>
      <c r="D362" s="3" t="s">
        <v>159</v>
      </c>
      <c r="E362" s="4" t="s">
        <v>449</v>
      </c>
      <c r="F362" s="29"/>
      <c r="G362" s="29"/>
    </row>
    <row r="363" spans="1:7" ht="27.95" customHeight="1">
      <c r="A363" s="1">
        <v>162</v>
      </c>
      <c r="C363" s="4">
        <v>4193</v>
      </c>
      <c r="D363" s="3" t="s">
        <v>158</v>
      </c>
      <c r="E363" s="4" t="s">
        <v>449</v>
      </c>
      <c r="F363" s="29"/>
      <c r="G363" s="29"/>
    </row>
    <row r="364" spans="1:7" ht="27.95" customHeight="1">
      <c r="A364" s="1">
        <v>210</v>
      </c>
      <c r="C364" s="4">
        <v>4247</v>
      </c>
      <c r="D364" s="3" t="s">
        <v>206</v>
      </c>
      <c r="E364" s="4" t="s">
        <v>449</v>
      </c>
      <c r="F364" s="29"/>
      <c r="G364" s="29"/>
    </row>
    <row r="365" spans="1:7" ht="27.95" customHeight="1">
      <c r="A365" s="1">
        <v>161</v>
      </c>
      <c r="C365" s="4">
        <v>4192</v>
      </c>
      <c r="D365" s="3" t="s">
        <v>157</v>
      </c>
      <c r="E365" s="4" t="s">
        <v>449</v>
      </c>
      <c r="F365" s="29"/>
      <c r="G365" s="29"/>
    </row>
    <row r="366" spans="1:7" ht="27.95" customHeight="1">
      <c r="A366" s="1">
        <v>209</v>
      </c>
      <c r="C366" s="4">
        <v>4246</v>
      </c>
      <c r="D366" s="3" t="s">
        <v>205</v>
      </c>
      <c r="E366" s="4" t="s">
        <v>449</v>
      </c>
      <c r="F366" s="29"/>
      <c r="G366" s="29"/>
    </row>
    <row r="367" spans="1:7" ht="27.95" customHeight="1">
      <c r="A367" s="1">
        <v>180</v>
      </c>
      <c r="C367" s="4">
        <v>4213</v>
      </c>
      <c r="D367" s="3" t="s">
        <v>176</v>
      </c>
      <c r="E367" s="4" t="s">
        <v>449</v>
      </c>
      <c r="F367" s="33">
        <v>50470.74106589055</v>
      </c>
      <c r="G367" s="4"/>
    </row>
    <row r="368" spans="1:7" ht="27.95" customHeight="1">
      <c r="A368" s="1">
        <v>208</v>
      </c>
      <c r="C368" s="4">
        <v>4245</v>
      </c>
      <c r="D368" s="3" t="s">
        <v>204</v>
      </c>
      <c r="E368" s="4" t="s">
        <v>449</v>
      </c>
      <c r="F368" s="33">
        <v>36722.008966396104</v>
      </c>
      <c r="G368" s="4"/>
    </row>
    <row r="369" spans="1:7" ht="27.95" customHeight="1">
      <c r="A369" s="1">
        <v>179</v>
      </c>
      <c r="C369" s="4">
        <v>4212</v>
      </c>
      <c r="D369" s="3" t="s">
        <v>175</v>
      </c>
      <c r="E369" s="4" t="s">
        <v>449</v>
      </c>
      <c r="F369" s="33">
        <v>98555.245390473821</v>
      </c>
      <c r="G369" s="4"/>
    </row>
    <row r="370" spans="1:7" ht="27.95" customHeight="1">
      <c r="A370" s="1">
        <v>207</v>
      </c>
      <c r="C370" s="4">
        <v>4244</v>
      </c>
      <c r="D370" s="3" t="s">
        <v>203</v>
      </c>
      <c r="E370" s="4" t="s">
        <v>449</v>
      </c>
      <c r="F370" s="29"/>
      <c r="G370" s="34"/>
    </row>
    <row r="371" spans="1:7" ht="27.95" customHeight="1">
      <c r="A371" s="1">
        <v>178</v>
      </c>
      <c r="C371" s="4">
        <v>4211</v>
      </c>
      <c r="D371" s="3" t="s">
        <v>174</v>
      </c>
      <c r="E371" s="4" t="s">
        <v>449</v>
      </c>
      <c r="F371" s="33">
        <v>33912.978460057806</v>
      </c>
      <c r="G371" s="4"/>
    </row>
    <row r="372" spans="1:7" ht="27.95" customHeight="1">
      <c r="A372" s="1">
        <v>394</v>
      </c>
      <c r="C372" s="4">
        <v>4475</v>
      </c>
      <c r="D372" s="3" t="s">
        <v>369</v>
      </c>
      <c r="E372" s="4" t="s">
        <v>426</v>
      </c>
      <c r="F372" s="33">
        <v>1743.2054435513539</v>
      </c>
      <c r="G372" s="4" t="s">
        <v>382</v>
      </c>
    </row>
    <row r="373" spans="1:7" ht="27.95" customHeight="1">
      <c r="A373" s="1">
        <v>263</v>
      </c>
      <c r="C373" s="4">
        <v>4322</v>
      </c>
      <c r="D373" s="3" t="s">
        <v>257</v>
      </c>
      <c r="E373" s="4" t="s">
        <v>445</v>
      </c>
      <c r="F373" s="33">
        <v>888.58938943926694</v>
      </c>
      <c r="G373" s="4"/>
    </row>
    <row r="374" spans="1:7" ht="27.95" customHeight="1">
      <c r="A374" s="1">
        <v>342</v>
      </c>
      <c r="C374" s="4">
        <v>4415</v>
      </c>
      <c r="D374" s="3" t="s">
        <v>331</v>
      </c>
      <c r="E374" s="4" t="s">
        <v>445</v>
      </c>
      <c r="F374" s="29"/>
      <c r="G374" s="29"/>
    </row>
    <row r="375" spans="1:7" ht="27.95" customHeight="1">
      <c r="A375" s="1">
        <v>371</v>
      </c>
      <c r="C375" s="4">
        <v>4446</v>
      </c>
      <c r="D375" s="3" t="s">
        <v>348</v>
      </c>
      <c r="E375" s="4" t="s">
        <v>426</v>
      </c>
      <c r="F375" s="29"/>
      <c r="G375" s="29"/>
    </row>
    <row r="376" spans="1:7" ht="27.95" customHeight="1">
      <c r="A376" s="1">
        <v>372</v>
      </c>
      <c r="C376" s="4">
        <v>4447</v>
      </c>
      <c r="D376" s="3" t="s">
        <v>349</v>
      </c>
      <c r="E376" s="4" t="s">
        <v>426</v>
      </c>
      <c r="F376" s="29"/>
      <c r="G376" s="29"/>
    </row>
    <row r="377" spans="1:7" ht="27.95" customHeight="1">
      <c r="A377" s="1">
        <v>370</v>
      </c>
      <c r="C377" s="4">
        <v>4445</v>
      </c>
      <c r="D377" s="3" t="s">
        <v>347</v>
      </c>
      <c r="E377" s="4" t="s">
        <v>421</v>
      </c>
      <c r="F377" s="33">
        <v>2651.5746362958621</v>
      </c>
      <c r="G377" s="4" t="s">
        <v>416</v>
      </c>
    </row>
    <row r="378" spans="1:7" ht="27.95" customHeight="1">
      <c r="A378" s="1">
        <v>373</v>
      </c>
      <c r="C378" s="4">
        <v>4448</v>
      </c>
      <c r="D378" s="3" t="s">
        <v>350</v>
      </c>
      <c r="E378" s="4" t="s">
        <v>426</v>
      </c>
      <c r="F378" s="29"/>
      <c r="G378" s="29"/>
    </row>
    <row r="379" spans="1:7" ht="27.95" customHeight="1">
      <c r="A379" s="1">
        <v>294</v>
      </c>
      <c r="C379" s="4">
        <v>4359</v>
      </c>
      <c r="D379" s="3" t="s">
        <v>287</v>
      </c>
      <c r="E379" s="4" t="s">
        <v>445</v>
      </c>
      <c r="F379" s="29"/>
      <c r="G379" s="29"/>
    </row>
    <row r="380" spans="1:7" ht="27.95" customHeight="1">
      <c r="A380" s="1">
        <v>252</v>
      </c>
      <c r="C380" s="4">
        <v>4309</v>
      </c>
      <c r="D380" s="3" t="s">
        <v>246</v>
      </c>
      <c r="E380" s="4" t="s">
        <v>445</v>
      </c>
      <c r="F380" s="33">
        <v>8.6014223134072481</v>
      </c>
      <c r="G380" s="4"/>
    </row>
    <row r="381" spans="1:7" ht="27.95" customHeight="1">
      <c r="A381" s="1">
        <v>251</v>
      </c>
      <c r="C381" s="4">
        <v>4308</v>
      </c>
      <c r="D381" s="3" t="s">
        <v>245</v>
      </c>
      <c r="E381" s="4" t="s">
        <v>445</v>
      </c>
      <c r="F381" s="33">
        <v>34.514766351648269</v>
      </c>
      <c r="G381" s="4"/>
    </row>
    <row r="382" spans="1:7" ht="27.95" customHeight="1">
      <c r="A382" s="1">
        <v>326</v>
      </c>
      <c r="C382" s="4">
        <v>4394</v>
      </c>
      <c r="D382" s="3" t="s">
        <v>317</v>
      </c>
      <c r="E382" s="4" t="s">
        <v>445</v>
      </c>
      <c r="F382" s="29"/>
      <c r="G382" s="29"/>
    </row>
    <row r="383" spans="1:7" ht="27.95" customHeight="1">
      <c r="A383" s="1">
        <v>314</v>
      </c>
      <c r="C383" s="4">
        <v>4380</v>
      </c>
      <c r="D383" s="3" t="s">
        <v>533</v>
      </c>
      <c r="E383" s="4" t="s">
        <v>445</v>
      </c>
      <c r="F383" s="33">
        <v>452.08904761925879</v>
      </c>
      <c r="G383" s="4"/>
    </row>
    <row r="384" spans="1:7" ht="27.95" customHeight="1">
      <c r="A384" s="1">
        <v>328</v>
      </c>
      <c r="C384" s="4">
        <v>4396</v>
      </c>
      <c r="D384" s="3" t="s">
        <v>373</v>
      </c>
      <c r="E384" s="4" t="s">
        <v>445</v>
      </c>
      <c r="F384" s="33">
        <v>54544.510245855367</v>
      </c>
      <c r="G384" s="4"/>
    </row>
    <row r="385" spans="1:7" ht="27.95" customHeight="1">
      <c r="A385" s="1">
        <v>166</v>
      </c>
      <c r="C385" s="4">
        <v>4197</v>
      </c>
      <c r="D385" s="3" t="s">
        <v>162</v>
      </c>
      <c r="E385" s="4" t="s">
        <v>436</v>
      </c>
      <c r="F385" s="33">
        <v>900.65923891877867</v>
      </c>
      <c r="G385" s="4"/>
    </row>
    <row r="386" spans="1:7" ht="27.95" customHeight="1">
      <c r="A386" s="1">
        <v>332</v>
      </c>
      <c r="C386" s="4">
        <v>4401</v>
      </c>
      <c r="D386" s="3" t="s">
        <v>322</v>
      </c>
      <c r="E386" s="4" t="s">
        <v>443</v>
      </c>
      <c r="F386" s="33">
        <v>5545.0903352112373</v>
      </c>
      <c r="G386" s="4"/>
    </row>
    <row r="387" spans="1:7" ht="27.95" customHeight="1">
      <c r="A387" s="1">
        <v>172</v>
      </c>
      <c r="C387" s="4">
        <v>4204</v>
      </c>
      <c r="D387" s="3" t="s">
        <v>168</v>
      </c>
      <c r="E387" s="4" t="s">
        <v>425</v>
      </c>
      <c r="F387" s="33">
        <v>4682.4507161915008</v>
      </c>
      <c r="G387" s="4"/>
    </row>
    <row r="388" spans="1:7" ht="27.95" customHeight="1">
      <c r="A388" s="1">
        <v>368</v>
      </c>
      <c r="C388" s="4">
        <v>4443</v>
      </c>
      <c r="D388" s="3" t="s">
        <v>345</v>
      </c>
      <c r="E388" s="4" t="s">
        <v>425</v>
      </c>
      <c r="F388" s="33">
        <v>5773.7335433058697</v>
      </c>
      <c r="G388" s="4"/>
    </row>
    <row r="389" spans="1:7" ht="27.95" customHeight="1">
      <c r="A389" s="1">
        <v>167</v>
      </c>
      <c r="C389" s="4">
        <v>4199</v>
      </c>
      <c r="D389" s="3" t="s">
        <v>163</v>
      </c>
      <c r="E389" s="4" t="s">
        <v>425</v>
      </c>
      <c r="F389" s="33">
        <v>1947.6963362943764</v>
      </c>
      <c r="G389" s="4"/>
    </row>
    <row r="390" spans="1:7" ht="27.95" customHeight="1">
      <c r="A390" s="1">
        <v>168</v>
      </c>
      <c r="C390" s="4">
        <v>4200</v>
      </c>
      <c r="D390" s="3" t="s">
        <v>164</v>
      </c>
      <c r="E390" s="4" t="s">
        <v>425</v>
      </c>
      <c r="F390" s="33">
        <v>2927.2092058950252</v>
      </c>
      <c r="G390" s="4"/>
    </row>
    <row r="391" spans="1:7" ht="27.95" customHeight="1">
      <c r="A391" s="1">
        <v>169</v>
      </c>
      <c r="C391" s="4">
        <v>4201</v>
      </c>
      <c r="D391" s="3" t="s">
        <v>165</v>
      </c>
      <c r="E391" s="4" t="s">
        <v>425</v>
      </c>
      <c r="F391" s="33">
        <v>4364.8248452264288</v>
      </c>
      <c r="G391" s="4"/>
    </row>
    <row r="392" spans="1:7" ht="27.95" customHeight="1">
      <c r="A392" s="1">
        <v>236</v>
      </c>
      <c r="C392" s="4">
        <v>4285</v>
      </c>
      <c r="D392" s="3" t="s">
        <v>230</v>
      </c>
      <c r="E392" s="4" t="s">
        <v>424</v>
      </c>
      <c r="F392" s="29"/>
      <c r="G392" s="29"/>
    </row>
    <row r="393" spans="1:7" ht="27.95" customHeight="1">
      <c r="A393" s="1">
        <v>170</v>
      </c>
      <c r="C393" s="4">
        <v>4202</v>
      </c>
      <c r="D393" s="3" t="s">
        <v>166</v>
      </c>
      <c r="E393" s="4" t="s">
        <v>425</v>
      </c>
      <c r="F393" s="29"/>
      <c r="G393" s="29"/>
    </row>
    <row r="394" spans="1:7" ht="27.95" customHeight="1">
      <c r="A394" s="1">
        <v>237</v>
      </c>
      <c r="C394" s="4">
        <v>4286</v>
      </c>
      <c r="D394" s="3" t="s">
        <v>231</v>
      </c>
      <c r="E394" s="4" t="s">
        <v>424</v>
      </c>
      <c r="F394" s="33">
        <v>12264.49038902702</v>
      </c>
      <c r="G394" s="4"/>
    </row>
    <row r="395" spans="1:7" ht="27.95" customHeight="1">
      <c r="A395" s="1">
        <v>171</v>
      </c>
      <c r="C395" s="4">
        <v>4203</v>
      </c>
      <c r="D395" s="3" t="s">
        <v>167</v>
      </c>
      <c r="E395" s="4" t="s">
        <v>425</v>
      </c>
      <c r="F395" s="33">
        <v>6683.5007737250453</v>
      </c>
      <c r="G395" s="4"/>
    </row>
    <row r="396" spans="1:7" ht="27.95" customHeight="1">
      <c r="A396" s="1">
        <v>173</v>
      </c>
      <c r="C396" s="4">
        <v>4205</v>
      </c>
      <c r="D396" s="3" t="s">
        <v>169</v>
      </c>
      <c r="E396" s="4" t="s">
        <v>423</v>
      </c>
      <c r="F396" s="29"/>
      <c r="G396" s="29"/>
    </row>
    <row r="397" spans="1:7" ht="27.95" customHeight="1">
      <c r="A397" s="1">
        <v>174</v>
      </c>
      <c r="C397" s="4">
        <v>4206</v>
      </c>
      <c r="D397" s="3" t="s">
        <v>170</v>
      </c>
      <c r="E397" s="4" t="s">
        <v>441</v>
      </c>
      <c r="F397" s="33">
        <v>3482.4654966943667</v>
      </c>
      <c r="G397" s="4"/>
    </row>
    <row r="398" spans="1:7" ht="13.5" customHeight="1">
      <c r="C398" s="23"/>
      <c r="D398" s="30"/>
      <c r="E398" s="23"/>
      <c r="F398" s="35"/>
      <c r="G398" s="23"/>
    </row>
    <row r="399" spans="1:7" ht="44.25" customHeight="1">
      <c r="C399" s="28" t="s">
        <v>416</v>
      </c>
      <c r="D399" s="22" t="s">
        <v>416</v>
      </c>
      <c r="E399" s="23"/>
      <c r="F399" s="24"/>
      <c r="G399" s="23"/>
    </row>
    <row r="400" spans="1:7" ht="27.95" hidden="1" customHeight="1" thickBot="1">
      <c r="C400" s="25" t="s">
        <v>499</v>
      </c>
      <c r="D400" s="179" t="s">
        <v>504</v>
      </c>
      <c r="E400" s="178"/>
      <c r="F400" s="178"/>
      <c r="G400" s="180"/>
    </row>
    <row r="401" spans="3:7" ht="27.95" customHeight="1" thickBot="1">
      <c r="C401" s="28" t="s">
        <v>515</v>
      </c>
      <c r="D401" s="177" t="s">
        <v>640</v>
      </c>
      <c r="E401" s="178"/>
      <c r="F401" s="178"/>
      <c r="G401" s="178"/>
    </row>
    <row r="402" spans="3:7" ht="27.95" customHeight="1" thickBot="1">
      <c r="C402" s="181" t="s">
        <v>512</v>
      </c>
      <c r="D402" s="186" t="s">
        <v>514</v>
      </c>
      <c r="E402" s="187"/>
      <c r="F402" s="187"/>
      <c r="G402" s="188"/>
    </row>
    <row r="403" spans="3:7" ht="27.95" customHeight="1" thickBot="1">
      <c r="C403" s="182"/>
      <c r="D403" s="183" t="s">
        <v>513</v>
      </c>
      <c r="E403" s="184"/>
      <c r="F403" s="184"/>
      <c r="G403" s="185"/>
    </row>
    <row r="404" spans="3:7" ht="27.95" customHeight="1">
      <c r="C404" s="1" t="s">
        <v>416</v>
      </c>
      <c r="D404" s="2" t="s">
        <v>416</v>
      </c>
    </row>
    <row r="405" spans="3:7" ht="27.95" customHeight="1">
      <c r="C405" s="1" t="s">
        <v>416</v>
      </c>
      <c r="D405" s="177" t="s">
        <v>416</v>
      </c>
      <c r="E405" s="178"/>
      <c r="F405" s="178"/>
      <c r="G405" s="178"/>
    </row>
    <row r="424" spans="3:4" ht="27.95" customHeight="1">
      <c r="C424" s="95"/>
      <c r="D424" s="2" t="s">
        <v>520</v>
      </c>
    </row>
  </sheetData>
  <sortState xmlns:xlrd2="http://schemas.microsoft.com/office/spreadsheetml/2017/richdata2" ref="A4:G397">
    <sortCondition ref="D4:D397"/>
  </sortState>
  <customSheetViews>
    <customSheetView guid="{96D9ECFD-33A2-43C7-81F2-82AA62F5B730}" scale="85" showGridLines="0" fitToPage="1" hiddenRows="1">
      <selection activeCell="H4" sqref="H4"/>
      <rowBreaks count="3" manualBreakCount="3">
        <brk id="333" min="1" max="6" man="1"/>
        <brk id="363" min="1" max="6" man="1"/>
        <brk id="393" min="1" max="6" man="1"/>
      </rowBreaks>
      <pageMargins left="0.59055118110236227" right="0.42" top="0.38" bottom="0.86614173228346458" header="0" footer="0"/>
      <printOptions horizontalCentered="1"/>
      <pageSetup paperSize="9" scale="82" fitToHeight="0" orientation="portrait" r:id="rId1"/>
      <headerFooter alignWithMargins="0">
        <oddFooter>&amp;LPágina &amp;P de &amp;N&amp;CESTA LISTA DEBE  USARSE AL SOLO EFECTO DE DETERMINAR VARIACIONES DE PRECIOS DE LOS MATERIALES</oddFooter>
      </headerFooter>
    </customSheetView>
  </customSheetViews>
  <mergeCells count="6">
    <mergeCell ref="D405:G405"/>
    <mergeCell ref="D400:G400"/>
    <mergeCell ref="C402:C403"/>
    <mergeCell ref="D403:G403"/>
    <mergeCell ref="D401:G401"/>
    <mergeCell ref="D402:G402"/>
  </mergeCells>
  <phoneticPr fontId="0" type="noConversion"/>
  <printOptions horizontalCentered="1"/>
  <pageMargins left="0.59055118110236227" right="0.42" top="0.38" bottom="0.86614173228346458" header="0" footer="0"/>
  <pageSetup paperSize="9" scale="81" fitToHeight="0" orientation="portrait" r:id="rId2"/>
  <headerFooter alignWithMargins="0">
    <oddFooter>&amp;LPágina &amp;P de &amp;N&amp;CESTA LISTA DEBE  USARSE AL SOLO EFECTO DE DETERMINAR VARIACIONES DE PRECIOS DE LOS MATERIALES</oddFooter>
  </headerFooter>
  <rowBreaks count="3" manualBreakCount="3">
    <brk id="333" min="1" max="7" man="1"/>
    <brk id="363" min="1" max="7" man="1"/>
    <brk id="393" min="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/>
  <dimension ref="A1:F1944"/>
  <sheetViews>
    <sheetView zoomScale="115" zoomScaleNormal="115" workbookViewId="0">
      <selection activeCell="G17" sqref="G17"/>
    </sheetView>
  </sheetViews>
  <sheetFormatPr baseColWidth="10" defaultColWidth="11.5546875" defaultRowHeight="27.95" customHeight="1"/>
  <cols>
    <col min="1" max="1" width="6.109375" style="1" customWidth="1"/>
    <col min="2" max="2" width="6.77734375" style="1" customWidth="1"/>
    <col min="3" max="3" width="50.44140625" style="2" customWidth="1"/>
    <col min="4" max="4" width="10.6640625" style="12" customWidth="1"/>
    <col min="5" max="5" width="10.5546875" style="1" customWidth="1"/>
    <col min="6" max="6" width="13.109375" style="12" customWidth="1"/>
    <col min="7" max="16384" width="11.5546875" style="1"/>
  </cols>
  <sheetData>
    <row r="1" spans="1:6" ht="27.95" customHeight="1">
      <c r="B1" s="7" t="s">
        <v>1</v>
      </c>
      <c r="C1" s="8"/>
      <c r="D1" s="8"/>
      <c r="E1" s="8"/>
      <c r="F1" s="14"/>
    </row>
    <row r="2" spans="1:6" ht="27.95" customHeight="1">
      <c r="B2" s="19"/>
      <c r="C2" s="165" t="s">
        <v>458</v>
      </c>
      <c r="D2" s="166"/>
      <c r="E2" s="166"/>
      <c r="F2" s="20"/>
    </row>
    <row r="3" spans="1:6" ht="27.95" customHeight="1" thickBot="1">
      <c r="B3" s="9" t="s">
        <v>639</v>
      </c>
      <c r="C3" s="10"/>
      <c r="D3" s="10"/>
      <c r="E3" s="10"/>
      <c r="F3" s="15"/>
    </row>
    <row r="4" spans="1:6" ht="27.95" customHeight="1" thickBot="1">
      <c r="B4" s="161" t="s">
        <v>2</v>
      </c>
      <c r="C4" s="162" t="s">
        <v>370</v>
      </c>
      <c r="D4" s="162" t="s">
        <v>420</v>
      </c>
      <c r="E4" s="163" t="s">
        <v>506</v>
      </c>
      <c r="F4" s="164" t="s">
        <v>3</v>
      </c>
    </row>
    <row r="5" spans="1:6" ht="27.95" customHeight="1">
      <c r="B5" s="5" t="s">
        <v>467</v>
      </c>
      <c r="C5" s="13" t="s">
        <v>459</v>
      </c>
      <c r="D5" s="5" t="s">
        <v>445</v>
      </c>
      <c r="E5" s="32">
        <v>970.93809934953697</v>
      </c>
      <c r="F5" s="92"/>
    </row>
    <row r="6" spans="1:6" ht="27.95" customHeight="1">
      <c r="B6" s="4" t="s">
        <v>468</v>
      </c>
      <c r="C6" s="3" t="s">
        <v>460</v>
      </c>
      <c r="D6" s="4" t="s">
        <v>445</v>
      </c>
      <c r="E6" s="33">
        <v>2131.8090855299129</v>
      </c>
      <c r="F6" s="93"/>
    </row>
    <row r="7" spans="1:6" ht="27.95" customHeight="1">
      <c r="A7" s="95"/>
      <c r="B7" s="4" t="s">
        <v>469</v>
      </c>
      <c r="C7" s="3" t="s">
        <v>461</v>
      </c>
      <c r="D7" s="4" t="s">
        <v>445</v>
      </c>
      <c r="E7" s="33">
        <v>3654.5434282969395</v>
      </c>
      <c r="F7" s="93"/>
    </row>
    <row r="8" spans="1:6" ht="27.95" customHeight="1">
      <c r="B8" s="4" t="s">
        <v>470</v>
      </c>
      <c r="C8" s="3" t="s">
        <v>462</v>
      </c>
      <c r="D8" s="4" t="s">
        <v>445</v>
      </c>
      <c r="E8" s="33">
        <v>187.75384658015776</v>
      </c>
      <c r="F8" s="93"/>
    </row>
    <row r="9" spans="1:6" ht="27.95" customHeight="1">
      <c r="B9" s="4" t="s">
        <v>471</v>
      </c>
      <c r="C9" s="3" t="s">
        <v>466</v>
      </c>
      <c r="D9" s="4" t="s">
        <v>445</v>
      </c>
      <c r="E9" s="33">
        <v>170.59391775935171</v>
      </c>
      <c r="F9" s="93"/>
    </row>
    <row r="10" spans="1:6" ht="27.95" customHeight="1">
      <c r="B10" s="4" t="s">
        <v>472</v>
      </c>
      <c r="C10" s="3" t="s">
        <v>465</v>
      </c>
      <c r="D10" s="4" t="s">
        <v>445</v>
      </c>
      <c r="E10" s="33">
        <v>654.59306959386311</v>
      </c>
      <c r="F10" s="93"/>
    </row>
    <row r="11" spans="1:6" ht="27.95" customHeight="1">
      <c r="B11" s="4" t="s">
        <v>473</v>
      </c>
      <c r="C11" s="3" t="s">
        <v>463</v>
      </c>
      <c r="D11" s="4" t="s">
        <v>445</v>
      </c>
      <c r="E11" s="33">
        <v>0</v>
      </c>
      <c r="F11" s="93"/>
    </row>
    <row r="12" spans="1:6" ht="27.95" customHeight="1">
      <c r="B12" s="4" t="s">
        <v>474</v>
      </c>
      <c r="C12" s="3" t="s">
        <v>464</v>
      </c>
      <c r="D12" s="4" t="s">
        <v>445</v>
      </c>
      <c r="E12" s="33">
        <v>676.29341706997002</v>
      </c>
      <c r="F12" s="93"/>
    </row>
    <row r="13" spans="1:6" ht="27.95" customHeight="1">
      <c r="B13" s="4" t="s">
        <v>475</v>
      </c>
      <c r="C13" s="3" t="s">
        <v>476</v>
      </c>
      <c r="D13" s="4" t="s">
        <v>445</v>
      </c>
      <c r="E13" s="33">
        <v>6079.7815445372753</v>
      </c>
      <c r="F13" s="93"/>
    </row>
    <row r="14" spans="1:6" ht="27.95" customHeight="1">
      <c r="B14" s="4" t="s">
        <v>477</v>
      </c>
      <c r="C14" s="3" t="s">
        <v>478</v>
      </c>
      <c r="D14" s="4" t="s">
        <v>445</v>
      </c>
      <c r="E14" s="33">
        <v>116.45885698128647</v>
      </c>
      <c r="F14" s="93"/>
    </row>
    <row r="15" spans="1:6" ht="27.95" customHeight="1">
      <c r="B15" s="4" t="s">
        <v>479</v>
      </c>
      <c r="C15" s="3" t="s">
        <v>480</v>
      </c>
      <c r="D15" s="4" t="s">
        <v>445</v>
      </c>
      <c r="E15" s="33">
        <v>534.38637054969172</v>
      </c>
      <c r="F15" s="93"/>
    </row>
    <row r="16" spans="1:6" ht="27.95" customHeight="1">
      <c r="B16" s="4" t="s">
        <v>481</v>
      </c>
      <c r="C16" s="3" t="s">
        <v>482</v>
      </c>
      <c r="D16" s="4" t="s">
        <v>445</v>
      </c>
      <c r="E16" s="33">
        <v>814.06299163368396</v>
      </c>
      <c r="F16" s="93"/>
    </row>
    <row r="17" spans="1:6" ht="27.95" customHeight="1">
      <c r="B17" s="4" t="s">
        <v>483</v>
      </c>
      <c r="C17" s="3" t="s">
        <v>484</v>
      </c>
      <c r="D17" s="4" t="s">
        <v>445</v>
      </c>
      <c r="E17" s="33">
        <v>1992.2026926182934</v>
      </c>
      <c r="F17" s="93"/>
    </row>
    <row r="18" spans="1:6" ht="27.95" customHeight="1">
      <c r="B18" s="4" t="s">
        <v>485</v>
      </c>
      <c r="C18" s="3" t="s">
        <v>486</v>
      </c>
      <c r="D18" s="4" t="s">
        <v>445</v>
      </c>
      <c r="E18" s="33">
        <v>3435.7375002279127</v>
      </c>
      <c r="F18" s="93"/>
    </row>
    <row r="19" spans="1:6" ht="27.95" customHeight="1">
      <c r="B19" s="4" t="s">
        <v>487</v>
      </c>
      <c r="C19" s="3" t="s">
        <v>488</v>
      </c>
      <c r="D19" s="4" t="s">
        <v>445</v>
      </c>
      <c r="E19" s="33">
        <v>144.39806229413304</v>
      </c>
      <c r="F19" s="93"/>
    </row>
    <row r="20" spans="1:6" ht="27.95" customHeight="1">
      <c r="B20" s="4" t="s">
        <v>489</v>
      </c>
      <c r="C20" s="3" t="s">
        <v>490</v>
      </c>
      <c r="D20" s="4" t="s">
        <v>445</v>
      </c>
      <c r="E20" s="33">
        <v>529.19090435033502</v>
      </c>
      <c r="F20" s="93"/>
    </row>
    <row r="21" spans="1:6" ht="27.95" customHeight="1">
      <c r="B21" s="4" t="s">
        <v>491</v>
      </c>
      <c r="C21" s="3" t="s">
        <v>492</v>
      </c>
      <c r="D21" s="4" t="s">
        <v>445</v>
      </c>
      <c r="E21" s="33">
        <v>2559.9072174594698</v>
      </c>
      <c r="F21" s="93"/>
    </row>
    <row r="22" spans="1:6" ht="27.95" customHeight="1">
      <c r="B22" s="4" t="s">
        <v>493</v>
      </c>
      <c r="C22" s="3" t="s">
        <v>494</v>
      </c>
      <c r="D22" s="4" t="s">
        <v>445</v>
      </c>
      <c r="E22" s="33">
        <v>381.55354629423283</v>
      </c>
      <c r="F22" s="93"/>
    </row>
    <row r="23" spans="1:6" ht="27.95" customHeight="1">
      <c r="B23" s="4" t="s">
        <v>495</v>
      </c>
      <c r="C23" s="3" t="s">
        <v>496</v>
      </c>
      <c r="D23" s="4" t="s">
        <v>445</v>
      </c>
      <c r="E23" s="33">
        <v>1173.938179263753</v>
      </c>
      <c r="F23" s="93"/>
    </row>
    <row r="24" spans="1:6" ht="27.95" customHeight="1">
      <c r="A24" s="221"/>
      <c r="B24" s="222" t="s">
        <v>497</v>
      </c>
      <c r="C24" s="223" t="s">
        <v>498</v>
      </c>
      <c r="D24" s="218" t="s">
        <v>416</v>
      </c>
      <c r="E24" s="219" t="s">
        <v>416</v>
      </c>
      <c r="F24" s="220"/>
    </row>
    <row r="25" spans="1:6" ht="27.95" customHeight="1">
      <c r="A25" s="95"/>
      <c r="B25" s="4" t="s">
        <v>502</v>
      </c>
      <c r="C25" s="3" t="s">
        <v>500</v>
      </c>
      <c r="D25" s="4" t="s">
        <v>445</v>
      </c>
      <c r="E25" s="33">
        <v>782.43357888131732</v>
      </c>
      <c r="F25" s="93"/>
    </row>
    <row r="26" spans="1:6" ht="27.95" customHeight="1">
      <c r="B26" s="4" t="s">
        <v>503</v>
      </c>
      <c r="C26" s="3" t="s">
        <v>501</v>
      </c>
      <c r="D26" s="4" t="s">
        <v>445</v>
      </c>
      <c r="E26" s="33">
        <v>986.7295160330716</v>
      </c>
      <c r="F26" s="93"/>
    </row>
    <row r="27" spans="1:6" ht="27.95" customHeight="1">
      <c r="B27" s="27" t="s">
        <v>507</v>
      </c>
      <c r="C27" s="3" t="s">
        <v>509</v>
      </c>
      <c r="D27" s="4" t="s">
        <v>510</v>
      </c>
      <c r="E27" s="33">
        <v>857.88430495415071</v>
      </c>
      <c r="F27" s="93"/>
    </row>
    <row r="28" spans="1:6" ht="27.95" customHeight="1">
      <c r="B28" s="27" t="s">
        <v>508</v>
      </c>
      <c r="C28" s="3" t="s">
        <v>511</v>
      </c>
      <c r="D28" s="4" t="s">
        <v>510</v>
      </c>
      <c r="E28" s="33">
        <v>1507.6117251069602</v>
      </c>
      <c r="F28" s="93"/>
    </row>
    <row r="29" spans="1:6" ht="27.95" customHeight="1">
      <c r="B29" s="27" t="s">
        <v>532</v>
      </c>
      <c r="C29" s="3" t="s">
        <v>531</v>
      </c>
      <c r="D29" s="4" t="s">
        <v>443</v>
      </c>
      <c r="E29" s="33">
        <v>420.15181410912021</v>
      </c>
      <c r="F29" s="109"/>
    </row>
    <row r="30" spans="1:6" ht="27.95" customHeight="1">
      <c r="B30" s="27" t="s">
        <v>534</v>
      </c>
      <c r="C30" s="3" t="s">
        <v>537</v>
      </c>
      <c r="D30" s="4" t="s">
        <v>443</v>
      </c>
      <c r="E30" s="33">
        <v>1998.3524295655282</v>
      </c>
      <c r="F30" s="27"/>
    </row>
    <row r="31" spans="1:6" ht="27.95" customHeight="1">
      <c r="B31" s="27" t="s">
        <v>535</v>
      </c>
      <c r="C31" s="3" t="s">
        <v>538</v>
      </c>
      <c r="D31" s="4" t="s">
        <v>443</v>
      </c>
      <c r="E31" s="33">
        <v>2442.362395766429</v>
      </c>
      <c r="F31" s="27"/>
    </row>
    <row r="32" spans="1:6" ht="27.95" customHeight="1">
      <c r="B32" s="108" t="s">
        <v>536</v>
      </c>
      <c r="C32" s="3" t="s">
        <v>539</v>
      </c>
      <c r="D32" s="4" t="s">
        <v>443</v>
      </c>
      <c r="E32" s="33">
        <v>2999.175419208022</v>
      </c>
      <c r="F32" s="27"/>
    </row>
    <row r="33" spans="5:6" ht="27.95" customHeight="1">
      <c r="E33" s="94"/>
      <c r="F33" s="1"/>
    </row>
    <row r="34" spans="5:6" ht="27.95" customHeight="1">
      <c r="E34" s="94"/>
      <c r="F34" s="1"/>
    </row>
    <row r="35" spans="5:6" ht="27.95" customHeight="1">
      <c r="E35" s="94"/>
      <c r="F35" s="1"/>
    </row>
    <row r="36" spans="5:6" ht="27.95" customHeight="1">
      <c r="E36" s="94"/>
      <c r="F36" s="1"/>
    </row>
    <row r="37" spans="5:6" ht="27.95" customHeight="1">
      <c r="E37" s="94"/>
      <c r="F37" s="1"/>
    </row>
    <row r="38" spans="5:6" ht="27.95" customHeight="1">
      <c r="E38" s="94"/>
      <c r="F38" s="1"/>
    </row>
    <row r="39" spans="5:6" ht="27.95" customHeight="1">
      <c r="E39" s="21"/>
      <c r="F39" s="1"/>
    </row>
    <row r="40" spans="5:6" ht="27.95" customHeight="1">
      <c r="E40" s="21"/>
      <c r="F40" s="1"/>
    </row>
    <row r="41" spans="5:6" ht="27.95" customHeight="1">
      <c r="E41" s="12"/>
      <c r="F41" s="1"/>
    </row>
    <row r="42" spans="5:6" ht="27.95" customHeight="1">
      <c r="E42" s="12"/>
      <c r="F42" s="1"/>
    </row>
    <row r="43" spans="5:6" ht="27.95" customHeight="1">
      <c r="E43" s="12"/>
      <c r="F43" s="1"/>
    </row>
    <row r="44" spans="5:6" ht="27.95" customHeight="1">
      <c r="E44" s="12"/>
      <c r="F44" s="1"/>
    </row>
    <row r="45" spans="5:6" ht="27.95" customHeight="1">
      <c r="E45" s="12"/>
      <c r="F45" s="1"/>
    </row>
    <row r="46" spans="5:6" ht="27.95" customHeight="1">
      <c r="E46" s="12"/>
      <c r="F46" s="1"/>
    </row>
    <row r="47" spans="5:6" ht="27.95" customHeight="1">
      <c r="E47" s="12"/>
      <c r="F47" s="1"/>
    </row>
    <row r="48" spans="5:6" ht="27.95" customHeight="1">
      <c r="E48" s="12"/>
      <c r="F48" s="1"/>
    </row>
    <row r="49" spans="5:6" ht="27.95" customHeight="1">
      <c r="E49" s="12"/>
      <c r="F49" s="1"/>
    </row>
    <row r="50" spans="5:6" ht="27.95" customHeight="1">
      <c r="E50" s="12"/>
      <c r="F50" s="1"/>
    </row>
    <row r="51" spans="5:6" ht="27.95" customHeight="1">
      <c r="E51" s="12"/>
      <c r="F51" s="1"/>
    </row>
    <row r="52" spans="5:6" ht="27.95" customHeight="1">
      <c r="E52" s="12"/>
      <c r="F52" s="1"/>
    </row>
    <row r="53" spans="5:6" ht="27.95" customHeight="1">
      <c r="E53" s="12"/>
      <c r="F53" s="1"/>
    </row>
    <row r="54" spans="5:6" ht="27.95" customHeight="1">
      <c r="E54" s="12"/>
      <c r="F54" s="1"/>
    </row>
    <row r="55" spans="5:6" ht="27.95" customHeight="1">
      <c r="E55" s="12"/>
      <c r="F55" s="1"/>
    </row>
    <row r="56" spans="5:6" ht="27.95" customHeight="1">
      <c r="E56" s="12"/>
      <c r="F56" s="1"/>
    </row>
    <row r="57" spans="5:6" ht="27.95" customHeight="1">
      <c r="E57" s="12"/>
      <c r="F57" s="1"/>
    </row>
    <row r="58" spans="5:6" ht="27.95" customHeight="1">
      <c r="E58" s="12"/>
      <c r="F58" s="1"/>
    </row>
    <row r="59" spans="5:6" ht="27.95" customHeight="1">
      <c r="E59" s="12"/>
      <c r="F59" s="1"/>
    </row>
    <row r="60" spans="5:6" ht="27.95" customHeight="1">
      <c r="E60" s="12"/>
      <c r="F60" s="1"/>
    </row>
    <row r="61" spans="5:6" ht="27.95" customHeight="1">
      <c r="E61" s="12"/>
      <c r="F61" s="1"/>
    </row>
    <row r="62" spans="5:6" ht="27.95" customHeight="1">
      <c r="E62" s="12"/>
      <c r="F62" s="1"/>
    </row>
    <row r="63" spans="5:6" ht="27.95" customHeight="1">
      <c r="E63" s="12"/>
      <c r="F63" s="1"/>
    </row>
    <row r="64" spans="5:6" ht="27.95" customHeight="1">
      <c r="E64" s="12"/>
      <c r="F64" s="1"/>
    </row>
    <row r="65" spans="5:6" ht="27.95" customHeight="1">
      <c r="E65" s="12"/>
      <c r="F65" s="1"/>
    </row>
    <row r="66" spans="5:6" ht="27.95" customHeight="1">
      <c r="E66" s="12"/>
      <c r="F66" s="1"/>
    </row>
    <row r="67" spans="5:6" ht="27.95" customHeight="1">
      <c r="E67" s="12"/>
      <c r="F67" s="1"/>
    </row>
    <row r="68" spans="5:6" ht="27.95" customHeight="1">
      <c r="E68" s="12"/>
      <c r="F68" s="1"/>
    </row>
    <row r="69" spans="5:6" ht="27.95" customHeight="1">
      <c r="E69" s="12"/>
      <c r="F69" s="1"/>
    </row>
    <row r="70" spans="5:6" ht="27.95" customHeight="1">
      <c r="E70" s="12"/>
      <c r="F70" s="1"/>
    </row>
    <row r="71" spans="5:6" ht="27.95" customHeight="1">
      <c r="E71" s="12"/>
      <c r="F71" s="1"/>
    </row>
    <row r="72" spans="5:6" ht="27.95" customHeight="1">
      <c r="E72" s="12"/>
      <c r="F72" s="1"/>
    </row>
    <row r="73" spans="5:6" ht="27.95" customHeight="1">
      <c r="E73" s="12"/>
      <c r="F73" s="1"/>
    </row>
    <row r="74" spans="5:6" ht="27.95" customHeight="1">
      <c r="E74" s="12"/>
      <c r="F74" s="1"/>
    </row>
    <row r="75" spans="5:6" ht="27.95" customHeight="1">
      <c r="E75" s="12"/>
      <c r="F75" s="1"/>
    </row>
    <row r="76" spans="5:6" ht="27.95" customHeight="1">
      <c r="E76" s="12"/>
      <c r="F76" s="1"/>
    </row>
    <row r="77" spans="5:6" ht="27.95" customHeight="1">
      <c r="E77" s="12"/>
      <c r="F77" s="1"/>
    </row>
    <row r="78" spans="5:6" ht="27.95" customHeight="1">
      <c r="E78" s="12"/>
      <c r="F78" s="1"/>
    </row>
    <row r="79" spans="5:6" ht="27.95" customHeight="1">
      <c r="E79" s="12"/>
      <c r="F79" s="1"/>
    </row>
    <row r="80" spans="5:6" ht="27.95" customHeight="1">
      <c r="E80" s="12"/>
      <c r="F80" s="1"/>
    </row>
    <row r="81" spans="5:6" ht="27.95" customHeight="1">
      <c r="E81" s="12"/>
      <c r="F81" s="1"/>
    </row>
    <row r="82" spans="5:6" ht="27.95" customHeight="1">
      <c r="E82" s="12"/>
      <c r="F82" s="1"/>
    </row>
    <row r="83" spans="5:6" ht="27.95" customHeight="1">
      <c r="E83" s="12"/>
      <c r="F83" s="1"/>
    </row>
    <row r="84" spans="5:6" ht="27.95" customHeight="1">
      <c r="E84" s="12"/>
      <c r="F84" s="1"/>
    </row>
    <row r="85" spans="5:6" ht="27.95" customHeight="1">
      <c r="E85" s="12"/>
      <c r="F85" s="1"/>
    </row>
    <row r="86" spans="5:6" ht="27.95" customHeight="1">
      <c r="E86" s="12"/>
      <c r="F86" s="1"/>
    </row>
    <row r="87" spans="5:6" ht="27.95" customHeight="1">
      <c r="E87" s="12"/>
      <c r="F87" s="1"/>
    </row>
    <row r="88" spans="5:6" ht="27.95" customHeight="1">
      <c r="E88" s="12"/>
      <c r="F88" s="1"/>
    </row>
    <row r="89" spans="5:6" ht="27.95" customHeight="1">
      <c r="E89" s="12"/>
      <c r="F89" s="1"/>
    </row>
    <row r="90" spans="5:6" ht="27.95" customHeight="1">
      <c r="E90" s="12"/>
      <c r="F90" s="1"/>
    </row>
    <row r="91" spans="5:6" ht="27.95" customHeight="1">
      <c r="E91" s="12"/>
      <c r="F91" s="1"/>
    </row>
    <row r="92" spans="5:6" ht="27.95" customHeight="1">
      <c r="E92" s="12"/>
      <c r="F92" s="1"/>
    </row>
    <row r="93" spans="5:6" ht="27.95" customHeight="1">
      <c r="E93" s="12"/>
      <c r="F93" s="1"/>
    </row>
    <row r="94" spans="5:6" ht="27.95" customHeight="1">
      <c r="E94" s="12"/>
      <c r="F94" s="1"/>
    </row>
    <row r="95" spans="5:6" ht="27.95" customHeight="1">
      <c r="E95" s="12"/>
      <c r="F95" s="1"/>
    </row>
    <row r="96" spans="5:6" ht="27.95" customHeight="1">
      <c r="E96" s="12"/>
      <c r="F96" s="1"/>
    </row>
    <row r="97" spans="5:6" ht="27.95" customHeight="1">
      <c r="E97" s="12"/>
      <c r="F97" s="1"/>
    </row>
    <row r="98" spans="5:6" ht="27.95" customHeight="1">
      <c r="E98" s="12"/>
      <c r="F98" s="1"/>
    </row>
    <row r="99" spans="5:6" ht="27.95" customHeight="1">
      <c r="E99" s="12"/>
      <c r="F99" s="1"/>
    </row>
    <row r="100" spans="5:6" ht="27.95" customHeight="1">
      <c r="E100" s="12"/>
      <c r="F100" s="1"/>
    </row>
    <row r="101" spans="5:6" ht="27.95" customHeight="1">
      <c r="E101" s="12"/>
      <c r="F101" s="1"/>
    </row>
    <row r="102" spans="5:6" ht="27.95" customHeight="1">
      <c r="E102" s="12"/>
      <c r="F102" s="1"/>
    </row>
    <row r="103" spans="5:6" ht="27.95" customHeight="1">
      <c r="E103" s="12"/>
      <c r="F103" s="1"/>
    </row>
    <row r="104" spans="5:6" ht="27.95" customHeight="1">
      <c r="E104" s="12"/>
      <c r="F104" s="1"/>
    </row>
    <row r="105" spans="5:6" ht="27.95" customHeight="1">
      <c r="E105" s="12"/>
      <c r="F105" s="1"/>
    </row>
    <row r="106" spans="5:6" ht="27.95" customHeight="1">
      <c r="E106" s="12"/>
      <c r="F106" s="1"/>
    </row>
    <row r="107" spans="5:6" ht="27.95" customHeight="1">
      <c r="E107" s="12"/>
      <c r="F107" s="1"/>
    </row>
    <row r="108" spans="5:6" ht="27.95" customHeight="1">
      <c r="E108" s="12"/>
      <c r="F108" s="1"/>
    </row>
    <row r="109" spans="5:6" ht="27.95" customHeight="1">
      <c r="E109" s="12"/>
      <c r="F109" s="1"/>
    </row>
    <row r="110" spans="5:6" ht="27.95" customHeight="1">
      <c r="E110" s="12"/>
      <c r="F110" s="1"/>
    </row>
    <row r="111" spans="5:6" ht="27.95" customHeight="1">
      <c r="E111" s="12"/>
      <c r="F111" s="1"/>
    </row>
    <row r="112" spans="5:6" ht="27.95" customHeight="1">
      <c r="E112" s="12"/>
      <c r="F112" s="1"/>
    </row>
    <row r="113" spans="5:6" ht="27.95" customHeight="1">
      <c r="E113" s="12"/>
      <c r="F113" s="1"/>
    </row>
    <row r="114" spans="5:6" ht="27.95" customHeight="1">
      <c r="E114" s="12"/>
      <c r="F114" s="1"/>
    </row>
    <row r="115" spans="5:6" ht="27.95" customHeight="1">
      <c r="E115" s="12"/>
      <c r="F115" s="1"/>
    </row>
    <row r="116" spans="5:6" ht="27.95" customHeight="1">
      <c r="E116" s="12"/>
      <c r="F116" s="1"/>
    </row>
    <row r="117" spans="5:6" ht="27.95" customHeight="1">
      <c r="E117" s="12"/>
      <c r="F117" s="1"/>
    </row>
    <row r="118" spans="5:6" ht="27.95" customHeight="1">
      <c r="E118" s="12"/>
      <c r="F118" s="1"/>
    </row>
    <row r="119" spans="5:6" ht="27.95" customHeight="1">
      <c r="E119" s="12"/>
      <c r="F119" s="1"/>
    </row>
    <row r="120" spans="5:6" ht="27.95" customHeight="1">
      <c r="E120" s="12"/>
      <c r="F120" s="1"/>
    </row>
    <row r="121" spans="5:6" ht="27.95" customHeight="1">
      <c r="E121" s="12"/>
      <c r="F121" s="1"/>
    </row>
    <row r="122" spans="5:6" ht="27.95" customHeight="1">
      <c r="E122" s="12"/>
      <c r="F122" s="1"/>
    </row>
    <row r="123" spans="5:6" ht="27.95" customHeight="1">
      <c r="E123" s="12"/>
      <c r="F123" s="1"/>
    </row>
    <row r="124" spans="5:6" ht="27.95" customHeight="1">
      <c r="E124" s="12"/>
      <c r="F124" s="1"/>
    </row>
    <row r="125" spans="5:6" ht="27.95" customHeight="1">
      <c r="E125" s="12"/>
      <c r="F125" s="1"/>
    </row>
    <row r="126" spans="5:6" ht="27.95" customHeight="1">
      <c r="E126" s="12"/>
      <c r="F126" s="1"/>
    </row>
    <row r="127" spans="5:6" ht="27.95" customHeight="1">
      <c r="E127" s="12"/>
      <c r="F127" s="1"/>
    </row>
    <row r="128" spans="5:6" ht="27.95" customHeight="1">
      <c r="E128" s="12"/>
      <c r="F128" s="1"/>
    </row>
    <row r="129" spans="5:6" ht="27.95" customHeight="1">
      <c r="E129" s="12"/>
      <c r="F129" s="1"/>
    </row>
    <row r="130" spans="5:6" ht="27.95" customHeight="1">
      <c r="E130" s="12"/>
      <c r="F130" s="1"/>
    </row>
    <row r="131" spans="5:6" ht="27.95" customHeight="1">
      <c r="E131" s="12"/>
      <c r="F131" s="1"/>
    </row>
    <row r="132" spans="5:6" ht="27.95" customHeight="1">
      <c r="E132" s="12"/>
      <c r="F132" s="1"/>
    </row>
    <row r="133" spans="5:6" ht="27.95" customHeight="1">
      <c r="E133" s="12"/>
      <c r="F133" s="1"/>
    </row>
    <row r="134" spans="5:6" ht="27.95" customHeight="1">
      <c r="E134" s="12"/>
      <c r="F134" s="1"/>
    </row>
    <row r="135" spans="5:6" ht="27.95" customHeight="1">
      <c r="E135" s="12"/>
      <c r="F135" s="1"/>
    </row>
    <row r="136" spans="5:6" ht="27.95" customHeight="1">
      <c r="E136" s="12"/>
      <c r="F136" s="1"/>
    </row>
    <row r="137" spans="5:6" ht="27.95" customHeight="1">
      <c r="E137" s="12"/>
      <c r="F137" s="1"/>
    </row>
    <row r="138" spans="5:6" ht="27.95" customHeight="1">
      <c r="E138" s="12"/>
      <c r="F138" s="1"/>
    </row>
    <row r="139" spans="5:6" ht="27.95" customHeight="1">
      <c r="E139" s="12"/>
      <c r="F139" s="1"/>
    </row>
    <row r="140" spans="5:6" ht="27.95" customHeight="1">
      <c r="E140" s="12"/>
      <c r="F140" s="1"/>
    </row>
    <row r="141" spans="5:6" ht="27.95" customHeight="1">
      <c r="E141" s="12"/>
      <c r="F141" s="1"/>
    </row>
    <row r="142" spans="5:6" ht="27.95" customHeight="1">
      <c r="E142" s="12"/>
      <c r="F142" s="1"/>
    </row>
    <row r="143" spans="5:6" ht="27.95" customHeight="1">
      <c r="E143" s="12"/>
      <c r="F143" s="1"/>
    </row>
    <row r="144" spans="5:6" ht="27.95" customHeight="1">
      <c r="E144" s="12"/>
      <c r="F144" s="1"/>
    </row>
    <row r="145" spans="5:6" ht="27.95" customHeight="1">
      <c r="E145" s="12"/>
      <c r="F145" s="1"/>
    </row>
    <row r="146" spans="5:6" ht="27.95" customHeight="1">
      <c r="E146" s="12"/>
      <c r="F146" s="1"/>
    </row>
    <row r="147" spans="5:6" ht="27.95" customHeight="1">
      <c r="E147" s="12"/>
      <c r="F147" s="1"/>
    </row>
    <row r="148" spans="5:6" ht="27.95" customHeight="1">
      <c r="E148" s="12"/>
      <c r="F148" s="1"/>
    </row>
    <row r="149" spans="5:6" ht="27.95" customHeight="1">
      <c r="E149" s="12"/>
      <c r="F149" s="1"/>
    </row>
    <row r="150" spans="5:6" ht="27.95" customHeight="1">
      <c r="E150" s="12"/>
      <c r="F150" s="1"/>
    </row>
    <row r="151" spans="5:6" ht="27.95" customHeight="1">
      <c r="E151" s="12"/>
      <c r="F151" s="1"/>
    </row>
    <row r="152" spans="5:6" ht="27.95" customHeight="1">
      <c r="E152" s="12"/>
      <c r="F152" s="1"/>
    </row>
    <row r="153" spans="5:6" ht="27.95" customHeight="1">
      <c r="E153" s="12"/>
      <c r="F153" s="1"/>
    </row>
    <row r="154" spans="5:6" ht="27.95" customHeight="1">
      <c r="E154" s="12"/>
      <c r="F154" s="1"/>
    </row>
    <row r="155" spans="5:6" ht="27.95" customHeight="1">
      <c r="E155" s="12"/>
      <c r="F155" s="1"/>
    </row>
    <row r="156" spans="5:6" ht="27.95" customHeight="1">
      <c r="E156" s="12"/>
      <c r="F156" s="1"/>
    </row>
    <row r="157" spans="5:6" ht="27.95" customHeight="1">
      <c r="E157" s="12"/>
      <c r="F157" s="1"/>
    </row>
    <row r="158" spans="5:6" ht="27.95" customHeight="1">
      <c r="E158" s="12"/>
      <c r="F158" s="1"/>
    </row>
    <row r="159" spans="5:6" ht="27.95" customHeight="1">
      <c r="E159" s="12"/>
      <c r="F159" s="1"/>
    </row>
    <row r="160" spans="5:6" ht="27.95" customHeight="1">
      <c r="E160" s="12"/>
      <c r="F160" s="1"/>
    </row>
    <row r="161" spans="5:6" ht="27.95" customHeight="1">
      <c r="E161" s="12"/>
      <c r="F161" s="1"/>
    </row>
    <row r="162" spans="5:6" ht="27.95" customHeight="1">
      <c r="E162" s="12"/>
      <c r="F162" s="1"/>
    </row>
    <row r="163" spans="5:6" ht="27.95" customHeight="1">
      <c r="E163" s="12"/>
      <c r="F163" s="1"/>
    </row>
    <row r="164" spans="5:6" ht="27.95" customHeight="1">
      <c r="E164" s="12"/>
      <c r="F164" s="1"/>
    </row>
    <row r="165" spans="5:6" ht="27.95" customHeight="1">
      <c r="E165" s="12"/>
      <c r="F165" s="1"/>
    </row>
    <row r="166" spans="5:6" ht="27.95" customHeight="1">
      <c r="E166" s="12"/>
      <c r="F166" s="1"/>
    </row>
    <row r="167" spans="5:6" ht="27.95" customHeight="1">
      <c r="E167" s="12"/>
      <c r="F167" s="1"/>
    </row>
    <row r="168" spans="5:6" ht="27.95" customHeight="1">
      <c r="E168" s="12"/>
      <c r="F168" s="1"/>
    </row>
    <row r="169" spans="5:6" ht="27.95" customHeight="1">
      <c r="E169" s="12"/>
      <c r="F169" s="1"/>
    </row>
    <row r="170" spans="5:6" ht="27.95" customHeight="1">
      <c r="E170" s="12"/>
      <c r="F170" s="1"/>
    </row>
    <row r="171" spans="5:6" ht="27.95" customHeight="1">
      <c r="E171" s="12"/>
      <c r="F171" s="1"/>
    </row>
    <row r="172" spans="5:6" ht="27.95" customHeight="1">
      <c r="E172" s="12"/>
      <c r="F172" s="1"/>
    </row>
    <row r="173" spans="5:6" ht="27.95" customHeight="1">
      <c r="E173" s="12"/>
      <c r="F173" s="1"/>
    </row>
    <row r="174" spans="5:6" ht="27.95" customHeight="1">
      <c r="E174" s="12"/>
      <c r="F174" s="1"/>
    </row>
    <row r="175" spans="5:6" ht="27.95" customHeight="1">
      <c r="E175" s="12"/>
      <c r="F175" s="1"/>
    </row>
    <row r="176" spans="5:6" ht="27.95" customHeight="1">
      <c r="E176" s="12"/>
      <c r="F176" s="1"/>
    </row>
    <row r="177" spans="5:6" ht="27.95" customHeight="1">
      <c r="E177" s="12"/>
      <c r="F177" s="1"/>
    </row>
    <row r="178" spans="5:6" ht="27.95" customHeight="1">
      <c r="E178" s="12"/>
      <c r="F178" s="1"/>
    </row>
    <row r="179" spans="5:6" ht="27.95" customHeight="1">
      <c r="E179" s="12"/>
      <c r="F179" s="1"/>
    </row>
    <row r="180" spans="5:6" ht="27.95" customHeight="1">
      <c r="E180" s="12"/>
      <c r="F180" s="1"/>
    </row>
    <row r="181" spans="5:6" ht="27.95" customHeight="1">
      <c r="E181" s="12"/>
      <c r="F181" s="1"/>
    </row>
    <row r="182" spans="5:6" ht="27.95" customHeight="1">
      <c r="E182" s="12"/>
      <c r="F182" s="1"/>
    </row>
    <row r="183" spans="5:6" ht="27.95" customHeight="1">
      <c r="E183" s="12"/>
      <c r="F183" s="1"/>
    </row>
    <row r="184" spans="5:6" ht="27.95" customHeight="1">
      <c r="E184" s="12"/>
      <c r="F184" s="1"/>
    </row>
    <row r="185" spans="5:6" ht="27.95" customHeight="1">
      <c r="E185" s="12"/>
      <c r="F185" s="1"/>
    </row>
    <row r="186" spans="5:6" ht="27.95" customHeight="1">
      <c r="E186" s="12"/>
      <c r="F186" s="1"/>
    </row>
    <row r="187" spans="5:6" ht="27.95" customHeight="1">
      <c r="E187" s="12"/>
      <c r="F187" s="1"/>
    </row>
    <row r="188" spans="5:6" ht="27.95" customHeight="1">
      <c r="E188" s="12"/>
      <c r="F188" s="1"/>
    </row>
    <row r="189" spans="5:6" ht="27.95" customHeight="1">
      <c r="E189" s="12"/>
      <c r="F189" s="1"/>
    </row>
    <row r="190" spans="5:6" ht="27.95" customHeight="1">
      <c r="E190" s="12"/>
      <c r="F190" s="1"/>
    </row>
    <row r="191" spans="5:6" ht="27.95" customHeight="1">
      <c r="E191" s="12"/>
      <c r="F191" s="1"/>
    </row>
    <row r="192" spans="5:6" ht="27.95" customHeight="1">
      <c r="E192" s="12"/>
      <c r="F192" s="1"/>
    </row>
    <row r="193" spans="5:6" ht="27.95" customHeight="1">
      <c r="E193" s="12"/>
      <c r="F193" s="1"/>
    </row>
    <row r="194" spans="5:6" ht="27.95" customHeight="1">
      <c r="E194" s="12"/>
      <c r="F194" s="1"/>
    </row>
    <row r="195" spans="5:6" ht="27.95" customHeight="1">
      <c r="E195" s="12"/>
      <c r="F195" s="1"/>
    </row>
    <row r="196" spans="5:6" ht="27.95" customHeight="1">
      <c r="E196" s="12"/>
      <c r="F196" s="1"/>
    </row>
    <row r="197" spans="5:6" ht="27.95" customHeight="1">
      <c r="E197" s="12"/>
      <c r="F197" s="1"/>
    </row>
    <row r="198" spans="5:6" ht="27.95" customHeight="1">
      <c r="E198" s="12"/>
      <c r="F198" s="1"/>
    </row>
    <row r="199" spans="5:6" ht="27.95" customHeight="1">
      <c r="E199" s="12"/>
      <c r="F199" s="1"/>
    </row>
    <row r="200" spans="5:6" ht="27.95" customHeight="1">
      <c r="E200" s="12"/>
      <c r="F200" s="1"/>
    </row>
    <row r="201" spans="5:6" ht="27.95" customHeight="1">
      <c r="E201" s="12"/>
      <c r="F201" s="1"/>
    </row>
    <row r="202" spans="5:6" ht="27.95" customHeight="1">
      <c r="E202" s="12"/>
      <c r="F202" s="1"/>
    </row>
    <row r="203" spans="5:6" ht="27.95" customHeight="1">
      <c r="E203" s="12"/>
      <c r="F203" s="1"/>
    </row>
    <row r="204" spans="5:6" ht="27.95" customHeight="1">
      <c r="E204" s="12"/>
      <c r="F204" s="1"/>
    </row>
    <row r="205" spans="5:6" ht="27.95" customHeight="1">
      <c r="E205" s="12"/>
      <c r="F205" s="1"/>
    </row>
    <row r="206" spans="5:6" ht="27.95" customHeight="1">
      <c r="E206" s="12"/>
      <c r="F206" s="1"/>
    </row>
    <row r="207" spans="5:6" ht="27.95" customHeight="1">
      <c r="E207" s="12"/>
      <c r="F207" s="1"/>
    </row>
    <row r="208" spans="5:6" ht="27.95" customHeight="1">
      <c r="E208" s="12"/>
      <c r="F208" s="1"/>
    </row>
    <row r="209" spans="5:6" ht="27.95" customHeight="1">
      <c r="E209" s="12"/>
      <c r="F209" s="1"/>
    </row>
    <row r="210" spans="5:6" ht="27.95" customHeight="1">
      <c r="E210" s="12"/>
      <c r="F210" s="1"/>
    </row>
    <row r="211" spans="5:6" ht="27.95" customHeight="1">
      <c r="E211" s="12"/>
      <c r="F211" s="1"/>
    </row>
    <row r="212" spans="5:6" ht="27.95" customHeight="1">
      <c r="E212" s="12"/>
      <c r="F212" s="1"/>
    </row>
    <row r="213" spans="5:6" ht="27.95" customHeight="1">
      <c r="E213" s="12"/>
      <c r="F213" s="1"/>
    </row>
    <row r="214" spans="5:6" ht="27.95" customHeight="1">
      <c r="E214" s="12"/>
      <c r="F214" s="1"/>
    </row>
    <row r="215" spans="5:6" ht="27.95" customHeight="1">
      <c r="E215" s="12"/>
      <c r="F215" s="1"/>
    </row>
    <row r="216" spans="5:6" ht="27.95" customHeight="1">
      <c r="E216" s="12"/>
      <c r="F216" s="1"/>
    </row>
    <row r="217" spans="5:6" ht="27.95" customHeight="1">
      <c r="E217" s="12"/>
      <c r="F217" s="1"/>
    </row>
    <row r="218" spans="5:6" ht="27.95" customHeight="1">
      <c r="E218" s="12"/>
      <c r="F218" s="1"/>
    </row>
    <row r="219" spans="5:6" ht="27.95" customHeight="1">
      <c r="E219" s="12"/>
      <c r="F219" s="1"/>
    </row>
    <row r="220" spans="5:6" ht="27.95" customHeight="1">
      <c r="E220" s="12"/>
      <c r="F220" s="1"/>
    </row>
    <row r="221" spans="5:6" ht="27.95" customHeight="1">
      <c r="E221" s="12"/>
      <c r="F221" s="1"/>
    </row>
    <row r="222" spans="5:6" ht="27.95" customHeight="1">
      <c r="E222" s="12"/>
      <c r="F222" s="1"/>
    </row>
    <row r="223" spans="5:6" ht="27.95" customHeight="1">
      <c r="E223" s="12"/>
      <c r="F223" s="1"/>
    </row>
    <row r="224" spans="5:6" ht="27.95" customHeight="1">
      <c r="E224" s="12"/>
      <c r="F224" s="1"/>
    </row>
    <row r="225" spans="5:6" ht="27.95" customHeight="1">
      <c r="E225" s="12"/>
      <c r="F225" s="1"/>
    </row>
    <row r="226" spans="5:6" ht="27.95" customHeight="1">
      <c r="E226" s="12"/>
      <c r="F226" s="1"/>
    </row>
    <row r="227" spans="5:6" ht="27.95" customHeight="1">
      <c r="E227" s="12"/>
      <c r="F227" s="1"/>
    </row>
    <row r="228" spans="5:6" ht="27.95" customHeight="1">
      <c r="E228" s="12"/>
      <c r="F228" s="1"/>
    </row>
    <row r="229" spans="5:6" ht="27.95" customHeight="1">
      <c r="E229" s="12"/>
      <c r="F229" s="1"/>
    </row>
    <row r="230" spans="5:6" ht="27.95" customHeight="1">
      <c r="E230" s="12"/>
      <c r="F230" s="1"/>
    </row>
    <row r="231" spans="5:6" ht="27.95" customHeight="1">
      <c r="E231" s="12"/>
      <c r="F231" s="1"/>
    </row>
    <row r="232" spans="5:6" ht="27.95" customHeight="1">
      <c r="E232" s="12"/>
      <c r="F232" s="1"/>
    </row>
    <row r="233" spans="5:6" ht="27.95" customHeight="1">
      <c r="E233" s="12"/>
      <c r="F233" s="1"/>
    </row>
    <row r="234" spans="5:6" ht="27.95" customHeight="1">
      <c r="E234" s="12"/>
      <c r="F234" s="1"/>
    </row>
    <row r="235" spans="5:6" ht="27.95" customHeight="1">
      <c r="E235" s="12"/>
      <c r="F235" s="1"/>
    </row>
    <row r="236" spans="5:6" ht="27.95" customHeight="1">
      <c r="E236" s="12"/>
      <c r="F236" s="1"/>
    </row>
    <row r="237" spans="5:6" ht="27.95" customHeight="1">
      <c r="E237" s="12"/>
      <c r="F237" s="1"/>
    </row>
    <row r="238" spans="5:6" ht="27.95" customHeight="1">
      <c r="E238" s="12"/>
      <c r="F238" s="1"/>
    </row>
    <row r="239" spans="5:6" ht="27.95" customHeight="1">
      <c r="E239" s="12"/>
      <c r="F239" s="1"/>
    </row>
    <row r="240" spans="5:6" ht="27.95" customHeight="1">
      <c r="E240" s="12"/>
      <c r="F240" s="1"/>
    </row>
    <row r="241" spans="5:6" ht="27.95" customHeight="1">
      <c r="E241" s="12"/>
      <c r="F241" s="1"/>
    </row>
    <row r="242" spans="5:6" ht="27.95" customHeight="1">
      <c r="E242" s="12"/>
      <c r="F242" s="1"/>
    </row>
    <row r="243" spans="5:6" ht="27.95" customHeight="1">
      <c r="E243" s="12"/>
      <c r="F243" s="1"/>
    </row>
    <row r="244" spans="5:6" ht="27.95" customHeight="1">
      <c r="E244" s="12"/>
      <c r="F244" s="1"/>
    </row>
    <row r="245" spans="5:6" ht="27.95" customHeight="1">
      <c r="E245" s="12"/>
      <c r="F245" s="1"/>
    </row>
    <row r="246" spans="5:6" ht="27.95" customHeight="1">
      <c r="E246" s="12"/>
      <c r="F246" s="1"/>
    </row>
    <row r="247" spans="5:6" ht="27.95" customHeight="1">
      <c r="E247" s="12"/>
      <c r="F247" s="1"/>
    </row>
    <row r="248" spans="5:6" ht="27.95" customHeight="1">
      <c r="E248" s="12"/>
      <c r="F248" s="1"/>
    </row>
    <row r="249" spans="5:6" ht="27.95" customHeight="1">
      <c r="E249" s="12"/>
      <c r="F249" s="1"/>
    </row>
    <row r="250" spans="5:6" ht="27.95" customHeight="1">
      <c r="E250" s="12"/>
      <c r="F250" s="1"/>
    </row>
    <row r="251" spans="5:6" ht="27.95" customHeight="1">
      <c r="E251" s="12"/>
      <c r="F251" s="1"/>
    </row>
    <row r="252" spans="5:6" ht="27.95" customHeight="1">
      <c r="E252" s="12"/>
      <c r="F252" s="1"/>
    </row>
    <row r="253" spans="5:6" ht="27.95" customHeight="1">
      <c r="E253" s="12"/>
      <c r="F253" s="1"/>
    </row>
    <row r="254" spans="5:6" ht="27.95" customHeight="1">
      <c r="E254" s="12"/>
      <c r="F254" s="1"/>
    </row>
    <row r="255" spans="5:6" ht="27.95" customHeight="1">
      <c r="E255" s="12"/>
      <c r="F255" s="1"/>
    </row>
    <row r="256" spans="5:6" ht="27.95" customHeight="1">
      <c r="E256" s="12"/>
      <c r="F256" s="1"/>
    </row>
    <row r="257" spans="5:6" ht="27.95" customHeight="1">
      <c r="E257" s="12"/>
      <c r="F257" s="1"/>
    </row>
    <row r="258" spans="5:6" ht="27.95" customHeight="1">
      <c r="E258" s="12"/>
      <c r="F258" s="1"/>
    </row>
    <row r="259" spans="5:6" ht="27.95" customHeight="1">
      <c r="E259" s="12"/>
      <c r="F259" s="1"/>
    </row>
    <row r="260" spans="5:6" ht="27.95" customHeight="1">
      <c r="E260" s="12"/>
      <c r="F260" s="1"/>
    </row>
    <row r="261" spans="5:6" ht="27.95" customHeight="1">
      <c r="E261" s="12"/>
      <c r="F261" s="1"/>
    </row>
    <row r="262" spans="5:6" ht="27.95" customHeight="1">
      <c r="E262" s="12"/>
      <c r="F262" s="1"/>
    </row>
    <row r="263" spans="5:6" ht="27.95" customHeight="1">
      <c r="E263" s="12"/>
      <c r="F263" s="1"/>
    </row>
    <row r="264" spans="5:6" ht="27.95" customHeight="1">
      <c r="E264" s="12"/>
      <c r="F264" s="1"/>
    </row>
    <row r="265" spans="5:6" ht="27.95" customHeight="1">
      <c r="E265" s="12"/>
      <c r="F265" s="1"/>
    </row>
    <row r="266" spans="5:6" ht="27.95" customHeight="1">
      <c r="E266" s="12"/>
      <c r="F266" s="1"/>
    </row>
    <row r="267" spans="5:6" ht="27.95" customHeight="1">
      <c r="E267" s="12"/>
      <c r="F267" s="1"/>
    </row>
    <row r="268" spans="5:6" ht="27.95" customHeight="1">
      <c r="E268" s="12"/>
      <c r="F268" s="1"/>
    </row>
    <row r="269" spans="5:6" ht="27.95" customHeight="1">
      <c r="E269" s="12"/>
      <c r="F269" s="1"/>
    </row>
    <row r="270" spans="5:6" ht="27.95" customHeight="1">
      <c r="E270" s="12"/>
      <c r="F270" s="1"/>
    </row>
    <row r="271" spans="5:6" ht="27.95" customHeight="1">
      <c r="E271" s="12"/>
      <c r="F271" s="1"/>
    </row>
    <row r="272" spans="5:6" ht="27.95" customHeight="1">
      <c r="E272" s="12"/>
      <c r="F272" s="1"/>
    </row>
    <row r="273" spans="5:6" ht="27.95" customHeight="1">
      <c r="E273" s="12"/>
      <c r="F273" s="1"/>
    </row>
    <row r="274" spans="5:6" ht="27.95" customHeight="1">
      <c r="E274" s="12"/>
      <c r="F274" s="1"/>
    </row>
    <row r="275" spans="5:6" ht="27.95" customHeight="1">
      <c r="E275" s="12"/>
      <c r="F275" s="1"/>
    </row>
    <row r="276" spans="5:6" ht="27.95" customHeight="1">
      <c r="E276" s="12"/>
      <c r="F276" s="1"/>
    </row>
    <row r="277" spans="5:6" ht="27.95" customHeight="1">
      <c r="E277" s="12"/>
      <c r="F277" s="1"/>
    </row>
    <row r="278" spans="5:6" ht="27.95" customHeight="1">
      <c r="E278" s="12"/>
      <c r="F278" s="1"/>
    </row>
    <row r="279" spans="5:6" ht="27.95" customHeight="1">
      <c r="E279" s="12"/>
      <c r="F279" s="1"/>
    </row>
    <row r="280" spans="5:6" ht="27.95" customHeight="1">
      <c r="E280" s="12"/>
      <c r="F280" s="1"/>
    </row>
    <row r="281" spans="5:6" ht="27.95" customHeight="1">
      <c r="E281" s="12"/>
      <c r="F281" s="1"/>
    </row>
    <row r="282" spans="5:6" ht="27.95" customHeight="1">
      <c r="E282" s="12"/>
      <c r="F282" s="1"/>
    </row>
    <row r="283" spans="5:6" ht="27.95" customHeight="1">
      <c r="E283" s="12"/>
      <c r="F283" s="1"/>
    </row>
    <row r="284" spans="5:6" ht="27.95" customHeight="1">
      <c r="E284" s="12"/>
      <c r="F284" s="1"/>
    </row>
    <row r="285" spans="5:6" ht="27.95" customHeight="1">
      <c r="E285" s="12"/>
      <c r="F285" s="1"/>
    </row>
    <row r="286" spans="5:6" ht="27.95" customHeight="1">
      <c r="E286" s="12"/>
      <c r="F286" s="1"/>
    </row>
    <row r="287" spans="5:6" ht="27.95" customHeight="1">
      <c r="E287" s="12"/>
      <c r="F287" s="1"/>
    </row>
    <row r="288" spans="5:6" ht="27.95" customHeight="1">
      <c r="E288" s="12"/>
      <c r="F288" s="1"/>
    </row>
    <row r="289" spans="5:6" ht="27.95" customHeight="1">
      <c r="E289" s="12"/>
      <c r="F289" s="1"/>
    </row>
    <row r="290" spans="5:6" ht="27.95" customHeight="1">
      <c r="E290" s="12"/>
      <c r="F290" s="1"/>
    </row>
    <row r="291" spans="5:6" ht="27.95" customHeight="1">
      <c r="E291" s="12"/>
      <c r="F291" s="1"/>
    </row>
    <row r="292" spans="5:6" ht="27.95" customHeight="1">
      <c r="E292" s="12"/>
      <c r="F292" s="1"/>
    </row>
    <row r="293" spans="5:6" ht="27.95" customHeight="1">
      <c r="E293" s="12"/>
      <c r="F293" s="1"/>
    </row>
    <row r="294" spans="5:6" ht="27.95" customHeight="1">
      <c r="E294" s="12"/>
      <c r="F294" s="1"/>
    </row>
    <row r="295" spans="5:6" ht="27.95" customHeight="1">
      <c r="E295" s="12"/>
      <c r="F295" s="1"/>
    </row>
    <row r="296" spans="5:6" ht="27.95" customHeight="1">
      <c r="E296" s="12"/>
      <c r="F296" s="1"/>
    </row>
    <row r="297" spans="5:6" ht="27.95" customHeight="1">
      <c r="E297" s="12"/>
      <c r="F297" s="1"/>
    </row>
    <row r="298" spans="5:6" ht="27.95" customHeight="1">
      <c r="E298" s="12"/>
      <c r="F298" s="1"/>
    </row>
    <row r="299" spans="5:6" ht="27.95" customHeight="1">
      <c r="E299" s="12"/>
      <c r="F299" s="1"/>
    </row>
    <row r="300" spans="5:6" ht="27.95" customHeight="1">
      <c r="E300" s="12"/>
      <c r="F300" s="1"/>
    </row>
    <row r="301" spans="5:6" ht="27.95" customHeight="1">
      <c r="E301" s="12"/>
      <c r="F301" s="1"/>
    </row>
    <row r="302" spans="5:6" ht="27.95" customHeight="1">
      <c r="E302" s="12"/>
      <c r="F302" s="1"/>
    </row>
    <row r="303" spans="5:6" ht="27.95" customHeight="1">
      <c r="E303" s="12"/>
      <c r="F303" s="1"/>
    </row>
    <row r="304" spans="5:6" ht="27.95" customHeight="1">
      <c r="E304" s="12"/>
      <c r="F304" s="1"/>
    </row>
    <row r="305" spans="5:6" ht="27.95" customHeight="1">
      <c r="E305" s="12"/>
      <c r="F305" s="1"/>
    </row>
    <row r="306" spans="5:6" ht="27.95" customHeight="1">
      <c r="E306" s="12"/>
      <c r="F306" s="1"/>
    </row>
    <row r="307" spans="5:6" ht="27.95" customHeight="1">
      <c r="E307" s="12"/>
      <c r="F307" s="1"/>
    </row>
    <row r="308" spans="5:6" ht="27.95" customHeight="1">
      <c r="E308" s="12"/>
      <c r="F308" s="1"/>
    </row>
    <row r="309" spans="5:6" ht="27.95" customHeight="1">
      <c r="E309" s="12"/>
      <c r="F309" s="1"/>
    </row>
    <row r="310" spans="5:6" ht="27.95" customHeight="1">
      <c r="E310" s="12"/>
      <c r="F310" s="1"/>
    </row>
    <row r="311" spans="5:6" ht="27.95" customHeight="1">
      <c r="E311" s="12"/>
      <c r="F311" s="1"/>
    </row>
    <row r="312" spans="5:6" ht="27.95" customHeight="1">
      <c r="E312" s="12"/>
      <c r="F312" s="1"/>
    </row>
    <row r="313" spans="5:6" ht="27.95" customHeight="1">
      <c r="E313" s="12"/>
      <c r="F313" s="1"/>
    </row>
    <row r="314" spans="5:6" ht="27.95" customHeight="1">
      <c r="E314" s="12"/>
      <c r="F314" s="1"/>
    </row>
    <row r="315" spans="5:6" ht="27.95" customHeight="1">
      <c r="E315" s="12"/>
      <c r="F315" s="1"/>
    </row>
    <row r="316" spans="5:6" ht="27.95" customHeight="1">
      <c r="E316" s="12"/>
      <c r="F316" s="1"/>
    </row>
    <row r="317" spans="5:6" ht="27.95" customHeight="1">
      <c r="E317" s="12"/>
      <c r="F317" s="1"/>
    </row>
    <row r="318" spans="5:6" ht="27.95" customHeight="1">
      <c r="E318" s="12"/>
      <c r="F318" s="1"/>
    </row>
    <row r="319" spans="5:6" ht="27.95" customHeight="1">
      <c r="E319" s="12"/>
      <c r="F319" s="1"/>
    </row>
    <row r="320" spans="5:6" ht="27.95" customHeight="1">
      <c r="E320" s="12"/>
      <c r="F320" s="1"/>
    </row>
    <row r="321" spans="5:6" ht="27.95" customHeight="1">
      <c r="E321" s="12"/>
      <c r="F321" s="1"/>
    </row>
    <row r="322" spans="5:6" ht="27.95" customHeight="1">
      <c r="E322" s="12"/>
      <c r="F322" s="1"/>
    </row>
    <row r="323" spans="5:6" ht="27.95" customHeight="1">
      <c r="E323" s="12"/>
      <c r="F323" s="1"/>
    </row>
    <row r="324" spans="5:6" ht="27.95" customHeight="1">
      <c r="E324" s="12"/>
      <c r="F324" s="1"/>
    </row>
    <row r="325" spans="5:6" ht="27.95" customHeight="1">
      <c r="E325" s="12"/>
      <c r="F325" s="1"/>
    </row>
    <row r="326" spans="5:6" ht="27.95" customHeight="1">
      <c r="E326" s="12"/>
      <c r="F326" s="1"/>
    </row>
    <row r="327" spans="5:6" ht="27.95" customHeight="1">
      <c r="E327" s="12"/>
      <c r="F327" s="1"/>
    </row>
    <row r="328" spans="5:6" ht="27.95" customHeight="1">
      <c r="E328" s="12"/>
      <c r="F328" s="1"/>
    </row>
    <row r="329" spans="5:6" ht="27.95" customHeight="1">
      <c r="E329" s="12"/>
      <c r="F329" s="1"/>
    </row>
    <row r="330" spans="5:6" ht="27.95" customHeight="1">
      <c r="E330" s="12"/>
      <c r="F330" s="1"/>
    </row>
    <row r="331" spans="5:6" ht="27.95" customHeight="1">
      <c r="E331" s="12"/>
      <c r="F331" s="1"/>
    </row>
    <row r="332" spans="5:6" ht="27.95" customHeight="1">
      <c r="E332" s="12"/>
      <c r="F332" s="1"/>
    </row>
    <row r="333" spans="5:6" ht="27.95" customHeight="1">
      <c r="E333" s="12"/>
      <c r="F333" s="1"/>
    </row>
    <row r="334" spans="5:6" ht="27.95" customHeight="1">
      <c r="E334" s="12"/>
      <c r="F334" s="1"/>
    </row>
    <row r="335" spans="5:6" ht="27.95" customHeight="1">
      <c r="E335" s="12"/>
      <c r="F335" s="1"/>
    </row>
    <row r="336" spans="5:6" ht="27.95" customHeight="1">
      <c r="E336" s="12"/>
      <c r="F336" s="1"/>
    </row>
    <row r="337" spans="5:6" ht="27.95" customHeight="1">
      <c r="E337" s="12"/>
      <c r="F337" s="1"/>
    </row>
    <row r="338" spans="5:6" ht="27.95" customHeight="1">
      <c r="E338" s="12"/>
      <c r="F338" s="1"/>
    </row>
    <row r="339" spans="5:6" ht="27.95" customHeight="1">
      <c r="E339" s="12"/>
      <c r="F339" s="1"/>
    </row>
    <row r="340" spans="5:6" ht="27.95" customHeight="1">
      <c r="E340" s="12"/>
      <c r="F340" s="1"/>
    </row>
    <row r="341" spans="5:6" ht="27.95" customHeight="1">
      <c r="E341" s="12"/>
      <c r="F341" s="1"/>
    </row>
    <row r="342" spans="5:6" ht="27.95" customHeight="1">
      <c r="E342" s="12"/>
      <c r="F342" s="1"/>
    </row>
    <row r="343" spans="5:6" ht="27.95" customHeight="1">
      <c r="E343" s="12"/>
      <c r="F343" s="1"/>
    </row>
    <row r="344" spans="5:6" ht="27.95" customHeight="1">
      <c r="E344" s="12"/>
      <c r="F344" s="1"/>
    </row>
    <row r="345" spans="5:6" ht="27.95" customHeight="1">
      <c r="E345" s="12"/>
      <c r="F345" s="1"/>
    </row>
    <row r="346" spans="5:6" ht="27.95" customHeight="1">
      <c r="E346" s="12"/>
      <c r="F346" s="1"/>
    </row>
    <row r="347" spans="5:6" ht="27.95" customHeight="1">
      <c r="E347" s="12"/>
      <c r="F347" s="1"/>
    </row>
    <row r="348" spans="5:6" ht="27.95" customHeight="1">
      <c r="E348" s="12"/>
      <c r="F348" s="1"/>
    </row>
    <row r="349" spans="5:6" ht="27.95" customHeight="1">
      <c r="E349" s="12"/>
      <c r="F349" s="1"/>
    </row>
    <row r="350" spans="5:6" ht="27.95" customHeight="1">
      <c r="E350" s="12"/>
      <c r="F350" s="1"/>
    </row>
    <row r="351" spans="5:6" ht="27.95" customHeight="1">
      <c r="E351" s="12"/>
      <c r="F351" s="1"/>
    </row>
    <row r="352" spans="5:6" ht="27.95" customHeight="1">
      <c r="E352" s="12"/>
      <c r="F352" s="1"/>
    </row>
    <row r="353" spans="5:6" ht="27.95" customHeight="1">
      <c r="E353" s="12"/>
      <c r="F353" s="1"/>
    </row>
    <row r="354" spans="5:6" ht="27.95" customHeight="1">
      <c r="E354" s="12"/>
      <c r="F354" s="1"/>
    </row>
    <row r="355" spans="5:6" ht="27.95" customHeight="1">
      <c r="E355" s="12"/>
      <c r="F355" s="1"/>
    </row>
    <row r="356" spans="5:6" ht="27.95" customHeight="1">
      <c r="E356" s="12"/>
      <c r="F356" s="1"/>
    </row>
    <row r="357" spans="5:6" ht="27.95" customHeight="1">
      <c r="E357" s="12"/>
      <c r="F357" s="1"/>
    </row>
    <row r="358" spans="5:6" ht="27.95" customHeight="1">
      <c r="E358" s="12"/>
      <c r="F358" s="1"/>
    </row>
    <row r="359" spans="5:6" ht="27.95" customHeight="1">
      <c r="E359" s="12"/>
      <c r="F359" s="1"/>
    </row>
    <row r="360" spans="5:6" ht="27.95" customHeight="1">
      <c r="E360" s="12"/>
      <c r="F360" s="1"/>
    </row>
    <row r="361" spans="5:6" ht="27.95" customHeight="1">
      <c r="E361" s="12"/>
      <c r="F361" s="1"/>
    </row>
    <row r="362" spans="5:6" ht="27.95" customHeight="1">
      <c r="E362" s="12"/>
      <c r="F362" s="1"/>
    </row>
    <row r="363" spans="5:6" ht="27.95" customHeight="1">
      <c r="E363" s="12"/>
      <c r="F363" s="1"/>
    </row>
    <row r="364" spans="5:6" ht="27.95" customHeight="1">
      <c r="E364" s="12"/>
      <c r="F364" s="1"/>
    </row>
    <row r="365" spans="5:6" ht="27.95" customHeight="1">
      <c r="E365" s="12"/>
      <c r="F365" s="1"/>
    </row>
    <row r="366" spans="5:6" ht="27.95" customHeight="1">
      <c r="E366" s="12"/>
      <c r="F366" s="1"/>
    </row>
    <row r="367" spans="5:6" ht="27.95" customHeight="1">
      <c r="E367" s="12"/>
      <c r="F367" s="1"/>
    </row>
    <row r="368" spans="5:6" ht="27.95" customHeight="1">
      <c r="E368" s="12"/>
      <c r="F368" s="1"/>
    </row>
    <row r="369" spans="5:6" ht="27.95" customHeight="1">
      <c r="E369" s="12"/>
      <c r="F369" s="1"/>
    </row>
    <row r="370" spans="5:6" ht="27.95" customHeight="1">
      <c r="E370" s="12"/>
      <c r="F370" s="1"/>
    </row>
    <row r="371" spans="5:6" ht="27.95" customHeight="1">
      <c r="E371" s="12"/>
      <c r="F371" s="1"/>
    </row>
    <row r="372" spans="5:6" ht="27.95" customHeight="1">
      <c r="E372" s="12"/>
      <c r="F372" s="1"/>
    </row>
    <row r="373" spans="5:6" ht="27.95" customHeight="1">
      <c r="E373" s="12"/>
      <c r="F373" s="1"/>
    </row>
    <row r="374" spans="5:6" ht="27.95" customHeight="1">
      <c r="E374" s="12"/>
      <c r="F374" s="1"/>
    </row>
    <row r="375" spans="5:6" ht="27.95" customHeight="1">
      <c r="E375" s="12"/>
      <c r="F375" s="1"/>
    </row>
    <row r="376" spans="5:6" ht="27.95" customHeight="1">
      <c r="E376" s="12"/>
      <c r="F376" s="1"/>
    </row>
    <row r="377" spans="5:6" ht="27.95" customHeight="1">
      <c r="E377" s="12"/>
      <c r="F377" s="1"/>
    </row>
    <row r="378" spans="5:6" ht="27.95" customHeight="1">
      <c r="E378" s="12"/>
      <c r="F378" s="1"/>
    </row>
    <row r="379" spans="5:6" ht="27.95" customHeight="1">
      <c r="E379" s="12"/>
      <c r="F379" s="1"/>
    </row>
    <row r="380" spans="5:6" ht="27.95" customHeight="1">
      <c r="E380" s="12"/>
      <c r="F380" s="1"/>
    </row>
    <row r="381" spans="5:6" ht="27.95" customHeight="1">
      <c r="E381" s="12"/>
      <c r="F381" s="1"/>
    </row>
    <row r="382" spans="5:6" ht="27.95" customHeight="1">
      <c r="E382" s="12"/>
      <c r="F382" s="1"/>
    </row>
    <row r="383" spans="5:6" ht="27.95" customHeight="1">
      <c r="E383" s="12"/>
      <c r="F383" s="1"/>
    </row>
    <row r="384" spans="5:6" ht="27.95" customHeight="1">
      <c r="E384" s="12"/>
      <c r="F384" s="1"/>
    </row>
    <row r="385" spans="5:6" ht="27.95" customHeight="1">
      <c r="E385" s="12"/>
      <c r="F385" s="1"/>
    </row>
    <row r="386" spans="5:6" ht="27.95" customHeight="1">
      <c r="E386" s="12"/>
      <c r="F386" s="1"/>
    </row>
    <row r="387" spans="5:6" ht="27.95" customHeight="1">
      <c r="E387" s="12"/>
      <c r="F387" s="1"/>
    </row>
    <row r="388" spans="5:6" ht="27.95" customHeight="1">
      <c r="E388" s="12"/>
      <c r="F388" s="1"/>
    </row>
    <row r="389" spans="5:6" ht="27.95" customHeight="1">
      <c r="E389" s="12"/>
      <c r="F389" s="1"/>
    </row>
    <row r="390" spans="5:6" ht="27.95" customHeight="1">
      <c r="E390" s="12"/>
      <c r="F390" s="1"/>
    </row>
    <row r="391" spans="5:6" ht="27.95" customHeight="1">
      <c r="E391" s="12"/>
      <c r="F391" s="1"/>
    </row>
    <row r="392" spans="5:6" ht="27.95" customHeight="1">
      <c r="E392" s="12"/>
      <c r="F392" s="1"/>
    </row>
    <row r="393" spans="5:6" ht="27.95" customHeight="1">
      <c r="E393" s="12"/>
      <c r="F393" s="1"/>
    </row>
    <row r="394" spans="5:6" ht="27.95" customHeight="1">
      <c r="E394" s="12"/>
      <c r="F394" s="1"/>
    </row>
    <row r="395" spans="5:6" ht="27.95" customHeight="1">
      <c r="E395" s="12"/>
      <c r="F395" s="1"/>
    </row>
    <row r="396" spans="5:6" ht="27.95" customHeight="1">
      <c r="E396" s="12"/>
      <c r="F396" s="1"/>
    </row>
    <row r="397" spans="5:6" ht="27.95" customHeight="1">
      <c r="E397" s="12"/>
      <c r="F397" s="1"/>
    </row>
    <row r="398" spans="5:6" ht="27.95" customHeight="1">
      <c r="E398" s="12"/>
      <c r="F398" s="1"/>
    </row>
    <row r="399" spans="5:6" ht="27.95" customHeight="1">
      <c r="E399" s="12"/>
      <c r="F399" s="1"/>
    </row>
    <row r="400" spans="5:6" ht="27.95" customHeight="1">
      <c r="E400" s="12"/>
      <c r="F400" s="1"/>
    </row>
    <row r="401" spans="5:6" ht="27.95" customHeight="1">
      <c r="E401" s="12"/>
      <c r="F401" s="1"/>
    </row>
    <row r="402" spans="5:6" ht="27.95" customHeight="1">
      <c r="E402" s="12"/>
      <c r="F402" s="1"/>
    </row>
    <row r="403" spans="5:6" ht="27.95" customHeight="1">
      <c r="E403" s="12"/>
      <c r="F403" s="1"/>
    </row>
    <row r="404" spans="5:6" ht="27.95" customHeight="1">
      <c r="E404" s="12"/>
      <c r="F404" s="1"/>
    </row>
    <row r="405" spans="5:6" ht="27.95" customHeight="1">
      <c r="E405" s="12"/>
      <c r="F405" s="1"/>
    </row>
    <row r="406" spans="5:6" ht="27.95" customHeight="1">
      <c r="E406" s="12"/>
      <c r="F406" s="1"/>
    </row>
    <row r="407" spans="5:6" ht="27.95" customHeight="1">
      <c r="E407" s="12"/>
      <c r="F407" s="1"/>
    </row>
    <row r="408" spans="5:6" ht="27.95" customHeight="1">
      <c r="E408" s="12"/>
      <c r="F408" s="1"/>
    </row>
    <row r="409" spans="5:6" ht="27.95" customHeight="1">
      <c r="E409" s="12"/>
      <c r="F409" s="1"/>
    </row>
    <row r="410" spans="5:6" ht="27.95" customHeight="1">
      <c r="E410" s="12"/>
      <c r="F410" s="1"/>
    </row>
    <row r="411" spans="5:6" ht="27.95" customHeight="1">
      <c r="E411" s="12"/>
      <c r="F411" s="1"/>
    </row>
    <row r="412" spans="5:6" ht="27.95" customHeight="1">
      <c r="E412" s="12"/>
      <c r="F412" s="1"/>
    </row>
    <row r="413" spans="5:6" ht="27.95" customHeight="1">
      <c r="E413" s="12"/>
      <c r="F413" s="1"/>
    </row>
    <row r="414" spans="5:6" ht="27.95" customHeight="1">
      <c r="E414" s="12"/>
      <c r="F414" s="1"/>
    </row>
    <row r="415" spans="5:6" ht="27.95" customHeight="1">
      <c r="E415" s="12"/>
      <c r="F415" s="1"/>
    </row>
    <row r="416" spans="5:6" ht="27.95" customHeight="1">
      <c r="E416" s="12"/>
      <c r="F416" s="1"/>
    </row>
    <row r="417" spans="5:6" ht="27.95" customHeight="1">
      <c r="E417" s="12"/>
      <c r="F417" s="1"/>
    </row>
    <row r="418" spans="5:6" ht="27.95" customHeight="1">
      <c r="E418" s="12"/>
      <c r="F418" s="1"/>
    </row>
    <row r="419" spans="5:6" ht="27.95" customHeight="1">
      <c r="E419" s="12"/>
      <c r="F419" s="1"/>
    </row>
    <row r="420" spans="5:6" ht="27.95" customHeight="1">
      <c r="E420" s="12"/>
      <c r="F420" s="1"/>
    </row>
    <row r="421" spans="5:6" ht="27.95" customHeight="1">
      <c r="E421" s="12"/>
      <c r="F421" s="1"/>
    </row>
    <row r="422" spans="5:6" ht="27.95" customHeight="1">
      <c r="E422" s="12"/>
      <c r="F422" s="1"/>
    </row>
    <row r="423" spans="5:6" ht="27.95" customHeight="1">
      <c r="E423" s="12"/>
      <c r="F423" s="1"/>
    </row>
    <row r="424" spans="5:6" ht="27.95" customHeight="1">
      <c r="E424" s="12"/>
      <c r="F424" s="1"/>
    </row>
    <row r="425" spans="5:6" ht="27.95" customHeight="1">
      <c r="E425" s="12"/>
      <c r="F425" s="1"/>
    </row>
    <row r="426" spans="5:6" ht="27.95" customHeight="1">
      <c r="E426" s="12"/>
      <c r="F426" s="1"/>
    </row>
    <row r="427" spans="5:6" ht="27.95" customHeight="1">
      <c r="E427" s="12"/>
      <c r="F427" s="1"/>
    </row>
    <row r="428" spans="5:6" ht="27.95" customHeight="1">
      <c r="E428" s="12"/>
      <c r="F428" s="1"/>
    </row>
    <row r="429" spans="5:6" ht="27.95" customHeight="1">
      <c r="E429" s="12"/>
      <c r="F429" s="1"/>
    </row>
    <row r="430" spans="5:6" ht="27.95" customHeight="1">
      <c r="E430" s="12"/>
      <c r="F430" s="1"/>
    </row>
    <row r="431" spans="5:6" ht="27.95" customHeight="1">
      <c r="E431" s="12"/>
      <c r="F431" s="1"/>
    </row>
    <row r="432" spans="5:6" ht="27.95" customHeight="1">
      <c r="E432" s="12"/>
      <c r="F432" s="1"/>
    </row>
    <row r="433" spans="5:6" ht="27.95" customHeight="1">
      <c r="E433" s="12"/>
      <c r="F433" s="1"/>
    </row>
    <row r="434" spans="5:6" ht="27.95" customHeight="1">
      <c r="E434" s="12"/>
      <c r="F434" s="1"/>
    </row>
    <row r="435" spans="5:6" ht="27.95" customHeight="1">
      <c r="E435" s="12"/>
      <c r="F435" s="1"/>
    </row>
    <row r="436" spans="5:6" ht="27.95" customHeight="1">
      <c r="E436" s="12"/>
      <c r="F436" s="1"/>
    </row>
    <row r="437" spans="5:6" ht="27.95" customHeight="1">
      <c r="E437" s="12"/>
      <c r="F437" s="1"/>
    </row>
    <row r="438" spans="5:6" ht="27.95" customHeight="1">
      <c r="E438" s="12"/>
      <c r="F438" s="1"/>
    </row>
    <row r="439" spans="5:6" ht="27.95" customHeight="1">
      <c r="E439" s="12"/>
      <c r="F439" s="1"/>
    </row>
    <row r="440" spans="5:6" ht="27.95" customHeight="1">
      <c r="E440" s="12"/>
      <c r="F440" s="1"/>
    </row>
    <row r="441" spans="5:6" ht="27.95" customHeight="1">
      <c r="E441" s="12"/>
      <c r="F441" s="1"/>
    </row>
    <row r="442" spans="5:6" ht="27.95" customHeight="1">
      <c r="E442" s="12"/>
      <c r="F442" s="1"/>
    </row>
    <row r="443" spans="5:6" ht="27.95" customHeight="1">
      <c r="E443" s="12"/>
      <c r="F443" s="1"/>
    </row>
    <row r="444" spans="5:6" ht="27.95" customHeight="1">
      <c r="E444" s="12"/>
      <c r="F444" s="1"/>
    </row>
    <row r="445" spans="5:6" ht="27.95" customHeight="1">
      <c r="E445" s="12"/>
      <c r="F445" s="1"/>
    </row>
    <row r="446" spans="5:6" ht="27.95" customHeight="1">
      <c r="E446" s="12"/>
      <c r="F446" s="1"/>
    </row>
    <row r="447" spans="5:6" ht="27.95" customHeight="1">
      <c r="E447" s="12"/>
      <c r="F447" s="1"/>
    </row>
    <row r="448" spans="5:6" ht="27.95" customHeight="1">
      <c r="E448" s="12"/>
      <c r="F448" s="1"/>
    </row>
    <row r="449" spans="5:6" ht="27.95" customHeight="1">
      <c r="E449" s="12"/>
      <c r="F449" s="1"/>
    </row>
    <row r="450" spans="5:6" ht="27.95" customHeight="1">
      <c r="E450" s="12"/>
      <c r="F450" s="1"/>
    </row>
    <row r="451" spans="5:6" ht="27.95" customHeight="1">
      <c r="E451" s="12"/>
      <c r="F451" s="1"/>
    </row>
    <row r="452" spans="5:6" ht="27.95" customHeight="1">
      <c r="E452" s="12"/>
      <c r="F452" s="1"/>
    </row>
    <row r="453" spans="5:6" ht="27.95" customHeight="1">
      <c r="E453" s="12"/>
      <c r="F453" s="1"/>
    </row>
    <row r="454" spans="5:6" ht="27.95" customHeight="1">
      <c r="E454" s="12"/>
      <c r="F454" s="1"/>
    </row>
    <row r="455" spans="5:6" ht="27.95" customHeight="1">
      <c r="E455" s="12"/>
      <c r="F455" s="1"/>
    </row>
    <row r="456" spans="5:6" ht="27.95" customHeight="1">
      <c r="E456" s="12"/>
      <c r="F456" s="1"/>
    </row>
    <row r="457" spans="5:6" ht="27.95" customHeight="1">
      <c r="E457" s="12"/>
      <c r="F457" s="1"/>
    </row>
    <row r="458" spans="5:6" ht="27.95" customHeight="1">
      <c r="E458" s="12"/>
      <c r="F458" s="1"/>
    </row>
    <row r="459" spans="5:6" ht="27.95" customHeight="1">
      <c r="E459" s="12"/>
      <c r="F459" s="1"/>
    </row>
    <row r="460" spans="5:6" ht="27.95" customHeight="1">
      <c r="E460" s="12"/>
      <c r="F460" s="1"/>
    </row>
    <row r="461" spans="5:6" ht="27.95" customHeight="1">
      <c r="E461" s="12"/>
      <c r="F461" s="1"/>
    </row>
    <row r="462" spans="5:6" ht="27.95" customHeight="1">
      <c r="E462" s="12"/>
      <c r="F462" s="1"/>
    </row>
    <row r="463" spans="5:6" ht="27.95" customHeight="1">
      <c r="E463" s="12"/>
      <c r="F463" s="1"/>
    </row>
    <row r="464" spans="5:6" ht="27.95" customHeight="1">
      <c r="E464" s="12"/>
      <c r="F464" s="1"/>
    </row>
    <row r="465" spans="5:6" ht="27.95" customHeight="1">
      <c r="E465" s="12"/>
      <c r="F465" s="1"/>
    </row>
    <row r="466" spans="5:6" ht="27.95" customHeight="1">
      <c r="E466" s="12"/>
      <c r="F466" s="1"/>
    </row>
    <row r="467" spans="5:6" ht="27.95" customHeight="1">
      <c r="E467" s="12"/>
      <c r="F467" s="1"/>
    </row>
    <row r="468" spans="5:6" ht="27.95" customHeight="1">
      <c r="E468" s="12"/>
      <c r="F468" s="1"/>
    </row>
    <row r="469" spans="5:6" ht="27.95" customHeight="1">
      <c r="E469" s="12"/>
      <c r="F469" s="1"/>
    </row>
    <row r="470" spans="5:6" ht="27.95" customHeight="1">
      <c r="E470" s="12"/>
      <c r="F470" s="1"/>
    </row>
    <row r="471" spans="5:6" ht="27.95" customHeight="1">
      <c r="E471" s="12"/>
      <c r="F471" s="1"/>
    </row>
    <row r="472" spans="5:6" ht="27.95" customHeight="1">
      <c r="E472" s="12"/>
      <c r="F472" s="1"/>
    </row>
    <row r="473" spans="5:6" ht="27.95" customHeight="1">
      <c r="E473" s="12"/>
      <c r="F473" s="1"/>
    </row>
    <row r="474" spans="5:6" ht="27.95" customHeight="1">
      <c r="E474" s="12"/>
      <c r="F474" s="1"/>
    </row>
    <row r="475" spans="5:6" ht="27.95" customHeight="1">
      <c r="E475" s="12"/>
      <c r="F475" s="1"/>
    </row>
    <row r="476" spans="5:6" ht="27.95" customHeight="1">
      <c r="E476" s="12"/>
      <c r="F476" s="1"/>
    </row>
    <row r="477" spans="5:6" ht="27.95" customHeight="1">
      <c r="E477" s="12"/>
      <c r="F477" s="1"/>
    </row>
    <row r="478" spans="5:6" ht="27.95" customHeight="1">
      <c r="E478" s="12"/>
      <c r="F478" s="1"/>
    </row>
    <row r="479" spans="5:6" ht="27.95" customHeight="1">
      <c r="E479" s="12"/>
      <c r="F479" s="1"/>
    </row>
    <row r="480" spans="5:6" ht="27.95" customHeight="1">
      <c r="E480" s="12"/>
      <c r="F480" s="1"/>
    </row>
    <row r="481" spans="5:6" ht="27.95" customHeight="1">
      <c r="E481" s="12"/>
      <c r="F481" s="1"/>
    </row>
    <row r="482" spans="5:6" ht="27.95" customHeight="1">
      <c r="E482" s="12"/>
      <c r="F482" s="1"/>
    </row>
    <row r="483" spans="5:6" ht="27.95" customHeight="1">
      <c r="E483" s="12"/>
      <c r="F483" s="1"/>
    </row>
    <row r="484" spans="5:6" ht="27.95" customHeight="1">
      <c r="E484" s="12"/>
      <c r="F484" s="1"/>
    </row>
    <row r="485" spans="5:6" ht="27.95" customHeight="1">
      <c r="E485" s="12"/>
      <c r="F485" s="1"/>
    </row>
    <row r="486" spans="5:6" ht="27.95" customHeight="1">
      <c r="E486" s="12"/>
      <c r="F486" s="1"/>
    </row>
    <row r="487" spans="5:6" ht="27.95" customHeight="1">
      <c r="E487" s="12"/>
      <c r="F487" s="1"/>
    </row>
    <row r="488" spans="5:6" ht="27.95" customHeight="1">
      <c r="E488" s="12"/>
      <c r="F488" s="1"/>
    </row>
    <row r="489" spans="5:6" ht="27.95" customHeight="1">
      <c r="E489" s="12"/>
      <c r="F489" s="1"/>
    </row>
    <row r="490" spans="5:6" ht="27.95" customHeight="1">
      <c r="E490" s="12"/>
      <c r="F490" s="1"/>
    </row>
    <row r="491" spans="5:6" ht="27.95" customHeight="1">
      <c r="E491" s="12"/>
      <c r="F491" s="1"/>
    </row>
    <row r="492" spans="5:6" ht="27.95" customHeight="1">
      <c r="E492" s="12"/>
      <c r="F492" s="1"/>
    </row>
    <row r="493" spans="5:6" ht="27.95" customHeight="1">
      <c r="E493" s="12"/>
      <c r="F493" s="1"/>
    </row>
    <row r="494" spans="5:6" ht="27.95" customHeight="1">
      <c r="E494" s="12"/>
      <c r="F494" s="1"/>
    </row>
    <row r="495" spans="5:6" ht="27.95" customHeight="1">
      <c r="E495" s="12"/>
      <c r="F495" s="1"/>
    </row>
    <row r="496" spans="5:6" ht="27.95" customHeight="1">
      <c r="E496" s="12"/>
      <c r="F496" s="1"/>
    </row>
    <row r="497" spans="5:6" ht="27.95" customHeight="1">
      <c r="E497" s="12"/>
      <c r="F497" s="1"/>
    </row>
    <row r="498" spans="5:6" ht="27.95" customHeight="1">
      <c r="E498" s="12"/>
      <c r="F498" s="1"/>
    </row>
    <row r="499" spans="5:6" ht="27.95" customHeight="1">
      <c r="E499" s="12"/>
      <c r="F499" s="1"/>
    </row>
    <row r="500" spans="5:6" ht="27.95" customHeight="1">
      <c r="E500" s="12"/>
      <c r="F500" s="1"/>
    </row>
    <row r="501" spans="5:6" ht="27.95" customHeight="1">
      <c r="E501" s="12"/>
      <c r="F501" s="1"/>
    </row>
    <row r="502" spans="5:6" ht="27.95" customHeight="1">
      <c r="E502" s="12"/>
      <c r="F502" s="1"/>
    </row>
    <row r="503" spans="5:6" ht="27.95" customHeight="1">
      <c r="E503" s="12"/>
      <c r="F503" s="1"/>
    </row>
    <row r="504" spans="5:6" ht="27.95" customHeight="1">
      <c r="E504" s="12"/>
      <c r="F504" s="1"/>
    </row>
    <row r="505" spans="5:6" ht="27.95" customHeight="1">
      <c r="E505" s="12"/>
      <c r="F505" s="1"/>
    </row>
    <row r="506" spans="5:6" ht="27.95" customHeight="1">
      <c r="E506" s="12"/>
      <c r="F506" s="1"/>
    </row>
    <row r="507" spans="5:6" ht="27.95" customHeight="1">
      <c r="E507" s="12"/>
      <c r="F507" s="1"/>
    </row>
    <row r="508" spans="5:6" ht="27.95" customHeight="1">
      <c r="E508" s="12"/>
      <c r="F508" s="1"/>
    </row>
    <row r="509" spans="5:6" ht="27.95" customHeight="1">
      <c r="E509" s="12"/>
      <c r="F509" s="1"/>
    </row>
    <row r="510" spans="5:6" ht="27.95" customHeight="1">
      <c r="E510" s="12"/>
      <c r="F510" s="1"/>
    </row>
    <row r="511" spans="5:6" ht="27.95" customHeight="1">
      <c r="E511" s="12"/>
      <c r="F511" s="1"/>
    </row>
    <row r="512" spans="5:6" ht="27.95" customHeight="1">
      <c r="E512" s="12"/>
      <c r="F512" s="1"/>
    </row>
    <row r="513" spans="5:6" ht="27.95" customHeight="1">
      <c r="E513" s="12"/>
      <c r="F513" s="1"/>
    </row>
    <row r="514" spans="5:6" ht="27.95" customHeight="1">
      <c r="E514" s="12"/>
      <c r="F514" s="1"/>
    </row>
    <row r="515" spans="5:6" ht="27.95" customHeight="1">
      <c r="E515" s="12"/>
      <c r="F515" s="1"/>
    </row>
    <row r="516" spans="5:6" ht="27.95" customHeight="1">
      <c r="E516" s="12"/>
      <c r="F516" s="1"/>
    </row>
    <row r="517" spans="5:6" ht="27.95" customHeight="1">
      <c r="E517" s="12"/>
      <c r="F517" s="1"/>
    </row>
    <row r="518" spans="5:6" ht="27.95" customHeight="1">
      <c r="E518" s="12"/>
      <c r="F518" s="1"/>
    </row>
    <row r="519" spans="5:6" ht="27.95" customHeight="1">
      <c r="E519" s="12"/>
      <c r="F519" s="1"/>
    </row>
    <row r="520" spans="5:6" ht="27.95" customHeight="1">
      <c r="E520" s="12"/>
      <c r="F520" s="1"/>
    </row>
    <row r="521" spans="5:6" ht="27.95" customHeight="1">
      <c r="E521" s="12"/>
      <c r="F521" s="1"/>
    </row>
    <row r="522" spans="5:6" ht="27.95" customHeight="1">
      <c r="E522" s="12"/>
      <c r="F522" s="1"/>
    </row>
    <row r="523" spans="5:6" ht="27.95" customHeight="1">
      <c r="E523" s="12"/>
      <c r="F523" s="1"/>
    </row>
    <row r="524" spans="5:6" ht="27.95" customHeight="1">
      <c r="E524" s="12"/>
      <c r="F524" s="1"/>
    </row>
    <row r="525" spans="5:6" ht="27.95" customHeight="1">
      <c r="E525" s="12"/>
      <c r="F525" s="1"/>
    </row>
    <row r="526" spans="5:6" ht="27.95" customHeight="1">
      <c r="E526" s="12"/>
      <c r="F526" s="1"/>
    </row>
    <row r="527" spans="5:6" ht="27.95" customHeight="1">
      <c r="E527" s="12"/>
      <c r="F527" s="1"/>
    </row>
    <row r="528" spans="5:6" ht="27.95" customHeight="1">
      <c r="E528" s="12"/>
      <c r="F528" s="1"/>
    </row>
    <row r="529" spans="5:6" ht="27.95" customHeight="1">
      <c r="E529" s="12"/>
      <c r="F529" s="1"/>
    </row>
    <row r="530" spans="5:6" ht="27.95" customHeight="1">
      <c r="E530" s="12"/>
      <c r="F530" s="1"/>
    </row>
    <row r="531" spans="5:6" ht="27.95" customHeight="1">
      <c r="E531" s="12"/>
      <c r="F531" s="1"/>
    </row>
    <row r="532" spans="5:6" ht="27.95" customHeight="1">
      <c r="E532" s="12"/>
      <c r="F532" s="1"/>
    </row>
    <row r="533" spans="5:6" ht="27.95" customHeight="1">
      <c r="E533" s="12"/>
      <c r="F533" s="1"/>
    </row>
    <row r="534" spans="5:6" ht="27.95" customHeight="1">
      <c r="E534" s="12"/>
      <c r="F534" s="1"/>
    </row>
    <row r="535" spans="5:6" ht="27.95" customHeight="1">
      <c r="E535" s="12"/>
      <c r="F535" s="1"/>
    </row>
    <row r="536" spans="5:6" ht="27.95" customHeight="1">
      <c r="E536" s="12"/>
      <c r="F536" s="1"/>
    </row>
    <row r="537" spans="5:6" ht="27.95" customHeight="1">
      <c r="E537" s="12"/>
      <c r="F537" s="1"/>
    </row>
    <row r="538" spans="5:6" ht="27.95" customHeight="1">
      <c r="E538" s="12"/>
      <c r="F538" s="1"/>
    </row>
    <row r="539" spans="5:6" ht="27.95" customHeight="1">
      <c r="E539" s="12"/>
      <c r="F539" s="1"/>
    </row>
    <row r="540" spans="5:6" ht="27.95" customHeight="1">
      <c r="E540" s="12"/>
      <c r="F540" s="1"/>
    </row>
    <row r="541" spans="5:6" ht="27.95" customHeight="1">
      <c r="E541" s="12"/>
      <c r="F541" s="1"/>
    </row>
    <row r="542" spans="5:6" ht="27.95" customHeight="1">
      <c r="E542" s="12"/>
      <c r="F542" s="1"/>
    </row>
    <row r="543" spans="5:6" ht="27.95" customHeight="1">
      <c r="E543" s="12"/>
      <c r="F543" s="1"/>
    </row>
    <row r="544" spans="5:6" ht="27.95" customHeight="1">
      <c r="E544" s="12"/>
      <c r="F544" s="1"/>
    </row>
    <row r="545" spans="5:6" ht="27.95" customHeight="1">
      <c r="E545" s="12"/>
      <c r="F545" s="1"/>
    </row>
    <row r="546" spans="5:6" ht="27.95" customHeight="1">
      <c r="E546" s="12"/>
      <c r="F546" s="1"/>
    </row>
    <row r="547" spans="5:6" ht="27.95" customHeight="1">
      <c r="E547" s="12"/>
      <c r="F547" s="1"/>
    </row>
    <row r="548" spans="5:6" ht="27.95" customHeight="1">
      <c r="E548" s="12"/>
      <c r="F548" s="1"/>
    </row>
    <row r="549" spans="5:6" ht="27.95" customHeight="1">
      <c r="E549" s="12"/>
      <c r="F549" s="1"/>
    </row>
    <row r="550" spans="5:6" ht="27.95" customHeight="1">
      <c r="E550" s="12"/>
      <c r="F550" s="1"/>
    </row>
    <row r="551" spans="5:6" ht="27.95" customHeight="1">
      <c r="E551" s="12"/>
      <c r="F551" s="1"/>
    </row>
    <row r="552" spans="5:6" ht="27.95" customHeight="1">
      <c r="E552" s="12"/>
      <c r="F552" s="1"/>
    </row>
    <row r="553" spans="5:6" ht="27.95" customHeight="1">
      <c r="E553" s="12"/>
      <c r="F553" s="1"/>
    </row>
    <row r="554" spans="5:6" ht="27.95" customHeight="1">
      <c r="E554" s="12"/>
      <c r="F554" s="1"/>
    </row>
    <row r="555" spans="5:6" ht="27.95" customHeight="1">
      <c r="E555" s="12"/>
      <c r="F555" s="1"/>
    </row>
    <row r="556" spans="5:6" ht="27.95" customHeight="1">
      <c r="E556" s="12"/>
      <c r="F556" s="1"/>
    </row>
    <row r="557" spans="5:6" ht="27.95" customHeight="1">
      <c r="E557" s="12"/>
      <c r="F557" s="1"/>
    </row>
    <row r="558" spans="5:6" ht="27.95" customHeight="1">
      <c r="E558" s="12"/>
      <c r="F558" s="1"/>
    </row>
    <row r="559" spans="5:6" ht="27.95" customHeight="1">
      <c r="E559" s="12"/>
      <c r="F559" s="1"/>
    </row>
    <row r="560" spans="5:6" ht="27.95" customHeight="1">
      <c r="E560" s="12"/>
      <c r="F560" s="1"/>
    </row>
    <row r="561" spans="5:6" ht="27.95" customHeight="1">
      <c r="E561" s="12"/>
      <c r="F561" s="1"/>
    </row>
    <row r="562" spans="5:6" ht="27.95" customHeight="1">
      <c r="E562" s="12"/>
      <c r="F562" s="1"/>
    </row>
    <row r="563" spans="5:6" ht="27.95" customHeight="1">
      <c r="E563" s="12"/>
      <c r="F563" s="1"/>
    </row>
    <row r="564" spans="5:6" ht="27.95" customHeight="1">
      <c r="E564" s="12"/>
      <c r="F564" s="1"/>
    </row>
    <row r="565" spans="5:6" ht="27.95" customHeight="1">
      <c r="E565" s="12"/>
      <c r="F565" s="1"/>
    </row>
    <row r="566" spans="5:6" ht="27.95" customHeight="1">
      <c r="E566" s="12"/>
      <c r="F566" s="1"/>
    </row>
    <row r="567" spans="5:6" ht="27.95" customHeight="1">
      <c r="E567" s="12"/>
      <c r="F567" s="1"/>
    </row>
    <row r="568" spans="5:6" ht="27.95" customHeight="1">
      <c r="E568" s="12"/>
      <c r="F568" s="1"/>
    </row>
    <row r="569" spans="5:6" ht="27.95" customHeight="1">
      <c r="E569" s="12"/>
      <c r="F569" s="1"/>
    </row>
    <row r="570" spans="5:6" ht="27.95" customHeight="1">
      <c r="E570" s="12"/>
      <c r="F570" s="1"/>
    </row>
    <row r="571" spans="5:6" ht="27.95" customHeight="1">
      <c r="E571" s="12"/>
      <c r="F571" s="1"/>
    </row>
    <row r="572" spans="5:6" ht="27.95" customHeight="1">
      <c r="E572" s="12"/>
      <c r="F572" s="1"/>
    </row>
    <row r="573" spans="5:6" ht="27.95" customHeight="1">
      <c r="E573" s="12"/>
      <c r="F573" s="1"/>
    </row>
    <row r="574" spans="5:6" ht="27.95" customHeight="1">
      <c r="E574" s="12"/>
      <c r="F574" s="1"/>
    </row>
    <row r="575" spans="5:6" ht="27.95" customHeight="1">
      <c r="E575" s="12"/>
      <c r="F575" s="1"/>
    </row>
    <row r="576" spans="5:6" ht="27.95" customHeight="1">
      <c r="E576" s="12"/>
      <c r="F576" s="1"/>
    </row>
    <row r="577" spans="5:6" ht="27.95" customHeight="1">
      <c r="E577" s="12"/>
      <c r="F577" s="1"/>
    </row>
    <row r="578" spans="5:6" ht="27.95" customHeight="1">
      <c r="E578" s="12"/>
      <c r="F578" s="1"/>
    </row>
    <row r="579" spans="5:6" ht="27.95" customHeight="1">
      <c r="E579" s="12"/>
      <c r="F579" s="1"/>
    </row>
    <row r="580" spans="5:6" ht="27.95" customHeight="1">
      <c r="E580" s="12"/>
      <c r="F580" s="1"/>
    </row>
    <row r="581" spans="5:6" ht="27.95" customHeight="1">
      <c r="E581" s="12"/>
      <c r="F581" s="1"/>
    </row>
    <row r="582" spans="5:6" ht="27.95" customHeight="1">
      <c r="E582" s="12"/>
      <c r="F582" s="1"/>
    </row>
    <row r="583" spans="5:6" ht="27.95" customHeight="1">
      <c r="E583" s="12"/>
      <c r="F583" s="1"/>
    </row>
    <row r="584" spans="5:6" ht="27.95" customHeight="1">
      <c r="E584" s="12"/>
      <c r="F584" s="1"/>
    </row>
    <row r="585" spans="5:6" ht="27.95" customHeight="1">
      <c r="E585" s="12"/>
      <c r="F585" s="1"/>
    </row>
    <row r="586" spans="5:6" ht="27.95" customHeight="1">
      <c r="E586" s="12"/>
      <c r="F586" s="1"/>
    </row>
    <row r="587" spans="5:6" ht="27.95" customHeight="1">
      <c r="E587" s="12"/>
      <c r="F587" s="1"/>
    </row>
    <row r="588" spans="5:6" ht="27.95" customHeight="1">
      <c r="E588" s="12"/>
      <c r="F588" s="1"/>
    </row>
    <row r="589" spans="5:6" ht="27.95" customHeight="1">
      <c r="E589" s="12"/>
      <c r="F589" s="1"/>
    </row>
    <row r="590" spans="5:6" ht="27.95" customHeight="1">
      <c r="E590" s="12"/>
      <c r="F590" s="1"/>
    </row>
    <row r="591" spans="5:6" ht="27.95" customHeight="1">
      <c r="E591" s="12"/>
      <c r="F591" s="1"/>
    </row>
    <row r="592" spans="5:6" ht="27.95" customHeight="1">
      <c r="E592" s="12"/>
      <c r="F592" s="1"/>
    </row>
    <row r="593" spans="5:6" ht="27.95" customHeight="1">
      <c r="E593" s="12"/>
      <c r="F593" s="1"/>
    </row>
    <row r="594" spans="5:6" ht="27.95" customHeight="1">
      <c r="E594" s="12"/>
      <c r="F594" s="1"/>
    </row>
    <row r="595" spans="5:6" ht="27.95" customHeight="1">
      <c r="E595" s="12"/>
      <c r="F595" s="1"/>
    </row>
    <row r="596" spans="5:6" ht="27.95" customHeight="1">
      <c r="E596" s="12"/>
      <c r="F596" s="1"/>
    </row>
    <row r="597" spans="5:6" ht="27.95" customHeight="1">
      <c r="E597" s="12"/>
      <c r="F597" s="1"/>
    </row>
    <row r="598" spans="5:6" ht="27.95" customHeight="1">
      <c r="E598" s="12"/>
      <c r="F598" s="1"/>
    </row>
    <row r="599" spans="5:6" ht="27.95" customHeight="1">
      <c r="E599" s="12"/>
      <c r="F599" s="1"/>
    </row>
    <row r="600" spans="5:6" ht="27.95" customHeight="1">
      <c r="E600" s="12"/>
      <c r="F600" s="1"/>
    </row>
    <row r="601" spans="5:6" ht="27.95" customHeight="1">
      <c r="E601" s="12"/>
      <c r="F601" s="1"/>
    </row>
    <row r="602" spans="5:6" ht="27.95" customHeight="1">
      <c r="E602" s="12"/>
      <c r="F602" s="1"/>
    </row>
    <row r="603" spans="5:6" ht="27.95" customHeight="1">
      <c r="E603" s="12"/>
      <c r="F603" s="1"/>
    </row>
    <row r="604" spans="5:6" ht="27.95" customHeight="1">
      <c r="E604" s="12"/>
      <c r="F604" s="1"/>
    </row>
    <row r="605" spans="5:6" ht="27.95" customHeight="1">
      <c r="E605" s="12"/>
      <c r="F605" s="1"/>
    </row>
    <row r="606" spans="5:6" ht="27.95" customHeight="1">
      <c r="E606" s="12"/>
      <c r="F606" s="1"/>
    </row>
    <row r="607" spans="5:6" ht="27.95" customHeight="1">
      <c r="E607" s="12"/>
      <c r="F607" s="1"/>
    </row>
    <row r="608" spans="5:6" ht="27.95" customHeight="1">
      <c r="E608" s="12"/>
      <c r="F608" s="1"/>
    </row>
    <row r="609" spans="5:6" ht="27.95" customHeight="1">
      <c r="E609" s="12"/>
      <c r="F609" s="1"/>
    </row>
    <row r="610" spans="5:6" ht="27.95" customHeight="1">
      <c r="E610" s="12"/>
      <c r="F610" s="1"/>
    </row>
    <row r="611" spans="5:6" ht="27.95" customHeight="1">
      <c r="E611" s="12"/>
      <c r="F611" s="1"/>
    </row>
    <row r="612" spans="5:6" ht="27.95" customHeight="1">
      <c r="E612" s="12"/>
      <c r="F612" s="1"/>
    </row>
    <row r="613" spans="5:6" ht="27.95" customHeight="1">
      <c r="E613" s="12"/>
      <c r="F613" s="1"/>
    </row>
    <row r="614" spans="5:6" ht="27.95" customHeight="1">
      <c r="E614" s="12"/>
      <c r="F614" s="1"/>
    </row>
    <row r="615" spans="5:6" ht="27.95" customHeight="1">
      <c r="E615" s="12"/>
      <c r="F615" s="1"/>
    </row>
    <row r="616" spans="5:6" ht="27.95" customHeight="1">
      <c r="E616" s="12"/>
      <c r="F616" s="1"/>
    </row>
    <row r="617" spans="5:6" ht="27.95" customHeight="1">
      <c r="E617" s="12"/>
      <c r="F617" s="1"/>
    </row>
    <row r="618" spans="5:6" ht="27.95" customHeight="1">
      <c r="E618" s="12"/>
      <c r="F618" s="1"/>
    </row>
    <row r="619" spans="5:6" ht="27.95" customHeight="1">
      <c r="E619" s="12"/>
      <c r="F619" s="1"/>
    </row>
    <row r="620" spans="5:6" ht="27.95" customHeight="1">
      <c r="E620" s="12"/>
      <c r="F620" s="1"/>
    </row>
    <row r="621" spans="5:6" ht="27.95" customHeight="1">
      <c r="E621" s="12"/>
      <c r="F621" s="1"/>
    </row>
    <row r="622" spans="5:6" ht="27.95" customHeight="1">
      <c r="E622" s="12"/>
      <c r="F622" s="1"/>
    </row>
    <row r="623" spans="5:6" ht="27.95" customHeight="1">
      <c r="E623" s="12"/>
      <c r="F623" s="1"/>
    </row>
    <row r="624" spans="5:6" ht="27.95" customHeight="1">
      <c r="E624" s="12"/>
      <c r="F624" s="1"/>
    </row>
    <row r="625" spans="5:6" ht="27.95" customHeight="1">
      <c r="E625" s="12"/>
      <c r="F625" s="1"/>
    </row>
    <row r="626" spans="5:6" ht="27.95" customHeight="1">
      <c r="E626" s="12"/>
      <c r="F626" s="1"/>
    </row>
    <row r="627" spans="5:6" ht="27.95" customHeight="1">
      <c r="E627" s="12"/>
      <c r="F627" s="1"/>
    </row>
    <row r="628" spans="5:6" ht="27.95" customHeight="1">
      <c r="E628" s="12"/>
      <c r="F628" s="1"/>
    </row>
    <row r="629" spans="5:6" ht="27.95" customHeight="1">
      <c r="E629" s="12"/>
      <c r="F629" s="1"/>
    </row>
    <row r="630" spans="5:6" ht="27.95" customHeight="1">
      <c r="E630" s="12"/>
      <c r="F630" s="1"/>
    </row>
    <row r="631" spans="5:6" ht="27.95" customHeight="1">
      <c r="E631" s="12"/>
      <c r="F631" s="1"/>
    </row>
    <row r="632" spans="5:6" ht="27.95" customHeight="1">
      <c r="E632" s="12"/>
      <c r="F632" s="1"/>
    </row>
    <row r="633" spans="5:6" ht="27.95" customHeight="1">
      <c r="E633" s="12"/>
      <c r="F633" s="1"/>
    </row>
    <row r="634" spans="5:6" ht="27.95" customHeight="1">
      <c r="E634" s="12"/>
      <c r="F634" s="1"/>
    </row>
    <row r="635" spans="5:6" ht="27.95" customHeight="1">
      <c r="E635" s="12"/>
      <c r="F635" s="1"/>
    </row>
    <row r="636" spans="5:6" ht="27.95" customHeight="1">
      <c r="E636" s="12"/>
      <c r="F636" s="1"/>
    </row>
    <row r="637" spans="5:6" ht="27.95" customHeight="1">
      <c r="E637" s="12"/>
      <c r="F637" s="1"/>
    </row>
    <row r="638" spans="5:6" ht="27.95" customHeight="1">
      <c r="E638" s="12"/>
      <c r="F638" s="1"/>
    </row>
    <row r="639" spans="5:6" ht="27.95" customHeight="1">
      <c r="E639" s="12"/>
      <c r="F639" s="1"/>
    </row>
    <row r="640" spans="5:6" ht="27.95" customHeight="1">
      <c r="E640" s="12"/>
      <c r="F640" s="1"/>
    </row>
    <row r="641" spans="5:6" ht="27.95" customHeight="1">
      <c r="E641" s="12"/>
      <c r="F641" s="1"/>
    </row>
    <row r="642" spans="5:6" ht="27.95" customHeight="1">
      <c r="E642" s="12"/>
      <c r="F642" s="1"/>
    </row>
    <row r="643" spans="5:6" ht="27.95" customHeight="1">
      <c r="E643" s="12"/>
      <c r="F643" s="1"/>
    </row>
    <row r="644" spans="5:6" ht="27.95" customHeight="1">
      <c r="E644" s="12"/>
      <c r="F644" s="1"/>
    </row>
    <row r="645" spans="5:6" ht="27.95" customHeight="1">
      <c r="E645" s="12"/>
      <c r="F645" s="1"/>
    </row>
    <row r="646" spans="5:6" ht="27.95" customHeight="1">
      <c r="E646" s="12"/>
      <c r="F646" s="1"/>
    </row>
    <row r="647" spans="5:6" ht="27.95" customHeight="1">
      <c r="E647" s="12"/>
      <c r="F647" s="1"/>
    </row>
    <row r="648" spans="5:6" ht="27.95" customHeight="1">
      <c r="E648" s="12"/>
      <c r="F648" s="1"/>
    </row>
    <row r="649" spans="5:6" ht="27.95" customHeight="1">
      <c r="E649" s="12"/>
      <c r="F649" s="1"/>
    </row>
    <row r="650" spans="5:6" ht="27.95" customHeight="1">
      <c r="E650" s="12"/>
      <c r="F650" s="1"/>
    </row>
    <row r="651" spans="5:6" ht="27.95" customHeight="1">
      <c r="E651" s="12"/>
      <c r="F651" s="1"/>
    </row>
    <row r="652" spans="5:6" ht="27.95" customHeight="1">
      <c r="E652" s="12"/>
      <c r="F652" s="1"/>
    </row>
    <row r="653" spans="5:6" ht="27.95" customHeight="1">
      <c r="E653" s="12"/>
      <c r="F653" s="1"/>
    </row>
    <row r="654" spans="5:6" ht="27.95" customHeight="1">
      <c r="E654" s="12"/>
      <c r="F654" s="1"/>
    </row>
    <row r="655" spans="5:6" ht="27.95" customHeight="1">
      <c r="E655" s="12"/>
      <c r="F655" s="1"/>
    </row>
    <row r="656" spans="5:6" ht="27.95" customHeight="1">
      <c r="E656" s="12"/>
      <c r="F656" s="1"/>
    </row>
    <row r="657" spans="5:6" ht="27.95" customHeight="1">
      <c r="E657" s="12"/>
      <c r="F657" s="1"/>
    </row>
    <row r="658" spans="5:6" ht="27.95" customHeight="1">
      <c r="E658" s="12"/>
      <c r="F658" s="1"/>
    </row>
    <row r="659" spans="5:6" ht="27.95" customHeight="1">
      <c r="E659" s="12"/>
      <c r="F659" s="1"/>
    </row>
    <row r="660" spans="5:6" ht="27.95" customHeight="1">
      <c r="E660" s="12"/>
      <c r="F660" s="1"/>
    </row>
    <row r="661" spans="5:6" ht="27.95" customHeight="1">
      <c r="E661" s="12"/>
      <c r="F661" s="1"/>
    </row>
    <row r="662" spans="5:6" ht="27.95" customHeight="1">
      <c r="E662" s="12"/>
      <c r="F662" s="1"/>
    </row>
    <row r="663" spans="5:6" ht="27.95" customHeight="1">
      <c r="E663" s="12"/>
      <c r="F663" s="1"/>
    </row>
    <row r="664" spans="5:6" ht="27.95" customHeight="1">
      <c r="E664" s="12"/>
      <c r="F664" s="1"/>
    </row>
    <row r="665" spans="5:6" ht="27.95" customHeight="1">
      <c r="E665" s="12"/>
      <c r="F665" s="1"/>
    </row>
    <row r="666" spans="5:6" ht="27.95" customHeight="1">
      <c r="E666" s="12"/>
      <c r="F666" s="1"/>
    </row>
    <row r="667" spans="5:6" ht="27.95" customHeight="1">
      <c r="E667" s="12"/>
      <c r="F667" s="1"/>
    </row>
    <row r="668" spans="5:6" ht="27.95" customHeight="1">
      <c r="E668" s="12"/>
      <c r="F668" s="1"/>
    </row>
    <row r="669" spans="5:6" ht="27.95" customHeight="1">
      <c r="E669" s="12"/>
      <c r="F669" s="1"/>
    </row>
    <row r="670" spans="5:6" ht="27.95" customHeight="1">
      <c r="E670" s="12"/>
      <c r="F670" s="1"/>
    </row>
    <row r="671" spans="5:6" ht="27.95" customHeight="1">
      <c r="E671" s="12"/>
      <c r="F671" s="1"/>
    </row>
    <row r="672" spans="5:6" ht="27.95" customHeight="1">
      <c r="E672" s="12"/>
      <c r="F672" s="1"/>
    </row>
    <row r="673" spans="5:6" ht="27.95" customHeight="1">
      <c r="E673" s="12"/>
      <c r="F673" s="1"/>
    </row>
    <row r="674" spans="5:6" ht="27.95" customHeight="1">
      <c r="E674" s="12"/>
      <c r="F674" s="1"/>
    </row>
    <row r="675" spans="5:6" ht="27.95" customHeight="1">
      <c r="E675" s="12"/>
      <c r="F675" s="1"/>
    </row>
    <row r="676" spans="5:6" ht="27.95" customHeight="1">
      <c r="E676" s="12"/>
      <c r="F676" s="1"/>
    </row>
    <row r="677" spans="5:6" ht="27.95" customHeight="1">
      <c r="E677" s="12"/>
      <c r="F677" s="1"/>
    </row>
    <row r="678" spans="5:6" ht="27.95" customHeight="1">
      <c r="E678" s="12"/>
      <c r="F678" s="1"/>
    </row>
    <row r="679" spans="5:6" ht="27.95" customHeight="1">
      <c r="E679" s="12"/>
      <c r="F679" s="1"/>
    </row>
    <row r="680" spans="5:6" ht="27.95" customHeight="1">
      <c r="E680" s="12"/>
      <c r="F680" s="1"/>
    </row>
    <row r="681" spans="5:6" ht="27.95" customHeight="1">
      <c r="E681" s="12"/>
      <c r="F681" s="1"/>
    </row>
    <row r="682" spans="5:6" ht="27.95" customHeight="1">
      <c r="E682" s="12"/>
      <c r="F682" s="1"/>
    </row>
    <row r="683" spans="5:6" ht="27.95" customHeight="1">
      <c r="E683" s="12"/>
      <c r="F683" s="1"/>
    </row>
    <row r="684" spans="5:6" ht="27.95" customHeight="1">
      <c r="E684" s="12"/>
      <c r="F684" s="1"/>
    </row>
    <row r="685" spans="5:6" ht="27.95" customHeight="1">
      <c r="E685" s="12"/>
      <c r="F685" s="1"/>
    </row>
    <row r="686" spans="5:6" ht="27.95" customHeight="1">
      <c r="E686" s="12"/>
      <c r="F686" s="1"/>
    </row>
    <row r="687" spans="5:6" ht="27.95" customHeight="1">
      <c r="E687" s="12"/>
      <c r="F687" s="1"/>
    </row>
    <row r="688" spans="5:6" ht="27.95" customHeight="1">
      <c r="E688" s="12"/>
      <c r="F688" s="1"/>
    </row>
    <row r="689" spans="5:6" ht="27.95" customHeight="1">
      <c r="E689" s="12"/>
      <c r="F689" s="1"/>
    </row>
    <row r="690" spans="5:6" ht="27.95" customHeight="1">
      <c r="E690" s="12"/>
      <c r="F690" s="1"/>
    </row>
    <row r="691" spans="5:6" ht="27.95" customHeight="1">
      <c r="E691" s="12"/>
      <c r="F691" s="1"/>
    </row>
    <row r="692" spans="5:6" ht="27.95" customHeight="1">
      <c r="E692" s="12"/>
      <c r="F692" s="1"/>
    </row>
    <row r="693" spans="5:6" ht="27.95" customHeight="1">
      <c r="E693" s="12"/>
      <c r="F693" s="1"/>
    </row>
    <row r="694" spans="5:6" ht="27.95" customHeight="1">
      <c r="E694" s="12"/>
      <c r="F694" s="1"/>
    </row>
    <row r="695" spans="5:6" ht="27.95" customHeight="1">
      <c r="E695" s="12"/>
      <c r="F695" s="1"/>
    </row>
    <row r="696" spans="5:6" ht="27.95" customHeight="1">
      <c r="E696" s="12"/>
      <c r="F696" s="1"/>
    </row>
    <row r="697" spans="5:6" ht="27.95" customHeight="1">
      <c r="E697" s="12"/>
      <c r="F697" s="1"/>
    </row>
    <row r="698" spans="5:6" ht="27.95" customHeight="1">
      <c r="E698" s="12"/>
      <c r="F698" s="1"/>
    </row>
    <row r="699" spans="5:6" ht="27.95" customHeight="1">
      <c r="E699" s="12"/>
      <c r="F699" s="1"/>
    </row>
    <row r="700" spans="5:6" ht="27.95" customHeight="1">
      <c r="E700" s="12"/>
      <c r="F700" s="1"/>
    </row>
    <row r="701" spans="5:6" ht="27.95" customHeight="1">
      <c r="E701" s="12"/>
      <c r="F701" s="1"/>
    </row>
    <row r="702" spans="5:6" ht="27.95" customHeight="1">
      <c r="E702" s="12"/>
      <c r="F702" s="1"/>
    </row>
    <row r="703" spans="5:6" ht="27.95" customHeight="1">
      <c r="E703" s="12"/>
      <c r="F703" s="1"/>
    </row>
    <row r="704" spans="5:6" ht="27.95" customHeight="1">
      <c r="E704" s="12"/>
      <c r="F704" s="1"/>
    </row>
    <row r="705" spans="5:6" ht="27.95" customHeight="1">
      <c r="E705" s="12"/>
      <c r="F705" s="1"/>
    </row>
    <row r="706" spans="5:6" ht="27.95" customHeight="1">
      <c r="E706" s="12"/>
      <c r="F706" s="1"/>
    </row>
    <row r="707" spans="5:6" ht="27.95" customHeight="1">
      <c r="E707" s="12"/>
      <c r="F707" s="1"/>
    </row>
    <row r="708" spans="5:6" ht="27.95" customHeight="1">
      <c r="E708" s="12"/>
      <c r="F708" s="1"/>
    </row>
    <row r="709" spans="5:6" ht="27.95" customHeight="1">
      <c r="E709" s="12"/>
      <c r="F709" s="1"/>
    </row>
    <row r="710" spans="5:6" ht="27.95" customHeight="1">
      <c r="E710" s="12"/>
      <c r="F710" s="1"/>
    </row>
    <row r="711" spans="5:6" ht="27.95" customHeight="1">
      <c r="E711" s="12"/>
      <c r="F711" s="1"/>
    </row>
    <row r="712" spans="5:6" ht="27.95" customHeight="1">
      <c r="E712" s="12"/>
      <c r="F712" s="1"/>
    </row>
    <row r="713" spans="5:6" ht="27.95" customHeight="1">
      <c r="E713" s="12"/>
      <c r="F713" s="1"/>
    </row>
    <row r="714" spans="5:6" ht="27.95" customHeight="1">
      <c r="E714" s="12"/>
      <c r="F714" s="1"/>
    </row>
    <row r="715" spans="5:6" ht="27.95" customHeight="1">
      <c r="E715" s="12"/>
      <c r="F715" s="1"/>
    </row>
    <row r="716" spans="5:6" ht="27.95" customHeight="1">
      <c r="E716" s="12"/>
      <c r="F716" s="1"/>
    </row>
    <row r="717" spans="5:6" ht="27.95" customHeight="1">
      <c r="E717" s="12"/>
      <c r="F717" s="1"/>
    </row>
    <row r="718" spans="5:6" ht="27.95" customHeight="1">
      <c r="E718" s="12"/>
      <c r="F718" s="1"/>
    </row>
    <row r="719" spans="5:6" ht="27.95" customHeight="1">
      <c r="E719" s="12"/>
      <c r="F719" s="1"/>
    </row>
    <row r="720" spans="5:6" ht="27.95" customHeight="1">
      <c r="E720" s="12"/>
      <c r="F720" s="1"/>
    </row>
    <row r="721" spans="5:6" ht="27.95" customHeight="1">
      <c r="E721" s="12"/>
      <c r="F721" s="1"/>
    </row>
    <row r="722" spans="5:6" ht="27.95" customHeight="1">
      <c r="E722" s="12"/>
      <c r="F722" s="1"/>
    </row>
    <row r="723" spans="5:6" ht="27.95" customHeight="1">
      <c r="E723" s="12"/>
      <c r="F723" s="1"/>
    </row>
    <row r="724" spans="5:6" ht="27.95" customHeight="1">
      <c r="E724" s="12"/>
      <c r="F724" s="1"/>
    </row>
    <row r="725" spans="5:6" ht="27.95" customHeight="1">
      <c r="E725" s="12"/>
      <c r="F725" s="1"/>
    </row>
    <row r="726" spans="5:6" ht="27.95" customHeight="1">
      <c r="E726" s="12"/>
      <c r="F726" s="1"/>
    </row>
    <row r="727" spans="5:6" ht="27.95" customHeight="1">
      <c r="E727" s="12"/>
      <c r="F727" s="1"/>
    </row>
    <row r="728" spans="5:6" ht="27.95" customHeight="1">
      <c r="E728" s="12"/>
      <c r="F728" s="1"/>
    </row>
    <row r="729" spans="5:6" ht="27.95" customHeight="1">
      <c r="E729" s="12"/>
      <c r="F729" s="1"/>
    </row>
    <row r="730" spans="5:6" ht="27.95" customHeight="1">
      <c r="E730" s="12"/>
      <c r="F730" s="1"/>
    </row>
    <row r="731" spans="5:6" ht="27.95" customHeight="1">
      <c r="E731" s="12"/>
      <c r="F731" s="1"/>
    </row>
    <row r="732" spans="5:6" ht="27.95" customHeight="1">
      <c r="E732" s="12"/>
      <c r="F732" s="1"/>
    </row>
    <row r="733" spans="5:6" ht="27.95" customHeight="1">
      <c r="E733" s="12"/>
      <c r="F733" s="1"/>
    </row>
    <row r="734" spans="5:6" ht="27.95" customHeight="1">
      <c r="E734" s="12"/>
      <c r="F734" s="1"/>
    </row>
    <row r="735" spans="5:6" ht="27.95" customHeight="1">
      <c r="E735" s="12"/>
      <c r="F735" s="1"/>
    </row>
    <row r="736" spans="5:6" ht="27.95" customHeight="1">
      <c r="E736" s="12"/>
      <c r="F736" s="1"/>
    </row>
    <row r="737" spans="5:6" ht="27.95" customHeight="1">
      <c r="E737" s="12"/>
      <c r="F737" s="1"/>
    </row>
    <row r="738" spans="5:6" ht="27.95" customHeight="1">
      <c r="E738" s="12"/>
      <c r="F738" s="1"/>
    </row>
    <row r="739" spans="5:6" ht="27.95" customHeight="1">
      <c r="E739" s="12"/>
      <c r="F739" s="1"/>
    </row>
    <row r="740" spans="5:6" ht="27.95" customHeight="1">
      <c r="E740" s="12"/>
      <c r="F740" s="1"/>
    </row>
    <row r="741" spans="5:6" ht="27.95" customHeight="1">
      <c r="E741" s="12"/>
      <c r="F741" s="1"/>
    </row>
    <row r="742" spans="5:6" ht="27.95" customHeight="1">
      <c r="E742" s="12"/>
      <c r="F742" s="1"/>
    </row>
    <row r="743" spans="5:6" ht="27.95" customHeight="1">
      <c r="E743" s="12"/>
      <c r="F743" s="1"/>
    </row>
    <row r="744" spans="5:6" ht="27.95" customHeight="1">
      <c r="E744" s="12"/>
      <c r="F744" s="1"/>
    </row>
    <row r="745" spans="5:6" ht="27.95" customHeight="1">
      <c r="E745" s="12"/>
      <c r="F745" s="1"/>
    </row>
    <row r="746" spans="5:6" ht="27.95" customHeight="1">
      <c r="E746" s="12"/>
      <c r="F746" s="1"/>
    </row>
    <row r="747" spans="5:6" ht="27.95" customHeight="1">
      <c r="E747" s="12"/>
      <c r="F747" s="1"/>
    </row>
    <row r="748" spans="5:6" ht="27.95" customHeight="1">
      <c r="E748" s="12"/>
      <c r="F748" s="1"/>
    </row>
    <row r="749" spans="5:6" ht="27.95" customHeight="1">
      <c r="E749" s="12"/>
      <c r="F749" s="1"/>
    </row>
    <row r="750" spans="5:6" ht="27.95" customHeight="1">
      <c r="E750" s="12"/>
      <c r="F750" s="1"/>
    </row>
    <row r="751" spans="5:6" ht="27.95" customHeight="1">
      <c r="E751" s="12"/>
      <c r="F751" s="1"/>
    </row>
    <row r="752" spans="5:6" ht="27.95" customHeight="1">
      <c r="E752" s="12"/>
      <c r="F752" s="1"/>
    </row>
    <row r="753" spans="5:6" ht="27.95" customHeight="1">
      <c r="E753" s="12"/>
      <c r="F753" s="1"/>
    </row>
    <row r="754" spans="5:6" ht="27.95" customHeight="1">
      <c r="E754" s="12"/>
      <c r="F754" s="1"/>
    </row>
    <row r="755" spans="5:6" ht="27.95" customHeight="1">
      <c r="E755" s="12"/>
      <c r="F755" s="1"/>
    </row>
    <row r="756" spans="5:6" ht="27.95" customHeight="1">
      <c r="E756" s="12"/>
      <c r="F756" s="1"/>
    </row>
    <row r="757" spans="5:6" ht="27.95" customHeight="1">
      <c r="E757" s="12"/>
      <c r="F757" s="1"/>
    </row>
    <row r="758" spans="5:6" ht="27.95" customHeight="1">
      <c r="E758" s="12"/>
      <c r="F758" s="1"/>
    </row>
    <row r="759" spans="5:6" ht="27.95" customHeight="1">
      <c r="E759" s="12"/>
      <c r="F759" s="1"/>
    </row>
    <row r="760" spans="5:6" ht="27.95" customHeight="1">
      <c r="E760" s="12"/>
      <c r="F760" s="1"/>
    </row>
    <row r="761" spans="5:6" ht="27.95" customHeight="1">
      <c r="E761" s="12"/>
      <c r="F761" s="1"/>
    </row>
    <row r="762" spans="5:6" ht="27.95" customHeight="1">
      <c r="E762" s="12"/>
      <c r="F762" s="1"/>
    </row>
    <row r="763" spans="5:6" ht="27.95" customHeight="1">
      <c r="E763" s="12"/>
      <c r="F763" s="1"/>
    </row>
    <row r="764" spans="5:6" ht="27.95" customHeight="1">
      <c r="E764" s="12"/>
      <c r="F764" s="1"/>
    </row>
    <row r="765" spans="5:6" ht="27.95" customHeight="1">
      <c r="E765" s="12"/>
      <c r="F765" s="1"/>
    </row>
    <row r="766" spans="5:6" ht="27.95" customHeight="1">
      <c r="E766" s="12"/>
      <c r="F766" s="1"/>
    </row>
    <row r="767" spans="5:6" ht="27.95" customHeight="1">
      <c r="E767" s="12"/>
      <c r="F767" s="1"/>
    </row>
    <row r="768" spans="5:6" ht="27.95" customHeight="1">
      <c r="E768" s="12"/>
      <c r="F768" s="1"/>
    </row>
    <row r="769" spans="5:6" ht="27.95" customHeight="1">
      <c r="E769" s="12"/>
      <c r="F769" s="1"/>
    </row>
    <row r="770" spans="5:6" ht="27.95" customHeight="1">
      <c r="E770" s="12"/>
      <c r="F770" s="1"/>
    </row>
    <row r="771" spans="5:6" ht="27.95" customHeight="1">
      <c r="E771" s="12"/>
      <c r="F771" s="1"/>
    </row>
    <row r="772" spans="5:6" ht="27.95" customHeight="1">
      <c r="E772" s="12"/>
      <c r="F772" s="1"/>
    </row>
    <row r="773" spans="5:6" ht="27.95" customHeight="1">
      <c r="E773" s="12"/>
      <c r="F773" s="1"/>
    </row>
    <row r="774" spans="5:6" ht="27.95" customHeight="1">
      <c r="E774" s="12"/>
      <c r="F774" s="1"/>
    </row>
    <row r="775" spans="5:6" ht="27.95" customHeight="1">
      <c r="E775" s="12"/>
      <c r="F775" s="1"/>
    </row>
    <row r="776" spans="5:6" ht="27.95" customHeight="1">
      <c r="E776" s="12"/>
      <c r="F776" s="1"/>
    </row>
    <row r="777" spans="5:6" ht="27.95" customHeight="1">
      <c r="E777" s="12"/>
      <c r="F777" s="1"/>
    </row>
    <row r="778" spans="5:6" ht="27.95" customHeight="1">
      <c r="E778" s="12"/>
      <c r="F778" s="1"/>
    </row>
    <row r="779" spans="5:6" ht="27.95" customHeight="1">
      <c r="E779" s="12"/>
      <c r="F779" s="1"/>
    </row>
    <row r="780" spans="5:6" ht="27.95" customHeight="1">
      <c r="E780" s="12"/>
      <c r="F780" s="1"/>
    </row>
    <row r="781" spans="5:6" ht="27.95" customHeight="1">
      <c r="E781" s="12"/>
      <c r="F781" s="1"/>
    </row>
    <row r="782" spans="5:6" ht="27.95" customHeight="1">
      <c r="E782" s="12"/>
      <c r="F782" s="1"/>
    </row>
    <row r="783" spans="5:6" ht="27.95" customHeight="1">
      <c r="E783" s="12"/>
      <c r="F783" s="1"/>
    </row>
    <row r="784" spans="5:6" ht="27.95" customHeight="1">
      <c r="E784" s="12"/>
      <c r="F784" s="1"/>
    </row>
    <row r="785" spans="5:6" ht="27.95" customHeight="1">
      <c r="E785" s="12"/>
      <c r="F785" s="1"/>
    </row>
    <row r="786" spans="5:6" ht="27.95" customHeight="1">
      <c r="E786" s="12"/>
      <c r="F786" s="1"/>
    </row>
    <row r="787" spans="5:6" ht="27.95" customHeight="1">
      <c r="E787" s="12"/>
      <c r="F787" s="1"/>
    </row>
    <row r="788" spans="5:6" ht="27.95" customHeight="1">
      <c r="E788" s="12"/>
      <c r="F788" s="1"/>
    </row>
    <row r="789" spans="5:6" ht="27.95" customHeight="1">
      <c r="E789" s="12"/>
      <c r="F789" s="1"/>
    </row>
    <row r="790" spans="5:6" ht="27.95" customHeight="1">
      <c r="E790" s="12"/>
      <c r="F790" s="1"/>
    </row>
    <row r="791" spans="5:6" ht="27.95" customHeight="1">
      <c r="E791" s="12"/>
      <c r="F791" s="1"/>
    </row>
    <row r="792" spans="5:6" ht="27.95" customHeight="1">
      <c r="E792" s="12"/>
      <c r="F792" s="1"/>
    </row>
    <row r="793" spans="5:6" ht="27.95" customHeight="1">
      <c r="E793" s="12"/>
      <c r="F793" s="1"/>
    </row>
    <row r="794" spans="5:6" ht="27.95" customHeight="1">
      <c r="E794" s="12"/>
      <c r="F794" s="1"/>
    </row>
    <row r="795" spans="5:6" ht="27.95" customHeight="1">
      <c r="E795" s="12"/>
      <c r="F795" s="1"/>
    </row>
    <row r="796" spans="5:6" ht="27.95" customHeight="1">
      <c r="E796" s="12"/>
      <c r="F796" s="1"/>
    </row>
    <row r="797" spans="5:6" ht="27.95" customHeight="1">
      <c r="E797" s="12"/>
      <c r="F797" s="1"/>
    </row>
    <row r="798" spans="5:6" ht="27.95" customHeight="1">
      <c r="E798" s="12"/>
      <c r="F798" s="1"/>
    </row>
    <row r="799" spans="5:6" ht="27.95" customHeight="1">
      <c r="E799" s="12"/>
      <c r="F799" s="1"/>
    </row>
    <row r="800" spans="5:6" ht="27.95" customHeight="1">
      <c r="E800" s="12"/>
      <c r="F800" s="1"/>
    </row>
    <row r="801" spans="5:6" ht="27.95" customHeight="1">
      <c r="E801" s="12"/>
      <c r="F801" s="1"/>
    </row>
    <row r="802" spans="5:6" ht="27.95" customHeight="1">
      <c r="E802" s="12"/>
      <c r="F802" s="1"/>
    </row>
    <row r="803" spans="5:6" ht="27.95" customHeight="1">
      <c r="E803" s="12"/>
      <c r="F803" s="1"/>
    </row>
    <row r="804" spans="5:6" ht="27.95" customHeight="1">
      <c r="E804" s="12"/>
      <c r="F804" s="1"/>
    </row>
    <row r="805" spans="5:6" ht="27.95" customHeight="1">
      <c r="E805" s="12"/>
      <c r="F805" s="1"/>
    </row>
    <row r="806" spans="5:6" ht="27.95" customHeight="1">
      <c r="E806" s="12"/>
      <c r="F806" s="1"/>
    </row>
    <row r="807" spans="5:6" ht="27.95" customHeight="1">
      <c r="E807" s="12"/>
      <c r="F807" s="1"/>
    </row>
    <row r="808" spans="5:6" ht="27.95" customHeight="1">
      <c r="E808" s="12"/>
      <c r="F808" s="1"/>
    </row>
    <row r="809" spans="5:6" ht="27.95" customHeight="1">
      <c r="E809" s="12"/>
      <c r="F809" s="1"/>
    </row>
    <row r="810" spans="5:6" ht="27.95" customHeight="1">
      <c r="E810" s="12"/>
      <c r="F810" s="1"/>
    </row>
    <row r="811" spans="5:6" ht="27.95" customHeight="1">
      <c r="E811" s="12"/>
      <c r="F811" s="1"/>
    </row>
    <row r="812" spans="5:6" ht="27.95" customHeight="1">
      <c r="E812" s="12"/>
      <c r="F812" s="1"/>
    </row>
    <row r="813" spans="5:6" ht="27.95" customHeight="1">
      <c r="E813" s="12"/>
      <c r="F813" s="1"/>
    </row>
    <row r="814" spans="5:6" ht="27.95" customHeight="1">
      <c r="E814" s="12"/>
      <c r="F814" s="1"/>
    </row>
    <row r="815" spans="5:6" ht="27.95" customHeight="1">
      <c r="E815" s="12"/>
      <c r="F815" s="1"/>
    </row>
    <row r="816" spans="5:6" ht="27.95" customHeight="1">
      <c r="E816" s="12"/>
      <c r="F816" s="1"/>
    </row>
    <row r="817" spans="5:6" ht="27.95" customHeight="1">
      <c r="E817" s="12"/>
      <c r="F817" s="1"/>
    </row>
    <row r="818" spans="5:6" ht="27.95" customHeight="1">
      <c r="E818" s="12"/>
      <c r="F818" s="1"/>
    </row>
    <row r="819" spans="5:6" ht="27.95" customHeight="1">
      <c r="E819" s="12"/>
      <c r="F819" s="1"/>
    </row>
    <row r="820" spans="5:6" ht="27.95" customHeight="1">
      <c r="E820" s="12"/>
      <c r="F820" s="1"/>
    </row>
    <row r="821" spans="5:6" ht="27.95" customHeight="1">
      <c r="E821" s="12"/>
      <c r="F821" s="1"/>
    </row>
    <row r="822" spans="5:6" ht="27.95" customHeight="1">
      <c r="E822" s="12"/>
      <c r="F822" s="1"/>
    </row>
    <row r="823" spans="5:6" ht="27.95" customHeight="1">
      <c r="E823" s="12"/>
      <c r="F823" s="1"/>
    </row>
    <row r="824" spans="5:6" ht="27.95" customHeight="1">
      <c r="E824" s="12"/>
      <c r="F824" s="1"/>
    </row>
    <row r="825" spans="5:6" ht="27.95" customHeight="1">
      <c r="E825" s="12"/>
      <c r="F825" s="1"/>
    </row>
    <row r="826" spans="5:6" ht="27.95" customHeight="1">
      <c r="E826" s="12"/>
      <c r="F826" s="1"/>
    </row>
    <row r="827" spans="5:6" ht="27.95" customHeight="1">
      <c r="E827" s="12"/>
      <c r="F827" s="1"/>
    </row>
    <row r="828" spans="5:6" ht="27.95" customHeight="1">
      <c r="E828" s="12"/>
      <c r="F828" s="1"/>
    </row>
    <row r="829" spans="5:6" ht="27.95" customHeight="1">
      <c r="E829" s="12"/>
      <c r="F829" s="1"/>
    </row>
    <row r="830" spans="5:6" ht="27.95" customHeight="1">
      <c r="E830" s="12"/>
      <c r="F830" s="1"/>
    </row>
    <row r="831" spans="5:6" ht="27.95" customHeight="1">
      <c r="E831" s="12"/>
      <c r="F831" s="1"/>
    </row>
    <row r="832" spans="5:6" ht="27.95" customHeight="1">
      <c r="E832" s="12"/>
      <c r="F832" s="1"/>
    </row>
    <row r="833" spans="5:6" ht="27.95" customHeight="1">
      <c r="E833" s="12"/>
      <c r="F833" s="1"/>
    </row>
    <row r="834" spans="5:6" ht="27.95" customHeight="1">
      <c r="E834" s="12"/>
      <c r="F834" s="1"/>
    </row>
    <row r="835" spans="5:6" ht="27.95" customHeight="1">
      <c r="E835" s="12"/>
      <c r="F835" s="1"/>
    </row>
    <row r="836" spans="5:6" ht="27.95" customHeight="1">
      <c r="E836" s="12"/>
      <c r="F836" s="1"/>
    </row>
    <row r="837" spans="5:6" ht="27.95" customHeight="1">
      <c r="E837" s="12"/>
      <c r="F837" s="1"/>
    </row>
    <row r="838" spans="5:6" ht="27.95" customHeight="1">
      <c r="E838" s="12"/>
      <c r="F838" s="1"/>
    </row>
    <row r="839" spans="5:6" ht="27.95" customHeight="1">
      <c r="E839" s="12"/>
      <c r="F839" s="1"/>
    </row>
    <row r="840" spans="5:6" ht="27.95" customHeight="1">
      <c r="E840" s="12"/>
      <c r="F840" s="1"/>
    </row>
    <row r="841" spans="5:6" ht="27.95" customHeight="1">
      <c r="E841" s="12"/>
      <c r="F841" s="1"/>
    </row>
    <row r="842" spans="5:6" ht="27.95" customHeight="1">
      <c r="E842" s="12"/>
      <c r="F842" s="1"/>
    </row>
    <row r="843" spans="5:6" ht="27.95" customHeight="1">
      <c r="E843" s="12"/>
      <c r="F843" s="1"/>
    </row>
    <row r="844" spans="5:6" ht="27.95" customHeight="1">
      <c r="E844" s="12"/>
      <c r="F844" s="1"/>
    </row>
    <row r="845" spans="5:6" ht="27.95" customHeight="1">
      <c r="E845" s="12"/>
      <c r="F845" s="1"/>
    </row>
    <row r="846" spans="5:6" ht="27.95" customHeight="1">
      <c r="E846" s="12"/>
      <c r="F846" s="1"/>
    </row>
    <row r="847" spans="5:6" ht="27.95" customHeight="1">
      <c r="E847" s="12"/>
      <c r="F847" s="1"/>
    </row>
    <row r="848" spans="5:6" ht="27.95" customHeight="1">
      <c r="E848" s="12"/>
      <c r="F848" s="1"/>
    </row>
    <row r="849" spans="5:6" ht="27.95" customHeight="1">
      <c r="E849" s="12"/>
      <c r="F849" s="1"/>
    </row>
    <row r="850" spans="5:6" ht="27.95" customHeight="1">
      <c r="E850" s="12"/>
      <c r="F850" s="1"/>
    </row>
    <row r="851" spans="5:6" ht="27.95" customHeight="1">
      <c r="E851" s="12"/>
      <c r="F851" s="1"/>
    </row>
    <row r="852" spans="5:6" ht="27.95" customHeight="1">
      <c r="E852" s="12"/>
      <c r="F852" s="1"/>
    </row>
    <row r="853" spans="5:6" ht="27.95" customHeight="1">
      <c r="E853" s="12"/>
      <c r="F853" s="1"/>
    </row>
    <row r="854" spans="5:6" ht="27.95" customHeight="1">
      <c r="E854" s="12"/>
      <c r="F854" s="1"/>
    </row>
    <row r="855" spans="5:6" ht="27.95" customHeight="1">
      <c r="E855" s="12"/>
      <c r="F855" s="1"/>
    </row>
    <row r="856" spans="5:6" ht="27.95" customHeight="1">
      <c r="E856" s="12"/>
      <c r="F856" s="1"/>
    </row>
    <row r="857" spans="5:6" ht="27.95" customHeight="1">
      <c r="E857" s="12"/>
      <c r="F857" s="1"/>
    </row>
    <row r="858" spans="5:6" ht="27.95" customHeight="1">
      <c r="E858" s="12"/>
      <c r="F858" s="1"/>
    </row>
    <row r="859" spans="5:6" ht="27.95" customHeight="1">
      <c r="E859" s="12"/>
      <c r="F859" s="1"/>
    </row>
    <row r="860" spans="5:6" ht="27.95" customHeight="1">
      <c r="E860" s="12"/>
      <c r="F860" s="1"/>
    </row>
    <row r="861" spans="5:6" ht="27.95" customHeight="1">
      <c r="E861" s="12"/>
      <c r="F861" s="1"/>
    </row>
    <row r="862" spans="5:6" ht="27.95" customHeight="1">
      <c r="E862" s="12"/>
      <c r="F862" s="1"/>
    </row>
    <row r="863" spans="5:6" ht="27.95" customHeight="1">
      <c r="E863" s="12"/>
      <c r="F863" s="1"/>
    </row>
    <row r="864" spans="5:6" ht="27.95" customHeight="1">
      <c r="E864" s="12"/>
      <c r="F864" s="1"/>
    </row>
    <row r="865" spans="5:6" ht="27.95" customHeight="1">
      <c r="E865" s="12"/>
      <c r="F865" s="1"/>
    </row>
    <row r="866" spans="5:6" ht="27.95" customHeight="1">
      <c r="E866" s="12"/>
      <c r="F866" s="1"/>
    </row>
    <row r="867" spans="5:6" ht="27.95" customHeight="1">
      <c r="E867" s="12"/>
      <c r="F867" s="1"/>
    </row>
    <row r="868" spans="5:6" ht="27.95" customHeight="1">
      <c r="E868" s="12"/>
      <c r="F868" s="1"/>
    </row>
    <row r="869" spans="5:6" ht="27.95" customHeight="1">
      <c r="E869" s="12"/>
      <c r="F869" s="1"/>
    </row>
    <row r="870" spans="5:6" ht="27.95" customHeight="1">
      <c r="E870" s="12"/>
      <c r="F870" s="1"/>
    </row>
    <row r="871" spans="5:6" ht="27.95" customHeight="1">
      <c r="E871" s="12"/>
      <c r="F871" s="1"/>
    </row>
    <row r="872" spans="5:6" ht="27.95" customHeight="1">
      <c r="E872" s="12"/>
      <c r="F872" s="1"/>
    </row>
    <row r="873" spans="5:6" ht="27.95" customHeight="1">
      <c r="E873" s="12"/>
      <c r="F873" s="1"/>
    </row>
    <row r="874" spans="5:6" ht="27.95" customHeight="1">
      <c r="E874" s="12"/>
      <c r="F874" s="1"/>
    </row>
    <row r="875" spans="5:6" ht="27.95" customHeight="1">
      <c r="E875" s="12"/>
      <c r="F875" s="1"/>
    </row>
    <row r="876" spans="5:6" ht="27.95" customHeight="1">
      <c r="E876" s="12"/>
      <c r="F876" s="1"/>
    </row>
    <row r="877" spans="5:6" ht="27.95" customHeight="1">
      <c r="E877" s="12"/>
      <c r="F877" s="1"/>
    </row>
    <row r="878" spans="5:6" ht="27.95" customHeight="1">
      <c r="E878" s="12"/>
      <c r="F878" s="1"/>
    </row>
    <row r="879" spans="5:6" ht="27.95" customHeight="1">
      <c r="E879" s="12"/>
      <c r="F879" s="1"/>
    </row>
    <row r="880" spans="5:6" ht="27.95" customHeight="1">
      <c r="E880" s="12"/>
      <c r="F880" s="1"/>
    </row>
    <row r="881" spans="5:6" ht="27.95" customHeight="1">
      <c r="E881" s="12"/>
      <c r="F881" s="1"/>
    </row>
    <row r="882" spans="5:6" ht="27.95" customHeight="1">
      <c r="E882" s="12"/>
      <c r="F882" s="1"/>
    </row>
    <row r="883" spans="5:6" ht="27.95" customHeight="1">
      <c r="E883" s="12"/>
      <c r="F883" s="1"/>
    </row>
    <row r="884" spans="5:6" ht="27.95" customHeight="1">
      <c r="E884" s="12"/>
      <c r="F884" s="1"/>
    </row>
    <row r="885" spans="5:6" ht="27.95" customHeight="1">
      <c r="E885" s="12"/>
      <c r="F885" s="1"/>
    </row>
    <row r="886" spans="5:6" ht="27.95" customHeight="1">
      <c r="E886" s="12"/>
      <c r="F886" s="1"/>
    </row>
    <row r="887" spans="5:6" ht="27.95" customHeight="1">
      <c r="E887" s="12"/>
      <c r="F887" s="1"/>
    </row>
    <row r="888" spans="5:6" ht="27.95" customHeight="1">
      <c r="E888" s="12"/>
      <c r="F888" s="1"/>
    </row>
    <row r="889" spans="5:6" ht="27.95" customHeight="1">
      <c r="E889" s="12"/>
      <c r="F889" s="1"/>
    </row>
    <row r="890" spans="5:6" ht="27.95" customHeight="1">
      <c r="E890" s="12"/>
      <c r="F890" s="1"/>
    </row>
    <row r="891" spans="5:6" ht="27.95" customHeight="1">
      <c r="E891" s="12"/>
      <c r="F891" s="1"/>
    </row>
    <row r="892" spans="5:6" ht="27.95" customHeight="1">
      <c r="E892" s="12"/>
      <c r="F892" s="1"/>
    </row>
    <row r="893" spans="5:6" ht="27.95" customHeight="1">
      <c r="E893" s="12"/>
      <c r="F893" s="1"/>
    </row>
    <row r="894" spans="5:6" ht="27.95" customHeight="1">
      <c r="E894" s="12"/>
      <c r="F894" s="1"/>
    </row>
    <row r="895" spans="5:6" ht="27.95" customHeight="1">
      <c r="E895" s="12"/>
      <c r="F895" s="1"/>
    </row>
    <row r="896" spans="5:6" ht="27.95" customHeight="1">
      <c r="E896" s="12"/>
      <c r="F896" s="1"/>
    </row>
    <row r="897" spans="5:6" ht="27.95" customHeight="1">
      <c r="E897" s="12"/>
      <c r="F897" s="1"/>
    </row>
    <row r="898" spans="5:6" ht="27.95" customHeight="1">
      <c r="E898" s="12"/>
      <c r="F898" s="1"/>
    </row>
    <row r="899" spans="5:6" ht="27.95" customHeight="1">
      <c r="E899" s="12"/>
      <c r="F899" s="1"/>
    </row>
    <row r="900" spans="5:6" ht="27.95" customHeight="1">
      <c r="E900" s="12"/>
      <c r="F900" s="1"/>
    </row>
    <row r="901" spans="5:6" ht="27.95" customHeight="1">
      <c r="E901" s="12"/>
      <c r="F901" s="1"/>
    </row>
    <row r="902" spans="5:6" ht="27.95" customHeight="1">
      <c r="E902" s="12"/>
      <c r="F902" s="1"/>
    </row>
    <row r="903" spans="5:6" ht="27.95" customHeight="1">
      <c r="E903" s="12"/>
      <c r="F903" s="1"/>
    </row>
    <row r="904" spans="5:6" ht="27.95" customHeight="1">
      <c r="E904" s="12"/>
      <c r="F904" s="1"/>
    </row>
    <row r="905" spans="5:6" ht="27.95" customHeight="1">
      <c r="E905" s="12"/>
      <c r="F905" s="1"/>
    </row>
    <row r="906" spans="5:6" ht="27.95" customHeight="1">
      <c r="E906" s="12"/>
      <c r="F906" s="1"/>
    </row>
    <row r="907" spans="5:6" ht="27.95" customHeight="1">
      <c r="E907" s="12"/>
      <c r="F907" s="1"/>
    </row>
    <row r="908" spans="5:6" ht="27.95" customHeight="1">
      <c r="E908" s="12"/>
      <c r="F908" s="1"/>
    </row>
    <row r="909" spans="5:6" ht="27.95" customHeight="1">
      <c r="E909" s="12"/>
      <c r="F909" s="1"/>
    </row>
    <row r="910" spans="5:6" ht="27.95" customHeight="1">
      <c r="E910" s="12"/>
      <c r="F910" s="1"/>
    </row>
    <row r="911" spans="5:6" ht="27.95" customHeight="1">
      <c r="E911" s="12"/>
      <c r="F911" s="1"/>
    </row>
    <row r="912" spans="5:6" ht="27.95" customHeight="1">
      <c r="E912" s="12"/>
      <c r="F912" s="1"/>
    </row>
    <row r="913" spans="5:6" ht="27.95" customHeight="1">
      <c r="E913" s="12"/>
      <c r="F913" s="1"/>
    </row>
    <row r="914" spans="5:6" ht="27.95" customHeight="1">
      <c r="E914" s="12"/>
      <c r="F914" s="1"/>
    </row>
    <row r="915" spans="5:6" ht="27.95" customHeight="1">
      <c r="E915" s="12"/>
      <c r="F915" s="1"/>
    </row>
    <row r="916" spans="5:6" ht="27.95" customHeight="1">
      <c r="E916" s="12"/>
      <c r="F916" s="1"/>
    </row>
    <row r="917" spans="5:6" ht="27.95" customHeight="1">
      <c r="E917" s="12"/>
      <c r="F917" s="1"/>
    </row>
    <row r="918" spans="5:6" ht="27.95" customHeight="1">
      <c r="E918" s="12"/>
      <c r="F918" s="1"/>
    </row>
    <row r="919" spans="5:6" ht="27.95" customHeight="1">
      <c r="E919" s="12"/>
      <c r="F919" s="1"/>
    </row>
    <row r="920" spans="5:6" ht="27.95" customHeight="1">
      <c r="E920" s="12"/>
      <c r="F920" s="1"/>
    </row>
    <row r="921" spans="5:6" ht="27.95" customHeight="1">
      <c r="E921" s="12"/>
      <c r="F921" s="1"/>
    </row>
    <row r="922" spans="5:6" ht="27.95" customHeight="1">
      <c r="E922" s="12"/>
      <c r="F922" s="1"/>
    </row>
    <row r="923" spans="5:6" ht="27.95" customHeight="1">
      <c r="E923" s="12"/>
      <c r="F923" s="1"/>
    </row>
    <row r="924" spans="5:6" ht="27.95" customHeight="1">
      <c r="E924" s="12"/>
      <c r="F924" s="1"/>
    </row>
    <row r="925" spans="5:6" ht="27.95" customHeight="1">
      <c r="E925" s="12"/>
      <c r="F925" s="1"/>
    </row>
    <row r="926" spans="5:6" ht="27.95" customHeight="1">
      <c r="E926" s="12"/>
      <c r="F926" s="1"/>
    </row>
    <row r="927" spans="5:6" ht="27.95" customHeight="1">
      <c r="E927" s="12"/>
      <c r="F927" s="1"/>
    </row>
    <row r="928" spans="5:6" ht="27.95" customHeight="1">
      <c r="E928" s="12"/>
      <c r="F928" s="1"/>
    </row>
    <row r="929" spans="5:6" ht="27.95" customHeight="1">
      <c r="E929" s="12"/>
      <c r="F929" s="1"/>
    </row>
    <row r="930" spans="5:6" ht="27.95" customHeight="1">
      <c r="E930" s="12"/>
      <c r="F930" s="1"/>
    </row>
    <row r="931" spans="5:6" ht="27.95" customHeight="1">
      <c r="E931" s="12"/>
      <c r="F931" s="1"/>
    </row>
    <row r="932" spans="5:6" ht="27.95" customHeight="1">
      <c r="E932" s="12"/>
      <c r="F932" s="1"/>
    </row>
    <row r="933" spans="5:6" ht="27.95" customHeight="1">
      <c r="E933" s="12"/>
      <c r="F933" s="1"/>
    </row>
    <row r="934" spans="5:6" ht="27.95" customHeight="1">
      <c r="E934" s="12"/>
      <c r="F934" s="1"/>
    </row>
    <row r="935" spans="5:6" ht="27.95" customHeight="1">
      <c r="E935" s="12"/>
      <c r="F935" s="1"/>
    </row>
    <row r="936" spans="5:6" ht="27.95" customHeight="1">
      <c r="E936" s="12"/>
      <c r="F936" s="1"/>
    </row>
    <row r="937" spans="5:6" ht="27.95" customHeight="1">
      <c r="E937" s="12"/>
      <c r="F937" s="1"/>
    </row>
    <row r="938" spans="5:6" ht="27.95" customHeight="1">
      <c r="E938" s="12"/>
      <c r="F938" s="1"/>
    </row>
    <row r="939" spans="5:6" ht="27.95" customHeight="1">
      <c r="E939" s="12"/>
      <c r="F939" s="1"/>
    </row>
    <row r="940" spans="5:6" ht="27.95" customHeight="1">
      <c r="E940" s="12"/>
      <c r="F940" s="1"/>
    </row>
    <row r="941" spans="5:6" ht="27.95" customHeight="1">
      <c r="E941" s="12"/>
      <c r="F941" s="1"/>
    </row>
    <row r="942" spans="5:6" ht="27.95" customHeight="1">
      <c r="E942" s="12"/>
      <c r="F942" s="1"/>
    </row>
    <row r="943" spans="5:6" ht="27.95" customHeight="1">
      <c r="E943" s="12"/>
      <c r="F943" s="1"/>
    </row>
    <row r="944" spans="5:6" ht="27.95" customHeight="1">
      <c r="E944" s="12"/>
      <c r="F944" s="1"/>
    </row>
    <row r="945" spans="5:6" ht="27.95" customHeight="1">
      <c r="E945" s="12"/>
      <c r="F945" s="1"/>
    </row>
    <row r="946" spans="5:6" ht="27.95" customHeight="1">
      <c r="E946" s="12"/>
      <c r="F946" s="1"/>
    </row>
    <row r="947" spans="5:6" ht="27.95" customHeight="1">
      <c r="E947" s="12"/>
      <c r="F947" s="1"/>
    </row>
    <row r="948" spans="5:6" ht="27.95" customHeight="1">
      <c r="E948" s="12"/>
      <c r="F948" s="1"/>
    </row>
    <row r="949" spans="5:6" ht="27.95" customHeight="1">
      <c r="E949" s="12"/>
      <c r="F949" s="1"/>
    </row>
    <row r="950" spans="5:6" ht="27.95" customHeight="1">
      <c r="E950" s="12"/>
      <c r="F950" s="1"/>
    </row>
    <row r="951" spans="5:6" ht="27.95" customHeight="1">
      <c r="E951" s="12"/>
      <c r="F951" s="1"/>
    </row>
    <row r="952" spans="5:6" ht="27.95" customHeight="1">
      <c r="E952" s="12"/>
      <c r="F952" s="1"/>
    </row>
    <row r="953" spans="5:6" ht="27.95" customHeight="1">
      <c r="E953" s="12"/>
      <c r="F953" s="1"/>
    </row>
    <row r="954" spans="5:6" ht="27.95" customHeight="1">
      <c r="E954" s="12"/>
      <c r="F954" s="1"/>
    </row>
    <row r="955" spans="5:6" ht="27.95" customHeight="1">
      <c r="E955" s="12"/>
      <c r="F955" s="1"/>
    </row>
    <row r="956" spans="5:6" ht="27.95" customHeight="1">
      <c r="E956" s="12"/>
      <c r="F956" s="1"/>
    </row>
    <row r="957" spans="5:6" ht="27.95" customHeight="1">
      <c r="E957" s="12"/>
      <c r="F957" s="1"/>
    </row>
    <row r="958" spans="5:6" ht="27.95" customHeight="1">
      <c r="E958" s="12"/>
      <c r="F958" s="1"/>
    </row>
    <row r="959" spans="5:6" ht="27.95" customHeight="1">
      <c r="E959" s="12"/>
      <c r="F959" s="1"/>
    </row>
    <row r="960" spans="5:6" ht="27.95" customHeight="1">
      <c r="E960" s="12"/>
      <c r="F960" s="1"/>
    </row>
    <row r="961" spans="5:6" ht="27.95" customHeight="1">
      <c r="E961" s="12"/>
      <c r="F961" s="1"/>
    </row>
    <row r="962" spans="5:6" ht="27.95" customHeight="1">
      <c r="E962" s="12"/>
      <c r="F962" s="1"/>
    </row>
    <row r="963" spans="5:6" ht="27.95" customHeight="1">
      <c r="E963" s="12"/>
      <c r="F963" s="1"/>
    </row>
    <row r="964" spans="5:6" ht="27.95" customHeight="1">
      <c r="E964" s="12"/>
      <c r="F964" s="1"/>
    </row>
    <row r="965" spans="5:6" ht="27.95" customHeight="1">
      <c r="E965" s="12"/>
      <c r="F965" s="1"/>
    </row>
    <row r="966" spans="5:6" ht="27.95" customHeight="1">
      <c r="E966" s="12"/>
      <c r="F966" s="1"/>
    </row>
    <row r="967" spans="5:6" ht="27.95" customHeight="1">
      <c r="E967" s="12"/>
      <c r="F967" s="1"/>
    </row>
    <row r="968" spans="5:6" ht="27.95" customHeight="1">
      <c r="E968" s="12"/>
      <c r="F968" s="1"/>
    </row>
    <row r="969" spans="5:6" ht="27.95" customHeight="1">
      <c r="E969" s="12"/>
      <c r="F969" s="1"/>
    </row>
    <row r="970" spans="5:6" ht="27.95" customHeight="1">
      <c r="E970" s="12"/>
      <c r="F970" s="1"/>
    </row>
    <row r="971" spans="5:6" ht="27.95" customHeight="1">
      <c r="E971" s="12"/>
      <c r="F971" s="1"/>
    </row>
    <row r="972" spans="5:6" ht="27.95" customHeight="1">
      <c r="E972" s="12"/>
      <c r="F972" s="1"/>
    </row>
    <row r="973" spans="5:6" ht="27.95" customHeight="1">
      <c r="E973" s="12"/>
      <c r="F973" s="1"/>
    </row>
    <row r="974" spans="5:6" ht="27.95" customHeight="1">
      <c r="E974" s="12"/>
      <c r="F974" s="1"/>
    </row>
    <row r="975" spans="5:6" ht="27.95" customHeight="1">
      <c r="E975" s="12"/>
      <c r="F975" s="1"/>
    </row>
    <row r="976" spans="5:6" ht="27.95" customHeight="1">
      <c r="E976" s="12"/>
      <c r="F976" s="1"/>
    </row>
    <row r="977" spans="5:6" ht="27.95" customHeight="1">
      <c r="E977" s="12"/>
      <c r="F977" s="1"/>
    </row>
    <row r="978" spans="5:6" ht="27.95" customHeight="1">
      <c r="E978" s="12"/>
      <c r="F978" s="1"/>
    </row>
    <row r="979" spans="5:6" ht="27.95" customHeight="1">
      <c r="E979" s="12"/>
      <c r="F979" s="1"/>
    </row>
    <row r="980" spans="5:6" ht="27.95" customHeight="1">
      <c r="E980" s="12"/>
      <c r="F980" s="1"/>
    </row>
    <row r="981" spans="5:6" ht="27.95" customHeight="1">
      <c r="E981" s="12"/>
      <c r="F981" s="1"/>
    </row>
    <row r="982" spans="5:6" ht="27.95" customHeight="1">
      <c r="E982" s="12"/>
      <c r="F982" s="1"/>
    </row>
    <row r="983" spans="5:6" ht="27.95" customHeight="1">
      <c r="E983" s="12"/>
      <c r="F983" s="1"/>
    </row>
    <row r="984" spans="5:6" ht="27.95" customHeight="1">
      <c r="E984" s="12"/>
      <c r="F984" s="1"/>
    </row>
    <row r="985" spans="5:6" ht="27.95" customHeight="1">
      <c r="E985" s="12"/>
      <c r="F985" s="1"/>
    </row>
    <row r="986" spans="5:6" ht="27.95" customHeight="1">
      <c r="E986" s="12"/>
      <c r="F986" s="1"/>
    </row>
    <row r="987" spans="5:6" ht="27.95" customHeight="1">
      <c r="E987" s="12"/>
      <c r="F987" s="1"/>
    </row>
    <row r="988" spans="5:6" ht="27.95" customHeight="1">
      <c r="E988" s="12"/>
      <c r="F988" s="1"/>
    </row>
    <row r="989" spans="5:6" ht="27.95" customHeight="1">
      <c r="E989" s="12"/>
      <c r="F989" s="1"/>
    </row>
    <row r="990" spans="5:6" ht="27.95" customHeight="1">
      <c r="E990" s="12"/>
      <c r="F990" s="1"/>
    </row>
    <row r="991" spans="5:6" ht="27.95" customHeight="1">
      <c r="E991" s="12"/>
      <c r="F991" s="1"/>
    </row>
    <row r="992" spans="5:6" ht="27.95" customHeight="1">
      <c r="E992" s="12"/>
      <c r="F992" s="1"/>
    </row>
    <row r="993" spans="5:6" ht="27.95" customHeight="1">
      <c r="E993" s="12"/>
      <c r="F993" s="1"/>
    </row>
    <row r="994" spans="5:6" ht="27.95" customHeight="1">
      <c r="E994" s="12"/>
      <c r="F994" s="1"/>
    </row>
    <row r="995" spans="5:6" ht="27.95" customHeight="1">
      <c r="E995" s="12"/>
      <c r="F995" s="1"/>
    </row>
    <row r="996" spans="5:6" ht="27.95" customHeight="1">
      <c r="E996" s="12"/>
      <c r="F996" s="1"/>
    </row>
    <row r="997" spans="5:6" ht="27.95" customHeight="1">
      <c r="E997" s="12"/>
      <c r="F997" s="1"/>
    </row>
    <row r="998" spans="5:6" ht="27.95" customHeight="1">
      <c r="E998" s="12"/>
      <c r="F998" s="1"/>
    </row>
    <row r="999" spans="5:6" ht="27.95" customHeight="1">
      <c r="E999" s="12"/>
      <c r="F999" s="1"/>
    </row>
    <row r="1000" spans="5:6" ht="27.95" customHeight="1">
      <c r="E1000" s="12"/>
      <c r="F1000" s="1"/>
    </row>
    <row r="1001" spans="5:6" ht="27.95" customHeight="1">
      <c r="E1001" s="12"/>
      <c r="F1001" s="1"/>
    </row>
    <row r="1002" spans="5:6" ht="27.95" customHeight="1">
      <c r="E1002" s="12"/>
      <c r="F1002" s="1"/>
    </row>
    <row r="1003" spans="5:6" ht="27.95" customHeight="1">
      <c r="E1003" s="12"/>
      <c r="F1003" s="1"/>
    </row>
    <row r="1004" spans="5:6" ht="27.95" customHeight="1">
      <c r="E1004" s="12"/>
      <c r="F1004" s="1"/>
    </row>
    <row r="1005" spans="5:6" ht="27.95" customHeight="1">
      <c r="E1005" s="12"/>
      <c r="F1005" s="1"/>
    </row>
    <row r="1006" spans="5:6" ht="27.95" customHeight="1">
      <c r="E1006" s="12"/>
      <c r="F1006" s="1"/>
    </row>
    <row r="1007" spans="5:6" ht="27.95" customHeight="1">
      <c r="E1007" s="12"/>
      <c r="F1007" s="1"/>
    </row>
    <row r="1008" spans="5:6" ht="27.95" customHeight="1">
      <c r="E1008" s="12"/>
      <c r="F1008" s="1"/>
    </row>
    <row r="1009" spans="5:6" ht="27.95" customHeight="1">
      <c r="E1009" s="12"/>
      <c r="F1009" s="1"/>
    </row>
    <row r="1010" spans="5:6" ht="27.95" customHeight="1">
      <c r="E1010" s="12"/>
      <c r="F1010" s="1"/>
    </row>
    <row r="1011" spans="5:6" ht="27.95" customHeight="1">
      <c r="E1011" s="12"/>
      <c r="F1011" s="1"/>
    </row>
    <row r="1012" spans="5:6" ht="27.95" customHeight="1">
      <c r="E1012" s="12"/>
      <c r="F1012" s="1"/>
    </row>
    <row r="1013" spans="5:6" ht="27.95" customHeight="1">
      <c r="E1013" s="12"/>
      <c r="F1013" s="1"/>
    </row>
    <row r="1014" spans="5:6" ht="27.95" customHeight="1">
      <c r="E1014" s="12"/>
      <c r="F1014" s="1"/>
    </row>
    <row r="1015" spans="5:6" ht="27.95" customHeight="1">
      <c r="E1015" s="12"/>
      <c r="F1015" s="1"/>
    </row>
    <row r="1016" spans="5:6" ht="27.95" customHeight="1">
      <c r="E1016" s="12"/>
      <c r="F1016" s="1"/>
    </row>
    <row r="1017" spans="5:6" ht="27.95" customHeight="1">
      <c r="E1017" s="12"/>
      <c r="F1017" s="1"/>
    </row>
    <row r="1018" spans="5:6" ht="27.95" customHeight="1">
      <c r="E1018" s="12"/>
      <c r="F1018" s="1"/>
    </row>
    <row r="1019" spans="5:6" ht="27.95" customHeight="1">
      <c r="E1019" s="12"/>
      <c r="F1019" s="1"/>
    </row>
    <row r="1020" spans="5:6" ht="27.95" customHeight="1">
      <c r="E1020" s="12"/>
      <c r="F1020" s="1"/>
    </row>
    <row r="1021" spans="5:6" ht="27.95" customHeight="1">
      <c r="E1021" s="12"/>
      <c r="F1021" s="1"/>
    </row>
    <row r="1022" spans="5:6" ht="27.95" customHeight="1">
      <c r="E1022" s="12"/>
      <c r="F1022" s="1"/>
    </row>
    <row r="1023" spans="5:6" ht="27.95" customHeight="1">
      <c r="E1023" s="12"/>
      <c r="F1023" s="1"/>
    </row>
    <row r="1024" spans="5:6" ht="27.95" customHeight="1">
      <c r="E1024" s="12"/>
      <c r="F1024" s="1"/>
    </row>
    <row r="1025" spans="5:6" ht="27.95" customHeight="1">
      <c r="E1025" s="12"/>
      <c r="F1025" s="1"/>
    </row>
    <row r="1026" spans="5:6" ht="27.95" customHeight="1">
      <c r="E1026" s="12"/>
      <c r="F1026" s="1"/>
    </row>
    <row r="1027" spans="5:6" ht="27.95" customHeight="1">
      <c r="E1027" s="12"/>
      <c r="F1027" s="1"/>
    </row>
    <row r="1028" spans="5:6" ht="27.95" customHeight="1">
      <c r="E1028" s="12"/>
      <c r="F1028" s="1"/>
    </row>
    <row r="1029" spans="5:6" ht="27.95" customHeight="1">
      <c r="E1029" s="12"/>
      <c r="F1029" s="1"/>
    </row>
    <row r="1030" spans="5:6" ht="27.95" customHeight="1">
      <c r="E1030" s="12"/>
      <c r="F1030" s="1"/>
    </row>
    <row r="1031" spans="5:6" ht="27.95" customHeight="1">
      <c r="E1031" s="12"/>
      <c r="F1031" s="1"/>
    </row>
    <row r="1032" spans="5:6" ht="27.95" customHeight="1">
      <c r="E1032" s="12"/>
      <c r="F1032" s="1"/>
    </row>
    <row r="1033" spans="5:6" ht="27.95" customHeight="1">
      <c r="E1033" s="12"/>
      <c r="F1033" s="1"/>
    </row>
    <row r="1034" spans="5:6" ht="27.95" customHeight="1">
      <c r="E1034" s="12"/>
      <c r="F1034" s="1"/>
    </row>
    <row r="1035" spans="5:6" ht="27.95" customHeight="1">
      <c r="E1035" s="12"/>
      <c r="F1035" s="1"/>
    </row>
    <row r="1036" spans="5:6" ht="27.95" customHeight="1">
      <c r="E1036" s="12"/>
      <c r="F1036" s="1"/>
    </row>
    <row r="1037" spans="5:6" ht="27.95" customHeight="1">
      <c r="E1037" s="12"/>
      <c r="F1037" s="1"/>
    </row>
    <row r="1038" spans="5:6" ht="27.95" customHeight="1">
      <c r="E1038" s="12"/>
      <c r="F1038" s="1"/>
    </row>
    <row r="1039" spans="5:6" ht="27.95" customHeight="1">
      <c r="E1039" s="12"/>
      <c r="F1039" s="1"/>
    </row>
    <row r="1040" spans="5:6" ht="27.95" customHeight="1">
      <c r="E1040" s="12"/>
      <c r="F1040" s="1"/>
    </row>
    <row r="1041" spans="5:6" ht="27.95" customHeight="1">
      <c r="E1041" s="12"/>
      <c r="F1041" s="1"/>
    </row>
    <row r="1042" spans="5:6" ht="27.95" customHeight="1">
      <c r="E1042" s="12"/>
      <c r="F1042" s="1"/>
    </row>
    <row r="1043" spans="5:6" ht="27.95" customHeight="1">
      <c r="E1043" s="12"/>
      <c r="F1043" s="1"/>
    </row>
    <row r="1044" spans="5:6" ht="27.95" customHeight="1">
      <c r="E1044" s="12"/>
      <c r="F1044" s="1"/>
    </row>
    <row r="1045" spans="5:6" ht="27.95" customHeight="1">
      <c r="E1045" s="12"/>
      <c r="F1045" s="1"/>
    </row>
    <row r="1046" spans="5:6" ht="27.95" customHeight="1">
      <c r="E1046" s="12"/>
      <c r="F1046" s="1"/>
    </row>
    <row r="1047" spans="5:6" ht="27.95" customHeight="1">
      <c r="E1047" s="12"/>
      <c r="F1047" s="1"/>
    </row>
    <row r="1048" spans="5:6" ht="27.95" customHeight="1">
      <c r="E1048" s="12"/>
      <c r="F1048" s="1"/>
    </row>
    <row r="1049" spans="5:6" ht="27.95" customHeight="1">
      <c r="E1049" s="12"/>
      <c r="F1049" s="1"/>
    </row>
    <row r="1050" spans="5:6" ht="27.95" customHeight="1">
      <c r="E1050" s="12"/>
      <c r="F1050" s="1"/>
    </row>
    <row r="1051" spans="5:6" ht="27.95" customHeight="1">
      <c r="E1051" s="12"/>
      <c r="F1051" s="1"/>
    </row>
    <row r="1052" spans="5:6" ht="27.95" customHeight="1">
      <c r="E1052" s="12"/>
      <c r="F1052" s="1"/>
    </row>
    <row r="1053" spans="5:6" ht="27.95" customHeight="1">
      <c r="E1053" s="12"/>
      <c r="F1053" s="1"/>
    </row>
    <row r="1054" spans="5:6" ht="27.95" customHeight="1">
      <c r="E1054" s="12"/>
      <c r="F1054" s="1"/>
    </row>
    <row r="1055" spans="5:6" ht="27.95" customHeight="1">
      <c r="E1055" s="12"/>
      <c r="F1055" s="1"/>
    </row>
    <row r="1056" spans="5:6" ht="27.95" customHeight="1">
      <c r="E1056" s="12"/>
      <c r="F1056" s="1"/>
    </row>
    <row r="1057" spans="5:6" ht="27.95" customHeight="1">
      <c r="E1057" s="12"/>
      <c r="F1057" s="1"/>
    </row>
    <row r="1058" spans="5:6" ht="27.95" customHeight="1">
      <c r="E1058" s="12"/>
      <c r="F1058" s="1"/>
    </row>
    <row r="1059" spans="5:6" ht="27.95" customHeight="1">
      <c r="E1059" s="12"/>
      <c r="F1059" s="1"/>
    </row>
    <row r="1060" spans="5:6" ht="27.95" customHeight="1">
      <c r="E1060" s="12"/>
      <c r="F1060" s="1"/>
    </row>
    <row r="1061" spans="5:6" ht="27.95" customHeight="1">
      <c r="E1061" s="12"/>
      <c r="F1061" s="1"/>
    </row>
    <row r="1062" spans="5:6" ht="27.95" customHeight="1">
      <c r="E1062" s="12"/>
      <c r="F1062" s="1"/>
    </row>
    <row r="1063" spans="5:6" ht="27.95" customHeight="1">
      <c r="E1063" s="12"/>
      <c r="F1063" s="1"/>
    </row>
    <row r="1064" spans="5:6" ht="27.95" customHeight="1">
      <c r="E1064" s="12"/>
      <c r="F1064" s="1"/>
    </row>
    <row r="1065" spans="5:6" ht="27.95" customHeight="1">
      <c r="E1065" s="12"/>
      <c r="F1065" s="1"/>
    </row>
    <row r="1066" spans="5:6" ht="27.95" customHeight="1">
      <c r="E1066" s="12"/>
      <c r="F1066" s="1"/>
    </row>
    <row r="1067" spans="5:6" ht="27.95" customHeight="1">
      <c r="E1067" s="12"/>
      <c r="F1067" s="1"/>
    </row>
    <row r="1068" spans="5:6" ht="27.95" customHeight="1">
      <c r="E1068" s="12"/>
      <c r="F1068" s="1"/>
    </row>
    <row r="1069" spans="5:6" ht="27.95" customHeight="1">
      <c r="E1069" s="12"/>
      <c r="F1069" s="1"/>
    </row>
    <row r="1070" spans="5:6" ht="27.95" customHeight="1">
      <c r="E1070" s="12"/>
      <c r="F1070" s="1"/>
    </row>
    <row r="1071" spans="5:6" ht="27.95" customHeight="1">
      <c r="E1071" s="12"/>
      <c r="F1071" s="1"/>
    </row>
    <row r="1072" spans="5:6" ht="27.95" customHeight="1">
      <c r="E1072" s="12"/>
      <c r="F1072" s="1"/>
    </row>
    <row r="1073" spans="5:6" ht="27.95" customHeight="1">
      <c r="E1073" s="12"/>
      <c r="F1073" s="1"/>
    </row>
    <row r="1074" spans="5:6" ht="27.95" customHeight="1">
      <c r="E1074" s="12"/>
      <c r="F1074" s="1"/>
    </row>
    <row r="1075" spans="5:6" ht="27.95" customHeight="1">
      <c r="E1075" s="12"/>
      <c r="F1075" s="1"/>
    </row>
    <row r="1076" spans="5:6" ht="27.95" customHeight="1">
      <c r="E1076" s="12"/>
      <c r="F1076" s="1"/>
    </row>
    <row r="1077" spans="5:6" ht="27.95" customHeight="1">
      <c r="E1077" s="12"/>
      <c r="F1077" s="1"/>
    </row>
    <row r="1078" spans="5:6" ht="27.95" customHeight="1">
      <c r="E1078" s="12"/>
      <c r="F1078" s="1"/>
    </row>
    <row r="1079" spans="5:6" ht="27.95" customHeight="1">
      <c r="E1079" s="12"/>
      <c r="F1079" s="1"/>
    </row>
    <row r="1080" spans="5:6" ht="27.95" customHeight="1">
      <c r="E1080" s="12"/>
      <c r="F1080" s="1"/>
    </row>
    <row r="1081" spans="5:6" ht="27.95" customHeight="1">
      <c r="E1081" s="12"/>
      <c r="F1081" s="1"/>
    </row>
    <row r="1082" spans="5:6" ht="27.95" customHeight="1">
      <c r="E1082" s="12"/>
      <c r="F1082" s="1"/>
    </row>
    <row r="1083" spans="5:6" ht="27.95" customHeight="1">
      <c r="E1083" s="12"/>
      <c r="F1083" s="1"/>
    </row>
    <row r="1084" spans="5:6" ht="27.95" customHeight="1">
      <c r="E1084" s="12"/>
      <c r="F1084" s="1"/>
    </row>
    <row r="1085" spans="5:6" ht="27.95" customHeight="1">
      <c r="E1085" s="12"/>
      <c r="F1085" s="1"/>
    </row>
    <row r="1086" spans="5:6" ht="27.95" customHeight="1">
      <c r="E1086" s="12"/>
      <c r="F1086" s="1"/>
    </row>
    <row r="1087" spans="5:6" ht="27.95" customHeight="1">
      <c r="E1087" s="12"/>
      <c r="F1087" s="1"/>
    </row>
    <row r="1088" spans="5:6" ht="27.95" customHeight="1">
      <c r="E1088" s="12"/>
      <c r="F1088" s="1"/>
    </row>
    <row r="1089" spans="5:6" ht="27.95" customHeight="1">
      <c r="E1089" s="12"/>
      <c r="F1089" s="1"/>
    </row>
    <row r="1090" spans="5:6" ht="27.95" customHeight="1">
      <c r="E1090" s="12"/>
      <c r="F1090" s="1"/>
    </row>
    <row r="1091" spans="5:6" ht="27.95" customHeight="1">
      <c r="E1091" s="12"/>
      <c r="F1091" s="1"/>
    </row>
    <row r="1092" spans="5:6" ht="27.95" customHeight="1">
      <c r="E1092" s="12"/>
      <c r="F1092" s="1"/>
    </row>
    <row r="1093" spans="5:6" ht="27.95" customHeight="1">
      <c r="E1093" s="12"/>
      <c r="F1093" s="1"/>
    </row>
    <row r="1094" spans="5:6" ht="27.95" customHeight="1">
      <c r="E1094" s="12"/>
      <c r="F1094" s="1"/>
    </row>
    <row r="1095" spans="5:6" ht="27.95" customHeight="1">
      <c r="E1095" s="12"/>
      <c r="F1095" s="1"/>
    </row>
    <row r="1096" spans="5:6" ht="27.95" customHeight="1">
      <c r="E1096" s="12"/>
      <c r="F1096" s="1"/>
    </row>
    <row r="1097" spans="5:6" ht="27.95" customHeight="1">
      <c r="E1097" s="12"/>
      <c r="F1097" s="1"/>
    </row>
    <row r="1098" spans="5:6" ht="27.95" customHeight="1">
      <c r="E1098" s="12"/>
      <c r="F1098" s="1"/>
    </row>
    <row r="1099" spans="5:6" ht="27.95" customHeight="1">
      <c r="E1099" s="12"/>
      <c r="F1099" s="1"/>
    </row>
    <row r="1100" spans="5:6" ht="27.95" customHeight="1">
      <c r="E1100" s="12"/>
      <c r="F1100" s="1"/>
    </row>
    <row r="1101" spans="5:6" ht="27.95" customHeight="1">
      <c r="E1101" s="12"/>
      <c r="F1101" s="1"/>
    </row>
    <row r="1102" spans="5:6" ht="27.95" customHeight="1">
      <c r="E1102" s="12"/>
      <c r="F1102" s="1"/>
    </row>
    <row r="1103" spans="5:6" ht="27.95" customHeight="1">
      <c r="E1103" s="12"/>
      <c r="F1103" s="1"/>
    </row>
    <row r="1104" spans="5:6" ht="27.95" customHeight="1">
      <c r="E1104" s="12"/>
      <c r="F1104" s="1"/>
    </row>
    <row r="1105" spans="5:6" ht="27.95" customHeight="1">
      <c r="E1105" s="12"/>
      <c r="F1105" s="1"/>
    </row>
    <row r="1106" spans="5:6" ht="27.95" customHeight="1">
      <c r="E1106" s="12"/>
      <c r="F1106" s="1"/>
    </row>
    <row r="1107" spans="5:6" ht="27.95" customHeight="1">
      <c r="E1107" s="12"/>
      <c r="F1107" s="1"/>
    </row>
    <row r="1108" spans="5:6" ht="27.95" customHeight="1">
      <c r="E1108" s="12"/>
      <c r="F1108" s="1"/>
    </row>
    <row r="1109" spans="5:6" ht="27.95" customHeight="1">
      <c r="E1109" s="12"/>
      <c r="F1109" s="1"/>
    </row>
    <row r="1110" spans="5:6" ht="27.95" customHeight="1">
      <c r="E1110" s="12"/>
      <c r="F1110" s="1"/>
    </row>
    <row r="1111" spans="5:6" ht="27.95" customHeight="1">
      <c r="E1111" s="12"/>
      <c r="F1111" s="1"/>
    </row>
    <row r="1112" spans="5:6" ht="27.95" customHeight="1">
      <c r="E1112" s="12"/>
      <c r="F1112" s="1"/>
    </row>
    <row r="1113" spans="5:6" ht="27.95" customHeight="1">
      <c r="E1113" s="12"/>
      <c r="F1113" s="1"/>
    </row>
    <row r="1114" spans="5:6" ht="27.95" customHeight="1">
      <c r="E1114" s="12"/>
      <c r="F1114" s="1"/>
    </row>
    <row r="1115" spans="5:6" ht="27.95" customHeight="1">
      <c r="E1115" s="12"/>
      <c r="F1115" s="1"/>
    </row>
    <row r="1116" spans="5:6" ht="27.95" customHeight="1">
      <c r="E1116" s="12"/>
      <c r="F1116" s="1"/>
    </row>
    <row r="1117" spans="5:6" ht="27.95" customHeight="1">
      <c r="E1117" s="12"/>
      <c r="F1117" s="1"/>
    </row>
    <row r="1118" spans="5:6" ht="27.95" customHeight="1">
      <c r="E1118" s="12"/>
      <c r="F1118" s="1"/>
    </row>
    <row r="1119" spans="5:6" ht="27.95" customHeight="1">
      <c r="E1119" s="12"/>
      <c r="F1119" s="1"/>
    </row>
    <row r="1120" spans="5:6" ht="27.95" customHeight="1">
      <c r="E1120" s="12"/>
      <c r="F1120" s="1"/>
    </row>
    <row r="1121" spans="5:6" ht="27.95" customHeight="1">
      <c r="E1121" s="12"/>
      <c r="F1121" s="1"/>
    </row>
    <row r="1122" spans="5:6" ht="27.95" customHeight="1">
      <c r="E1122" s="12"/>
      <c r="F1122" s="1"/>
    </row>
    <row r="1123" spans="5:6" ht="27.95" customHeight="1">
      <c r="E1123" s="12"/>
      <c r="F1123" s="1"/>
    </row>
    <row r="1124" spans="5:6" ht="27.95" customHeight="1">
      <c r="E1124" s="12"/>
      <c r="F1124" s="1"/>
    </row>
    <row r="1125" spans="5:6" ht="27.95" customHeight="1">
      <c r="E1125" s="12"/>
      <c r="F1125" s="1"/>
    </row>
    <row r="1126" spans="5:6" ht="27.95" customHeight="1">
      <c r="E1126" s="12"/>
      <c r="F1126" s="1"/>
    </row>
    <row r="1127" spans="5:6" ht="27.95" customHeight="1">
      <c r="E1127" s="12"/>
      <c r="F1127" s="1"/>
    </row>
    <row r="1128" spans="5:6" ht="27.95" customHeight="1">
      <c r="E1128" s="12"/>
      <c r="F1128" s="1"/>
    </row>
    <row r="1129" spans="5:6" ht="27.95" customHeight="1">
      <c r="E1129" s="12"/>
      <c r="F1129" s="1"/>
    </row>
    <row r="1130" spans="5:6" ht="27.95" customHeight="1">
      <c r="E1130" s="12"/>
      <c r="F1130" s="1"/>
    </row>
    <row r="1131" spans="5:6" ht="27.95" customHeight="1">
      <c r="E1131" s="12"/>
      <c r="F1131" s="1"/>
    </row>
    <row r="1132" spans="5:6" ht="27.95" customHeight="1">
      <c r="E1132" s="12"/>
      <c r="F1132" s="1"/>
    </row>
    <row r="1133" spans="5:6" ht="27.95" customHeight="1">
      <c r="E1133" s="12"/>
      <c r="F1133" s="1"/>
    </row>
    <row r="1134" spans="5:6" ht="27.95" customHeight="1">
      <c r="E1134" s="12"/>
      <c r="F1134" s="1"/>
    </row>
    <row r="1135" spans="5:6" ht="27.95" customHeight="1">
      <c r="E1135" s="12"/>
      <c r="F1135" s="1"/>
    </row>
    <row r="1136" spans="5:6" ht="27.95" customHeight="1">
      <c r="E1136" s="12"/>
      <c r="F1136" s="1"/>
    </row>
    <row r="1137" spans="5:6" ht="27.95" customHeight="1">
      <c r="E1137" s="12"/>
      <c r="F1137" s="1"/>
    </row>
    <row r="1138" spans="5:6" ht="27.95" customHeight="1">
      <c r="E1138" s="12"/>
      <c r="F1138" s="1"/>
    </row>
    <row r="1139" spans="5:6" ht="27.95" customHeight="1">
      <c r="E1139" s="12"/>
      <c r="F1139" s="1"/>
    </row>
    <row r="1140" spans="5:6" ht="27.95" customHeight="1">
      <c r="E1140" s="12"/>
      <c r="F1140" s="1"/>
    </row>
    <row r="1141" spans="5:6" ht="27.95" customHeight="1">
      <c r="E1141" s="12"/>
      <c r="F1141" s="1"/>
    </row>
    <row r="1142" spans="5:6" ht="27.95" customHeight="1">
      <c r="E1142" s="12"/>
      <c r="F1142" s="1"/>
    </row>
    <row r="1143" spans="5:6" ht="27.95" customHeight="1">
      <c r="E1143" s="12"/>
      <c r="F1143" s="1"/>
    </row>
    <row r="1144" spans="5:6" ht="27.95" customHeight="1">
      <c r="E1144" s="12"/>
      <c r="F1144" s="1"/>
    </row>
    <row r="1145" spans="5:6" ht="27.95" customHeight="1">
      <c r="E1145" s="12"/>
      <c r="F1145" s="1"/>
    </row>
    <row r="1146" spans="5:6" ht="27.95" customHeight="1">
      <c r="E1146" s="12"/>
      <c r="F1146" s="1"/>
    </row>
    <row r="1147" spans="5:6" ht="27.95" customHeight="1">
      <c r="E1147" s="12"/>
      <c r="F1147" s="1"/>
    </row>
    <row r="1148" spans="5:6" ht="27.95" customHeight="1">
      <c r="E1148" s="12"/>
      <c r="F1148" s="1"/>
    </row>
    <row r="1149" spans="5:6" ht="27.95" customHeight="1">
      <c r="E1149" s="12"/>
      <c r="F1149" s="1"/>
    </row>
    <row r="1150" spans="5:6" ht="27.95" customHeight="1">
      <c r="E1150" s="12"/>
      <c r="F1150" s="1"/>
    </row>
    <row r="1151" spans="5:6" ht="27.95" customHeight="1">
      <c r="E1151" s="12"/>
      <c r="F1151" s="1"/>
    </row>
    <row r="1152" spans="5:6" ht="27.95" customHeight="1">
      <c r="E1152" s="12"/>
      <c r="F1152" s="1"/>
    </row>
    <row r="1153" spans="5:6" ht="27.95" customHeight="1">
      <c r="E1153" s="12"/>
      <c r="F1153" s="1"/>
    </row>
    <row r="1154" spans="5:6" ht="27.95" customHeight="1">
      <c r="E1154" s="12"/>
      <c r="F1154" s="1"/>
    </row>
    <row r="1155" spans="5:6" ht="27.95" customHeight="1">
      <c r="E1155" s="12"/>
      <c r="F1155" s="1"/>
    </row>
    <row r="1156" spans="5:6" ht="27.95" customHeight="1">
      <c r="E1156" s="12"/>
      <c r="F1156" s="1"/>
    </row>
    <row r="1157" spans="5:6" ht="27.95" customHeight="1">
      <c r="E1157" s="12"/>
      <c r="F1157" s="1"/>
    </row>
    <row r="1158" spans="5:6" ht="27.95" customHeight="1">
      <c r="E1158" s="12"/>
      <c r="F1158" s="1"/>
    </row>
    <row r="1159" spans="5:6" ht="27.95" customHeight="1">
      <c r="E1159" s="12"/>
      <c r="F1159" s="1"/>
    </row>
    <row r="1160" spans="5:6" ht="27.95" customHeight="1">
      <c r="E1160" s="12"/>
      <c r="F1160" s="1"/>
    </row>
    <row r="1161" spans="5:6" ht="27.95" customHeight="1">
      <c r="E1161" s="12"/>
      <c r="F1161" s="1"/>
    </row>
    <row r="1162" spans="5:6" ht="27.95" customHeight="1">
      <c r="E1162" s="12"/>
      <c r="F1162" s="1"/>
    </row>
    <row r="1163" spans="5:6" ht="27.95" customHeight="1">
      <c r="E1163" s="12"/>
      <c r="F1163" s="1"/>
    </row>
    <row r="1164" spans="5:6" ht="27.95" customHeight="1">
      <c r="E1164" s="12"/>
      <c r="F1164" s="1"/>
    </row>
    <row r="1165" spans="5:6" ht="27.95" customHeight="1">
      <c r="E1165" s="12"/>
      <c r="F1165" s="1"/>
    </row>
    <row r="1166" spans="5:6" ht="27.95" customHeight="1">
      <c r="E1166" s="12"/>
      <c r="F1166" s="1"/>
    </row>
    <row r="1167" spans="5:6" ht="27.95" customHeight="1">
      <c r="E1167" s="12"/>
      <c r="F1167" s="1"/>
    </row>
    <row r="1168" spans="5:6" ht="27.95" customHeight="1">
      <c r="E1168" s="12"/>
      <c r="F1168" s="1"/>
    </row>
    <row r="1169" spans="5:6" ht="27.95" customHeight="1">
      <c r="E1169" s="12"/>
      <c r="F1169" s="1"/>
    </row>
    <row r="1170" spans="5:6" ht="27.95" customHeight="1">
      <c r="E1170" s="12"/>
      <c r="F1170" s="1"/>
    </row>
    <row r="1171" spans="5:6" ht="27.95" customHeight="1">
      <c r="E1171" s="12"/>
      <c r="F1171" s="1"/>
    </row>
    <row r="1172" spans="5:6" ht="27.95" customHeight="1">
      <c r="E1172" s="12"/>
      <c r="F1172" s="1"/>
    </row>
    <row r="1173" spans="5:6" ht="27.95" customHeight="1">
      <c r="E1173" s="12"/>
      <c r="F1173" s="1"/>
    </row>
    <row r="1174" spans="5:6" ht="27.95" customHeight="1">
      <c r="E1174" s="12"/>
      <c r="F1174" s="1"/>
    </row>
    <row r="1175" spans="5:6" ht="27.95" customHeight="1">
      <c r="E1175" s="12"/>
      <c r="F1175" s="1"/>
    </row>
    <row r="1176" spans="5:6" ht="27.95" customHeight="1">
      <c r="E1176" s="12"/>
      <c r="F1176" s="1"/>
    </row>
    <row r="1177" spans="5:6" ht="27.95" customHeight="1">
      <c r="E1177" s="12"/>
      <c r="F1177" s="1"/>
    </row>
    <row r="1178" spans="5:6" ht="27.95" customHeight="1">
      <c r="E1178" s="12"/>
      <c r="F1178" s="1"/>
    </row>
    <row r="1179" spans="5:6" ht="27.95" customHeight="1">
      <c r="E1179" s="12"/>
      <c r="F1179" s="1"/>
    </row>
    <row r="1180" spans="5:6" ht="27.95" customHeight="1">
      <c r="E1180" s="12"/>
      <c r="F1180" s="1"/>
    </row>
    <row r="1181" spans="5:6" ht="27.95" customHeight="1">
      <c r="E1181" s="12"/>
      <c r="F1181" s="1"/>
    </row>
    <row r="1182" spans="5:6" ht="27.95" customHeight="1">
      <c r="E1182" s="12"/>
      <c r="F1182" s="1"/>
    </row>
    <row r="1183" spans="5:6" ht="27.95" customHeight="1">
      <c r="E1183" s="12"/>
      <c r="F1183" s="1"/>
    </row>
    <row r="1184" spans="5:6" ht="27.95" customHeight="1">
      <c r="E1184" s="12"/>
      <c r="F1184" s="1"/>
    </row>
    <row r="1185" spans="5:6" ht="27.95" customHeight="1">
      <c r="E1185" s="12"/>
      <c r="F1185" s="1"/>
    </row>
    <row r="1186" spans="5:6" ht="27.95" customHeight="1">
      <c r="E1186" s="12"/>
      <c r="F1186" s="1"/>
    </row>
    <row r="1187" spans="5:6" ht="27.95" customHeight="1">
      <c r="E1187" s="12"/>
      <c r="F1187" s="1"/>
    </row>
    <row r="1188" spans="5:6" ht="27.95" customHeight="1">
      <c r="E1188" s="12"/>
      <c r="F1188" s="1"/>
    </row>
    <row r="1189" spans="5:6" ht="27.95" customHeight="1">
      <c r="E1189" s="12"/>
      <c r="F1189" s="1"/>
    </row>
    <row r="1190" spans="5:6" ht="27.95" customHeight="1">
      <c r="E1190" s="12"/>
      <c r="F1190" s="1"/>
    </row>
    <row r="1191" spans="5:6" ht="27.95" customHeight="1">
      <c r="E1191" s="12"/>
      <c r="F1191" s="1"/>
    </row>
    <row r="1192" spans="5:6" ht="27.95" customHeight="1">
      <c r="E1192" s="12"/>
      <c r="F1192" s="1"/>
    </row>
    <row r="1193" spans="5:6" ht="27.95" customHeight="1">
      <c r="E1193" s="12"/>
      <c r="F1193" s="1"/>
    </row>
    <row r="1194" spans="5:6" ht="27.95" customHeight="1">
      <c r="E1194" s="12"/>
      <c r="F1194" s="1"/>
    </row>
    <row r="1195" spans="5:6" ht="27.95" customHeight="1">
      <c r="E1195" s="12"/>
      <c r="F1195" s="1"/>
    </row>
    <row r="1196" spans="5:6" ht="27.95" customHeight="1">
      <c r="E1196" s="12"/>
      <c r="F1196" s="1"/>
    </row>
    <row r="1197" spans="5:6" ht="27.95" customHeight="1">
      <c r="E1197" s="12"/>
      <c r="F1197" s="1"/>
    </row>
    <row r="1198" spans="5:6" ht="27.95" customHeight="1">
      <c r="E1198" s="12"/>
      <c r="F1198" s="1"/>
    </row>
    <row r="1199" spans="5:6" ht="27.95" customHeight="1">
      <c r="E1199" s="12"/>
      <c r="F1199" s="1"/>
    </row>
    <row r="1200" spans="5:6" ht="27.95" customHeight="1">
      <c r="E1200" s="12"/>
      <c r="F1200" s="1"/>
    </row>
    <row r="1201" spans="5:6" ht="27.95" customHeight="1">
      <c r="E1201" s="12"/>
      <c r="F1201" s="1"/>
    </row>
    <row r="1202" spans="5:6" ht="27.95" customHeight="1">
      <c r="E1202" s="12"/>
      <c r="F1202" s="1"/>
    </row>
    <row r="1203" spans="5:6" ht="27.95" customHeight="1">
      <c r="E1203" s="12"/>
      <c r="F1203" s="1"/>
    </row>
    <row r="1204" spans="5:6" ht="27.95" customHeight="1">
      <c r="E1204" s="12"/>
      <c r="F1204" s="1"/>
    </row>
    <row r="1205" spans="5:6" ht="27.95" customHeight="1">
      <c r="E1205" s="12"/>
      <c r="F1205" s="1"/>
    </row>
    <row r="1206" spans="5:6" ht="27.95" customHeight="1">
      <c r="E1206" s="12"/>
      <c r="F1206" s="1"/>
    </row>
    <row r="1207" spans="5:6" ht="27.95" customHeight="1">
      <c r="E1207" s="12"/>
      <c r="F1207" s="1"/>
    </row>
    <row r="1208" spans="5:6" ht="27.95" customHeight="1">
      <c r="E1208" s="12"/>
      <c r="F1208" s="1"/>
    </row>
    <row r="1209" spans="5:6" ht="27.95" customHeight="1">
      <c r="E1209" s="12"/>
      <c r="F1209" s="1"/>
    </row>
    <row r="1210" spans="5:6" ht="27.95" customHeight="1">
      <c r="E1210" s="12"/>
      <c r="F1210" s="1"/>
    </row>
    <row r="1211" spans="5:6" ht="27.95" customHeight="1">
      <c r="E1211" s="12"/>
      <c r="F1211" s="1"/>
    </row>
    <row r="1212" spans="5:6" ht="27.95" customHeight="1">
      <c r="E1212" s="12"/>
      <c r="F1212" s="1"/>
    </row>
    <row r="1213" spans="5:6" ht="27.95" customHeight="1">
      <c r="E1213" s="12"/>
      <c r="F1213" s="1"/>
    </row>
    <row r="1214" spans="5:6" ht="27.95" customHeight="1">
      <c r="E1214" s="12"/>
      <c r="F1214" s="1"/>
    </row>
    <row r="1215" spans="5:6" ht="27.95" customHeight="1">
      <c r="E1215" s="12"/>
      <c r="F1215" s="1"/>
    </row>
    <row r="1216" spans="5:6" ht="27.95" customHeight="1">
      <c r="E1216" s="12"/>
      <c r="F1216" s="1"/>
    </row>
    <row r="1217" spans="5:6" ht="27.95" customHeight="1">
      <c r="E1217" s="12"/>
      <c r="F1217" s="1"/>
    </row>
    <row r="1218" spans="5:6" ht="27.95" customHeight="1">
      <c r="E1218" s="12"/>
      <c r="F1218" s="1"/>
    </row>
    <row r="1219" spans="5:6" ht="27.95" customHeight="1">
      <c r="E1219" s="12"/>
      <c r="F1219" s="1"/>
    </row>
    <row r="1220" spans="5:6" ht="27.95" customHeight="1">
      <c r="E1220" s="12"/>
      <c r="F1220" s="1"/>
    </row>
    <row r="1221" spans="5:6" ht="27.95" customHeight="1">
      <c r="E1221" s="12"/>
      <c r="F1221" s="1"/>
    </row>
    <row r="1222" spans="5:6" ht="27.95" customHeight="1">
      <c r="E1222" s="12"/>
      <c r="F1222" s="1"/>
    </row>
    <row r="1223" spans="5:6" ht="27.95" customHeight="1">
      <c r="E1223" s="12"/>
      <c r="F1223" s="1"/>
    </row>
    <row r="1224" spans="5:6" ht="27.95" customHeight="1">
      <c r="E1224" s="12"/>
      <c r="F1224" s="1"/>
    </row>
    <row r="1225" spans="5:6" ht="27.95" customHeight="1">
      <c r="E1225" s="12"/>
      <c r="F1225" s="1"/>
    </row>
    <row r="1226" spans="5:6" ht="27.95" customHeight="1">
      <c r="E1226" s="12"/>
      <c r="F1226" s="1"/>
    </row>
    <row r="1227" spans="5:6" ht="27.95" customHeight="1">
      <c r="E1227" s="12"/>
      <c r="F1227" s="1"/>
    </row>
    <row r="1228" spans="5:6" ht="27.95" customHeight="1">
      <c r="E1228" s="12"/>
      <c r="F1228" s="1"/>
    </row>
    <row r="1229" spans="5:6" ht="27.95" customHeight="1">
      <c r="E1229" s="12"/>
      <c r="F1229" s="1"/>
    </row>
    <row r="1230" spans="5:6" ht="27.95" customHeight="1">
      <c r="E1230" s="12"/>
      <c r="F1230" s="1"/>
    </row>
    <row r="1231" spans="5:6" ht="27.95" customHeight="1">
      <c r="E1231" s="12"/>
      <c r="F1231" s="1"/>
    </row>
    <row r="1232" spans="5:6" ht="27.95" customHeight="1">
      <c r="E1232" s="12"/>
      <c r="F1232" s="1"/>
    </row>
    <row r="1233" spans="5:6" ht="27.95" customHeight="1">
      <c r="E1233" s="12"/>
      <c r="F1233" s="1"/>
    </row>
    <row r="1234" spans="5:6" ht="27.95" customHeight="1">
      <c r="E1234" s="12"/>
      <c r="F1234" s="1"/>
    </row>
    <row r="1235" spans="5:6" ht="27.95" customHeight="1">
      <c r="E1235" s="12"/>
      <c r="F1235" s="1"/>
    </row>
    <row r="1236" spans="5:6" ht="27.95" customHeight="1">
      <c r="E1236" s="12"/>
      <c r="F1236" s="1"/>
    </row>
    <row r="1237" spans="5:6" ht="27.95" customHeight="1">
      <c r="E1237" s="12"/>
      <c r="F1237" s="1"/>
    </row>
    <row r="1238" spans="5:6" ht="27.95" customHeight="1">
      <c r="E1238" s="12"/>
      <c r="F1238" s="1"/>
    </row>
    <row r="1239" spans="5:6" ht="27.95" customHeight="1">
      <c r="E1239" s="12"/>
      <c r="F1239" s="1"/>
    </row>
    <row r="1240" spans="5:6" ht="27.95" customHeight="1">
      <c r="E1240" s="12"/>
      <c r="F1240" s="1"/>
    </row>
    <row r="1241" spans="5:6" ht="27.95" customHeight="1">
      <c r="E1241" s="12"/>
      <c r="F1241" s="1"/>
    </row>
    <row r="1242" spans="5:6" ht="27.95" customHeight="1">
      <c r="E1242" s="12"/>
      <c r="F1242" s="1"/>
    </row>
    <row r="1243" spans="5:6" ht="27.95" customHeight="1">
      <c r="E1243" s="12"/>
      <c r="F1243" s="1"/>
    </row>
    <row r="1244" spans="5:6" ht="27.95" customHeight="1">
      <c r="E1244" s="12"/>
      <c r="F1244" s="1"/>
    </row>
    <row r="1245" spans="5:6" ht="27.95" customHeight="1">
      <c r="E1245" s="12"/>
      <c r="F1245" s="1"/>
    </row>
    <row r="1246" spans="5:6" ht="27.95" customHeight="1">
      <c r="E1246" s="12"/>
      <c r="F1246" s="1"/>
    </row>
    <row r="1247" spans="5:6" ht="27.95" customHeight="1">
      <c r="E1247" s="12"/>
      <c r="F1247" s="1"/>
    </row>
    <row r="1248" spans="5:6" ht="27.95" customHeight="1">
      <c r="E1248" s="12"/>
      <c r="F1248" s="1"/>
    </row>
    <row r="1249" spans="5:6" ht="27.95" customHeight="1">
      <c r="E1249" s="12"/>
      <c r="F1249" s="1"/>
    </row>
    <row r="1250" spans="5:6" ht="27.95" customHeight="1">
      <c r="E1250" s="12"/>
      <c r="F1250" s="1"/>
    </row>
    <row r="1251" spans="5:6" ht="27.95" customHeight="1">
      <c r="E1251" s="12"/>
      <c r="F1251" s="1"/>
    </row>
    <row r="1252" spans="5:6" ht="27.95" customHeight="1">
      <c r="E1252" s="12"/>
      <c r="F1252" s="1"/>
    </row>
    <row r="1253" spans="5:6" ht="27.95" customHeight="1">
      <c r="E1253" s="12"/>
      <c r="F1253" s="1"/>
    </row>
    <row r="1254" spans="5:6" ht="27.95" customHeight="1">
      <c r="E1254" s="12"/>
      <c r="F1254" s="1"/>
    </row>
    <row r="1255" spans="5:6" ht="27.95" customHeight="1">
      <c r="E1255" s="12"/>
      <c r="F1255" s="1"/>
    </row>
    <row r="1256" spans="5:6" ht="27.95" customHeight="1">
      <c r="E1256" s="12"/>
      <c r="F1256" s="1"/>
    </row>
    <row r="1257" spans="5:6" ht="27.95" customHeight="1">
      <c r="E1257" s="12"/>
      <c r="F1257" s="1"/>
    </row>
    <row r="1258" spans="5:6" ht="27.95" customHeight="1">
      <c r="E1258" s="12"/>
      <c r="F1258" s="1"/>
    </row>
    <row r="1259" spans="5:6" ht="27.95" customHeight="1">
      <c r="E1259" s="12"/>
      <c r="F1259" s="1"/>
    </row>
    <row r="1260" spans="5:6" ht="27.95" customHeight="1">
      <c r="E1260" s="12"/>
      <c r="F1260" s="1"/>
    </row>
    <row r="1261" spans="5:6" ht="27.95" customHeight="1">
      <c r="E1261" s="12"/>
      <c r="F1261" s="1"/>
    </row>
    <row r="1262" spans="5:6" ht="27.95" customHeight="1">
      <c r="E1262" s="12"/>
      <c r="F1262" s="1"/>
    </row>
    <row r="1263" spans="5:6" ht="27.95" customHeight="1">
      <c r="E1263" s="12"/>
      <c r="F1263" s="1"/>
    </row>
    <row r="1264" spans="5:6" ht="27.95" customHeight="1">
      <c r="E1264" s="12"/>
      <c r="F1264" s="1"/>
    </row>
    <row r="1265" spans="5:6" ht="27.95" customHeight="1">
      <c r="E1265" s="12"/>
      <c r="F1265" s="1"/>
    </row>
    <row r="1266" spans="5:6" ht="27.95" customHeight="1">
      <c r="E1266" s="12"/>
      <c r="F1266" s="1"/>
    </row>
    <row r="1267" spans="5:6" ht="27.95" customHeight="1">
      <c r="E1267" s="12"/>
      <c r="F1267" s="1"/>
    </row>
    <row r="1268" spans="5:6" ht="27.95" customHeight="1">
      <c r="E1268" s="12"/>
      <c r="F1268" s="1"/>
    </row>
    <row r="1269" spans="5:6" ht="27.95" customHeight="1">
      <c r="E1269" s="12"/>
      <c r="F1269" s="1"/>
    </row>
    <row r="1270" spans="5:6" ht="27.95" customHeight="1">
      <c r="E1270" s="12"/>
      <c r="F1270" s="1"/>
    </row>
    <row r="1271" spans="5:6" ht="27.95" customHeight="1">
      <c r="E1271" s="12"/>
      <c r="F1271" s="1"/>
    </row>
    <row r="1272" spans="5:6" ht="27.95" customHeight="1">
      <c r="E1272" s="12"/>
      <c r="F1272" s="1"/>
    </row>
    <row r="1273" spans="5:6" ht="27.95" customHeight="1">
      <c r="E1273" s="12"/>
      <c r="F1273" s="1"/>
    </row>
    <row r="1274" spans="5:6" ht="27.95" customHeight="1">
      <c r="E1274" s="12"/>
      <c r="F1274" s="1"/>
    </row>
    <row r="1275" spans="5:6" ht="27.95" customHeight="1">
      <c r="E1275" s="12"/>
      <c r="F1275" s="1"/>
    </row>
    <row r="1276" spans="5:6" ht="27.95" customHeight="1">
      <c r="E1276" s="12"/>
      <c r="F1276" s="1"/>
    </row>
    <row r="1277" spans="5:6" ht="27.95" customHeight="1">
      <c r="E1277" s="12"/>
      <c r="F1277" s="1"/>
    </row>
    <row r="1278" spans="5:6" ht="27.95" customHeight="1">
      <c r="E1278" s="12"/>
      <c r="F1278" s="1"/>
    </row>
    <row r="1279" spans="5:6" ht="27.95" customHeight="1">
      <c r="E1279" s="12"/>
      <c r="F1279" s="1"/>
    </row>
    <row r="1280" spans="5:6" ht="27.95" customHeight="1">
      <c r="E1280" s="12"/>
      <c r="F1280" s="1"/>
    </row>
    <row r="1281" spans="5:6" ht="27.95" customHeight="1">
      <c r="E1281" s="12"/>
      <c r="F1281" s="1"/>
    </row>
    <row r="1282" spans="5:6" ht="27.95" customHeight="1">
      <c r="E1282" s="12"/>
      <c r="F1282" s="1"/>
    </row>
    <row r="1283" spans="5:6" ht="27.95" customHeight="1">
      <c r="E1283" s="12"/>
      <c r="F1283" s="1"/>
    </row>
    <row r="1284" spans="5:6" ht="27.95" customHeight="1">
      <c r="E1284" s="12"/>
      <c r="F1284" s="1"/>
    </row>
    <row r="1285" spans="5:6" ht="27.95" customHeight="1">
      <c r="E1285" s="12"/>
      <c r="F1285" s="1"/>
    </row>
    <row r="1286" spans="5:6" ht="27.95" customHeight="1">
      <c r="E1286" s="12"/>
      <c r="F1286" s="1"/>
    </row>
    <row r="1287" spans="5:6" ht="27.95" customHeight="1">
      <c r="E1287" s="12"/>
      <c r="F1287" s="1"/>
    </row>
    <row r="1288" spans="5:6" ht="27.95" customHeight="1">
      <c r="E1288" s="12"/>
      <c r="F1288" s="1"/>
    </row>
    <row r="1289" spans="5:6" ht="27.95" customHeight="1">
      <c r="E1289" s="12"/>
      <c r="F1289" s="1"/>
    </row>
    <row r="1290" spans="5:6" ht="27.95" customHeight="1">
      <c r="E1290" s="12"/>
      <c r="F1290" s="1"/>
    </row>
    <row r="1291" spans="5:6" ht="27.95" customHeight="1">
      <c r="E1291" s="12"/>
      <c r="F1291" s="1"/>
    </row>
    <row r="1292" spans="5:6" ht="27.95" customHeight="1">
      <c r="E1292" s="12"/>
      <c r="F1292" s="1"/>
    </row>
    <row r="1293" spans="5:6" ht="27.95" customHeight="1">
      <c r="E1293" s="12"/>
      <c r="F1293" s="1"/>
    </row>
    <row r="1294" spans="5:6" ht="27.95" customHeight="1">
      <c r="E1294" s="12"/>
      <c r="F1294" s="1"/>
    </row>
    <row r="1295" spans="5:6" ht="27.95" customHeight="1">
      <c r="E1295" s="12"/>
      <c r="F1295" s="1"/>
    </row>
    <row r="1296" spans="5:6" ht="27.95" customHeight="1">
      <c r="E1296" s="12"/>
      <c r="F1296" s="1"/>
    </row>
    <row r="1297" spans="5:6" ht="27.95" customHeight="1">
      <c r="E1297" s="12"/>
      <c r="F1297" s="1"/>
    </row>
    <row r="1298" spans="5:6" ht="27.95" customHeight="1">
      <c r="E1298" s="12"/>
      <c r="F1298" s="1"/>
    </row>
    <row r="1299" spans="5:6" ht="27.95" customHeight="1">
      <c r="E1299" s="12"/>
      <c r="F1299" s="1"/>
    </row>
    <row r="1300" spans="5:6" ht="27.95" customHeight="1">
      <c r="E1300" s="12"/>
      <c r="F1300" s="1"/>
    </row>
    <row r="1301" spans="5:6" ht="27.95" customHeight="1">
      <c r="E1301" s="12"/>
      <c r="F1301" s="1"/>
    </row>
    <row r="1302" spans="5:6" ht="27.95" customHeight="1">
      <c r="E1302" s="12"/>
      <c r="F1302" s="1"/>
    </row>
    <row r="1303" spans="5:6" ht="27.95" customHeight="1">
      <c r="E1303" s="12"/>
      <c r="F1303" s="1"/>
    </row>
    <row r="1304" spans="5:6" ht="27.95" customHeight="1">
      <c r="E1304" s="12"/>
      <c r="F1304" s="1"/>
    </row>
    <row r="1305" spans="5:6" ht="27.95" customHeight="1">
      <c r="E1305" s="12"/>
      <c r="F1305" s="1"/>
    </row>
    <row r="1306" spans="5:6" ht="27.95" customHeight="1">
      <c r="E1306" s="12"/>
      <c r="F1306" s="1"/>
    </row>
    <row r="1307" spans="5:6" ht="27.95" customHeight="1">
      <c r="E1307" s="12"/>
      <c r="F1307" s="1"/>
    </row>
    <row r="1308" spans="5:6" ht="27.95" customHeight="1">
      <c r="E1308" s="12"/>
      <c r="F1308" s="1"/>
    </row>
    <row r="1309" spans="5:6" ht="27.95" customHeight="1">
      <c r="E1309" s="12"/>
      <c r="F1309" s="1"/>
    </row>
    <row r="1310" spans="5:6" ht="27.95" customHeight="1">
      <c r="E1310" s="12"/>
      <c r="F1310" s="1"/>
    </row>
    <row r="1311" spans="5:6" ht="27.95" customHeight="1">
      <c r="E1311" s="12"/>
      <c r="F1311" s="1"/>
    </row>
    <row r="1312" spans="5:6" ht="27.95" customHeight="1">
      <c r="E1312" s="12"/>
      <c r="F1312" s="1"/>
    </row>
    <row r="1313" spans="5:6" ht="27.95" customHeight="1">
      <c r="E1313" s="12"/>
      <c r="F1313" s="1"/>
    </row>
    <row r="1314" spans="5:6" ht="27.95" customHeight="1">
      <c r="E1314" s="12"/>
      <c r="F1314" s="1"/>
    </row>
    <row r="1315" spans="5:6" ht="27.95" customHeight="1">
      <c r="E1315" s="12"/>
      <c r="F1315" s="1"/>
    </row>
    <row r="1316" spans="5:6" ht="27.95" customHeight="1">
      <c r="E1316" s="12"/>
      <c r="F1316" s="1"/>
    </row>
    <row r="1317" spans="5:6" ht="27.95" customHeight="1">
      <c r="E1317" s="12"/>
      <c r="F1317" s="1"/>
    </row>
    <row r="1318" spans="5:6" ht="27.95" customHeight="1">
      <c r="E1318" s="12"/>
      <c r="F1318" s="1"/>
    </row>
    <row r="1319" spans="5:6" ht="27.95" customHeight="1">
      <c r="E1319" s="12"/>
      <c r="F1319" s="1"/>
    </row>
    <row r="1320" spans="5:6" ht="27.95" customHeight="1">
      <c r="E1320" s="12"/>
      <c r="F1320" s="1"/>
    </row>
    <row r="1321" spans="5:6" ht="27.95" customHeight="1">
      <c r="E1321" s="12"/>
      <c r="F1321" s="1"/>
    </row>
    <row r="1322" spans="5:6" ht="27.95" customHeight="1">
      <c r="E1322" s="12"/>
      <c r="F1322" s="1"/>
    </row>
    <row r="1323" spans="5:6" ht="27.95" customHeight="1">
      <c r="E1323" s="12"/>
      <c r="F1323" s="1"/>
    </row>
    <row r="1324" spans="5:6" ht="27.95" customHeight="1">
      <c r="E1324" s="12"/>
      <c r="F1324" s="1"/>
    </row>
    <row r="1325" spans="5:6" ht="27.95" customHeight="1">
      <c r="E1325" s="12"/>
      <c r="F1325" s="1"/>
    </row>
    <row r="1326" spans="5:6" ht="27.95" customHeight="1">
      <c r="E1326" s="12"/>
      <c r="F1326" s="1"/>
    </row>
    <row r="1327" spans="5:6" ht="27.95" customHeight="1">
      <c r="E1327" s="12"/>
      <c r="F1327" s="1"/>
    </row>
    <row r="1328" spans="5:6" ht="27.95" customHeight="1">
      <c r="E1328" s="12"/>
      <c r="F1328" s="1"/>
    </row>
    <row r="1329" spans="5:6" ht="27.95" customHeight="1">
      <c r="E1329" s="12"/>
      <c r="F1329" s="1"/>
    </row>
    <row r="1330" spans="5:6" ht="27.95" customHeight="1">
      <c r="E1330" s="12"/>
      <c r="F1330" s="1"/>
    </row>
    <row r="1331" spans="5:6" ht="27.95" customHeight="1">
      <c r="E1331" s="12"/>
      <c r="F1331" s="1"/>
    </row>
    <row r="1332" spans="5:6" ht="27.95" customHeight="1">
      <c r="E1332" s="12"/>
      <c r="F1332" s="1"/>
    </row>
    <row r="1333" spans="5:6" ht="27.95" customHeight="1">
      <c r="E1333" s="12"/>
      <c r="F1333" s="1"/>
    </row>
    <row r="1334" spans="5:6" ht="27.95" customHeight="1">
      <c r="E1334" s="12"/>
      <c r="F1334" s="1"/>
    </row>
    <row r="1335" spans="5:6" ht="27.95" customHeight="1">
      <c r="E1335" s="12"/>
      <c r="F1335" s="1"/>
    </row>
    <row r="1336" spans="5:6" ht="27.95" customHeight="1">
      <c r="E1336" s="12"/>
      <c r="F1336" s="1"/>
    </row>
    <row r="1337" spans="5:6" ht="27.95" customHeight="1">
      <c r="E1337" s="12"/>
      <c r="F1337" s="1"/>
    </row>
    <row r="1338" spans="5:6" ht="27.95" customHeight="1">
      <c r="E1338" s="12"/>
      <c r="F1338" s="1"/>
    </row>
    <row r="1339" spans="5:6" ht="27.95" customHeight="1">
      <c r="E1339" s="12"/>
      <c r="F1339" s="1"/>
    </row>
    <row r="1340" spans="5:6" ht="27.95" customHeight="1">
      <c r="E1340" s="12"/>
      <c r="F1340" s="1"/>
    </row>
    <row r="1341" spans="5:6" ht="27.95" customHeight="1">
      <c r="E1341" s="12"/>
      <c r="F1341" s="1"/>
    </row>
    <row r="1342" spans="5:6" ht="27.95" customHeight="1">
      <c r="E1342" s="12"/>
      <c r="F1342" s="1"/>
    </row>
    <row r="1343" spans="5:6" ht="27.95" customHeight="1">
      <c r="E1343" s="12"/>
      <c r="F1343" s="1"/>
    </row>
    <row r="1344" spans="5:6" ht="27.95" customHeight="1">
      <c r="E1344" s="12"/>
      <c r="F1344" s="1"/>
    </row>
    <row r="1345" spans="5:6" ht="27.95" customHeight="1">
      <c r="E1345" s="12"/>
      <c r="F1345" s="1"/>
    </row>
    <row r="1346" spans="5:6" ht="27.95" customHeight="1">
      <c r="E1346" s="12"/>
      <c r="F1346" s="1"/>
    </row>
    <row r="1347" spans="5:6" ht="27.95" customHeight="1">
      <c r="E1347" s="12"/>
      <c r="F1347" s="1"/>
    </row>
    <row r="1348" spans="5:6" ht="27.95" customHeight="1">
      <c r="E1348" s="12"/>
      <c r="F1348" s="1"/>
    </row>
    <row r="1349" spans="5:6" ht="27.95" customHeight="1">
      <c r="E1349" s="12"/>
      <c r="F1349" s="1"/>
    </row>
    <row r="1350" spans="5:6" ht="27.95" customHeight="1">
      <c r="E1350" s="12"/>
      <c r="F1350" s="1"/>
    </row>
    <row r="1351" spans="5:6" ht="27.95" customHeight="1">
      <c r="E1351" s="12"/>
      <c r="F1351" s="1"/>
    </row>
    <row r="1352" spans="5:6" ht="27.95" customHeight="1">
      <c r="E1352" s="12"/>
      <c r="F1352" s="1"/>
    </row>
    <row r="1353" spans="5:6" ht="27.95" customHeight="1">
      <c r="E1353" s="12"/>
      <c r="F1353" s="1"/>
    </row>
    <row r="1354" spans="5:6" ht="27.95" customHeight="1">
      <c r="E1354" s="12"/>
      <c r="F1354" s="1"/>
    </row>
    <row r="1355" spans="5:6" ht="27.95" customHeight="1">
      <c r="E1355" s="12"/>
      <c r="F1355" s="1"/>
    </row>
    <row r="1356" spans="5:6" ht="27.95" customHeight="1">
      <c r="E1356" s="12"/>
      <c r="F1356" s="1"/>
    </row>
    <row r="1357" spans="5:6" ht="27.95" customHeight="1">
      <c r="E1357" s="12"/>
      <c r="F1357" s="1"/>
    </row>
    <row r="1358" spans="5:6" ht="27.95" customHeight="1">
      <c r="E1358" s="12"/>
      <c r="F1358" s="1"/>
    </row>
    <row r="1359" spans="5:6" ht="27.95" customHeight="1">
      <c r="E1359" s="12"/>
      <c r="F1359" s="1"/>
    </row>
    <row r="1360" spans="5:6" ht="27.95" customHeight="1">
      <c r="E1360" s="12"/>
      <c r="F1360" s="1"/>
    </row>
    <row r="1361" spans="5:6" ht="27.95" customHeight="1">
      <c r="E1361" s="12"/>
      <c r="F1361" s="1"/>
    </row>
    <row r="1362" spans="5:6" ht="27.95" customHeight="1">
      <c r="E1362" s="12"/>
      <c r="F1362" s="1"/>
    </row>
    <row r="1363" spans="5:6" ht="27.95" customHeight="1">
      <c r="E1363" s="12"/>
      <c r="F1363" s="1"/>
    </row>
    <row r="1364" spans="5:6" ht="27.95" customHeight="1">
      <c r="E1364" s="12"/>
      <c r="F1364" s="1"/>
    </row>
    <row r="1365" spans="5:6" ht="27.95" customHeight="1">
      <c r="E1365" s="12"/>
      <c r="F1365" s="1"/>
    </row>
    <row r="1366" spans="5:6" ht="27.95" customHeight="1">
      <c r="E1366" s="12"/>
      <c r="F1366" s="1"/>
    </row>
    <row r="1367" spans="5:6" ht="27.95" customHeight="1">
      <c r="E1367" s="12"/>
      <c r="F1367" s="1"/>
    </row>
    <row r="1368" spans="5:6" ht="27.95" customHeight="1">
      <c r="E1368" s="12"/>
      <c r="F1368" s="1"/>
    </row>
    <row r="1369" spans="5:6" ht="27.95" customHeight="1">
      <c r="E1369" s="12"/>
      <c r="F1369" s="1"/>
    </row>
    <row r="1370" spans="5:6" ht="27.95" customHeight="1">
      <c r="E1370" s="12"/>
      <c r="F1370" s="1"/>
    </row>
    <row r="1371" spans="5:6" ht="27.95" customHeight="1">
      <c r="E1371" s="12"/>
      <c r="F1371" s="1"/>
    </row>
    <row r="1372" spans="5:6" ht="27.95" customHeight="1">
      <c r="E1372" s="12"/>
      <c r="F1372" s="1"/>
    </row>
    <row r="1373" spans="5:6" ht="27.95" customHeight="1">
      <c r="E1373" s="12"/>
      <c r="F1373" s="1"/>
    </row>
    <row r="1374" spans="5:6" ht="27.95" customHeight="1">
      <c r="E1374" s="12"/>
      <c r="F1374" s="1"/>
    </row>
    <row r="1375" spans="5:6" ht="27.95" customHeight="1">
      <c r="E1375" s="12"/>
      <c r="F1375" s="1"/>
    </row>
    <row r="1376" spans="5:6" ht="27.95" customHeight="1">
      <c r="E1376" s="12"/>
      <c r="F1376" s="1"/>
    </row>
    <row r="1377" spans="5:6" ht="27.95" customHeight="1">
      <c r="E1377" s="12"/>
      <c r="F1377" s="1"/>
    </row>
    <row r="1378" spans="5:6" ht="27.95" customHeight="1">
      <c r="E1378" s="12"/>
      <c r="F1378" s="1"/>
    </row>
    <row r="1379" spans="5:6" ht="27.95" customHeight="1">
      <c r="E1379" s="12"/>
      <c r="F1379" s="1"/>
    </row>
    <row r="1380" spans="5:6" ht="27.95" customHeight="1">
      <c r="E1380" s="12"/>
      <c r="F1380" s="1"/>
    </row>
    <row r="1381" spans="5:6" ht="27.95" customHeight="1">
      <c r="E1381" s="12"/>
      <c r="F1381" s="1"/>
    </row>
    <row r="1382" spans="5:6" ht="27.95" customHeight="1">
      <c r="E1382" s="12"/>
      <c r="F1382" s="1"/>
    </row>
    <row r="1383" spans="5:6" ht="27.95" customHeight="1">
      <c r="E1383" s="12"/>
      <c r="F1383" s="1"/>
    </row>
    <row r="1384" spans="5:6" ht="27.95" customHeight="1">
      <c r="E1384" s="12"/>
      <c r="F1384" s="1"/>
    </row>
    <row r="1385" spans="5:6" ht="27.95" customHeight="1">
      <c r="E1385" s="12"/>
      <c r="F1385" s="1"/>
    </row>
    <row r="1386" spans="5:6" ht="27.95" customHeight="1">
      <c r="E1386" s="12"/>
      <c r="F1386" s="1"/>
    </row>
    <row r="1387" spans="5:6" ht="27.95" customHeight="1">
      <c r="E1387" s="12"/>
      <c r="F1387" s="1"/>
    </row>
    <row r="1388" spans="5:6" ht="27.95" customHeight="1">
      <c r="E1388" s="12"/>
      <c r="F1388" s="1"/>
    </row>
    <row r="1389" spans="5:6" ht="27.95" customHeight="1">
      <c r="E1389" s="12"/>
      <c r="F1389" s="1"/>
    </row>
    <row r="1390" spans="5:6" ht="27.95" customHeight="1">
      <c r="E1390" s="12"/>
      <c r="F1390" s="1"/>
    </row>
    <row r="1391" spans="5:6" ht="27.95" customHeight="1">
      <c r="E1391" s="12"/>
      <c r="F1391" s="1"/>
    </row>
    <row r="1392" spans="5:6" ht="27.95" customHeight="1">
      <c r="E1392" s="12"/>
      <c r="F1392" s="1"/>
    </row>
    <row r="1393" spans="5:6" ht="27.95" customHeight="1">
      <c r="E1393" s="12"/>
      <c r="F1393" s="1"/>
    </row>
    <row r="1394" spans="5:6" ht="27.95" customHeight="1">
      <c r="E1394" s="12"/>
      <c r="F1394" s="1"/>
    </row>
    <row r="1395" spans="5:6" ht="27.95" customHeight="1">
      <c r="E1395" s="12"/>
      <c r="F1395" s="1"/>
    </row>
    <row r="1396" spans="5:6" ht="27.95" customHeight="1">
      <c r="E1396" s="12"/>
      <c r="F1396" s="1"/>
    </row>
    <row r="1397" spans="5:6" ht="27.95" customHeight="1">
      <c r="E1397" s="12"/>
      <c r="F1397" s="1"/>
    </row>
    <row r="1398" spans="5:6" ht="27.95" customHeight="1">
      <c r="E1398" s="12"/>
      <c r="F1398" s="1"/>
    </row>
    <row r="1399" spans="5:6" ht="27.95" customHeight="1">
      <c r="E1399" s="12"/>
      <c r="F1399" s="1"/>
    </row>
    <row r="1400" spans="5:6" ht="27.95" customHeight="1">
      <c r="E1400" s="12"/>
      <c r="F1400" s="1"/>
    </row>
    <row r="1401" spans="5:6" ht="27.95" customHeight="1">
      <c r="E1401" s="12"/>
      <c r="F1401" s="1"/>
    </row>
    <row r="1402" spans="5:6" ht="27.95" customHeight="1">
      <c r="E1402" s="12"/>
      <c r="F1402" s="1"/>
    </row>
    <row r="1403" spans="5:6" ht="27.95" customHeight="1">
      <c r="E1403" s="12"/>
      <c r="F1403" s="1"/>
    </row>
    <row r="1404" spans="5:6" ht="27.95" customHeight="1">
      <c r="E1404" s="12"/>
      <c r="F1404" s="1"/>
    </row>
    <row r="1405" spans="5:6" ht="27.95" customHeight="1">
      <c r="E1405" s="12"/>
      <c r="F1405" s="1"/>
    </row>
    <row r="1406" spans="5:6" ht="27.95" customHeight="1">
      <c r="E1406" s="12"/>
      <c r="F1406" s="1"/>
    </row>
    <row r="1407" spans="5:6" ht="27.95" customHeight="1">
      <c r="E1407" s="12"/>
      <c r="F1407" s="1"/>
    </row>
    <row r="1408" spans="5:6" ht="27.95" customHeight="1">
      <c r="E1408" s="12"/>
      <c r="F1408" s="1"/>
    </row>
    <row r="1409" spans="5:6" ht="27.95" customHeight="1">
      <c r="E1409" s="12"/>
      <c r="F1409" s="1"/>
    </row>
    <row r="1410" spans="5:6" ht="27.95" customHeight="1">
      <c r="E1410" s="12"/>
      <c r="F1410" s="1"/>
    </row>
    <row r="1411" spans="5:6" ht="27.95" customHeight="1">
      <c r="E1411" s="12"/>
      <c r="F1411" s="1"/>
    </row>
    <row r="1412" spans="5:6" ht="27.95" customHeight="1">
      <c r="E1412" s="12"/>
      <c r="F1412" s="1"/>
    </row>
    <row r="1413" spans="5:6" ht="27.95" customHeight="1">
      <c r="E1413" s="12"/>
      <c r="F1413" s="1"/>
    </row>
    <row r="1414" spans="5:6" ht="27.95" customHeight="1">
      <c r="E1414" s="12"/>
      <c r="F1414" s="1"/>
    </row>
    <row r="1415" spans="5:6" ht="27.95" customHeight="1">
      <c r="E1415" s="12"/>
      <c r="F1415" s="1"/>
    </row>
    <row r="1416" spans="5:6" ht="27.95" customHeight="1">
      <c r="E1416" s="12"/>
      <c r="F1416" s="1"/>
    </row>
    <row r="1417" spans="5:6" ht="27.95" customHeight="1">
      <c r="E1417" s="12"/>
      <c r="F1417" s="1"/>
    </row>
    <row r="1418" spans="5:6" ht="27.95" customHeight="1">
      <c r="E1418" s="12"/>
      <c r="F1418" s="1"/>
    </row>
    <row r="1419" spans="5:6" ht="27.95" customHeight="1">
      <c r="E1419" s="12"/>
      <c r="F1419" s="1"/>
    </row>
    <row r="1420" spans="5:6" ht="27.95" customHeight="1">
      <c r="E1420" s="12"/>
      <c r="F1420" s="1"/>
    </row>
    <row r="1421" spans="5:6" ht="27.95" customHeight="1">
      <c r="E1421" s="12"/>
      <c r="F1421" s="1"/>
    </row>
    <row r="1422" spans="5:6" ht="27.95" customHeight="1">
      <c r="E1422" s="12"/>
      <c r="F1422" s="1"/>
    </row>
    <row r="1423" spans="5:6" ht="27.95" customHeight="1">
      <c r="E1423" s="12"/>
      <c r="F1423" s="1"/>
    </row>
    <row r="1424" spans="5:6" ht="27.95" customHeight="1">
      <c r="E1424" s="12"/>
      <c r="F1424" s="1"/>
    </row>
    <row r="1425" spans="5:6" ht="27.95" customHeight="1">
      <c r="E1425" s="12"/>
      <c r="F1425" s="1"/>
    </row>
    <row r="1426" spans="5:6" ht="27.95" customHeight="1">
      <c r="E1426" s="12"/>
      <c r="F1426" s="1"/>
    </row>
    <row r="1427" spans="5:6" ht="27.95" customHeight="1">
      <c r="E1427" s="12"/>
      <c r="F1427" s="1"/>
    </row>
    <row r="1428" spans="5:6" ht="27.95" customHeight="1">
      <c r="E1428" s="12"/>
      <c r="F1428" s="1"/>
    </row>
    <row r="1429" spans="5:6" ht="27.95" customHeight="1">
      <c r="E1429" s="12"/>
      <c r="F1429" s="1"/>
    </row>
    <row r="1430" spans="5:6" ht="27.95" customHeight="1">
      <c r="E1430" s="12"/>
      <c r="F1430" s="1"/>
    </row>
    <row r="1431" spans="5:6" ht="27.95" customHeight="1">
      <c r="E1431" s="12"/>
      <c r="F1431" s="1"/>
    </row>
    <row r="1432" spans="5:6" ht="27.95" customHeight="1">
      <c r="E1432" s="12"/>
      <c r="F1432" s="1"/>
    </row>
    <row r="1433" spans="5:6" ht="27.95" customHeight="1">
      <c r="E1433" s="12"/>
      <c r="F1433" s="1"/>
    </row>
    <row r="1434" spans="5:6" ht="27.95" customHeight="1">
      <c r="E1434" s="12"/>
      <c r="F1434" s="1"/>
    </row>
    <row r="1435" spans="5:6" ht="27.95" customHeight="1">
      <c r="E1435" s="12"/>
      <c r="F1435" s="1"/>
    </row>
    <row r="1436" spans="5:6" ht="27.95" customHeight="1">
      <c r="E1436" s="12"/>
      <c r="F1436" s="1"/>
    </row>
    <row r="1437" spans="5:6" ht="27.95" customHeight="1">
      <c r="E1437" s="12"/>
      <c r="F1437" s="1"/>
    </row>
    <row r="1438" spans="5:6" ht="27.95" customHeight="1">
      <c r="E1438" s="12"/>
      <c r="F1438" s="1"/>
    </row>
    <row r="1439" spans="5:6" ht="27.95" customHeight="1">
      <c r="E1439" s="12"/>
      <c r="F1439" s="1"/>
    </row>
    <row r="1440" spans="5:6" ht="27.95" customHeight="1">
      <c r="E1440" s="12"/>
      <c r="F1440" s="1"/>
    </row>
    <row r="1441" spans="5:6" ht="27.95" customHeight="1">
      <c r="E1441" s="12"/>
      <c r="F1441" s="1"/>
    </row>
    <row r="1442" spans="5:6" ht="27.95" customHeight="1">
      <c r="E1442" s="12"/>
      <c r="F1442" s="1"/>
    </row>
    <row r="1443" spans="5:6" ht="27.95" customHeight="1">
      <c r="E1443" s="12"/>
      <c r="F1443" s="1"/>
    </row>
    <row r="1444" spans="5:6" ht="27.95" customHeight="1">
      <c r="E1444" s="12"/>
      <c r="F1444" s="1"/>
    </row>
    <row r="1445" spans="5:6" ht="27.95" customHeight="1">
      <c r="E1445" s="12"/>
      <c r="F1445" s="1"/>
    </row>
    <row r="1446" spans="5:6" ht="27.95" customHeight="1">
      <c r="E1446" s="12"/>
      <c r="F1446" s="1"/>
    </row>
    <row r="1447" spans="5:6" ht="27.95" customHeight="1">
      <c r="E1447" s="12"/>
      <c r="F1447" s="1"/>
    </row>
    <row r="1448" spans="5:6" ht="27.95" customHeight="1">
      <c r="E1448" s="12"/>
      <c r="F1448" s="1"/>
    </row>
    <row r="1449" spans="5:6" ht="27.95" customHeight="1">
      <c r="E1449" s="12"/>
      <c r="F1449" s="1"/>
    </row>
    <row r="1450" spans="5:6" ht="27.95" customHeight="1">
      <c r="E1450" s="12"/>
      <c r="F1450" s="1"/>
    </row>
    <row r="1451" spans="5:6" ht="27.95" customHeight="1">
      <c r="E1451" s="12"/>
      <c r="F1451" s="1"/>
    </row>
    <row r="1452" spans="5:6" ht="27.95" customHeight="1">
      <c r="E1452" s="12"/>
      <c r="F1452" s="1"/>
    </row>
    <row r="1453" spans="5:6" ht="27.95" customHeight="1">
      <c r="E1453" s="12"/>
      <c r="F1453" s="1"/>
    </row>
    <row r="1454" spans="5:6" ht="27.95" customHeight="1">
      <c r="E1454" s="12"/>
      <c r="F1454" s="1"/>
    </row>
    <row r="1455" spans="5:6" ht="27.95" customHeight="1">
      <c r="E1455" s="12"/>
      <c r="F1455" s="1"/>
    </row>
    <row r="1456" spans="5:6" ht="27.95" customHeight="1">
      <c r="E1456" s="12"/>
      <c r="F1456" s="1"/>
    </row>
    <row r="1457" spans="5:6" ht="27.95" customHeight="1">
      <c r="E1457" s="12"/>
      <c r="F1457" s="1"/>
    </row>
    <row r="1458" spans="5:6" ht="27.95" customHeight="1">
      <c r="E1458" s="12"/>
      <c r="F1458" s="1"/>
    </row>
    <row r="1459" spans="5:6" ht="27.95" customHeight="1">
      <c r="E1459" s="12"/>
      <c r="F1459" s="1"/>
    </row>
    <row r="1460" spans="5:6" ht="27.95" customHeight="1">
      <c r="E1460" s="12"/>
      <c r="F1460" s="1"/>
    </row>
    <row r="1461" spans="5:6" ht="27.95" customHeight="1">
      <c r="E1461" s="12"/>
      <c r="F1461" s="1"/>
    </row>
    <row r="1462" spans="5:6" ht="27.95" customHeight="1">
      <c r="E1462" s="12"/>
      <c r="F1462" s="1"/>
    </row>
    <row r="1463" spans="5:6" ht="27.95" customHeight="1">
      <c r="E1463" s="12"/>
      <c r="F1463" s="1"/>
    </row>
    <row r="1464" spans="5:6" ht="27.95" customHeight="1">
      <c r="E1464" s="12"/>
      <c r="F1464" s="1"/>
    </row>
    <row r="1465" spans="5:6" ht="27.95" customHeight="1">
      <c r="E1465" s="12"/>
      <c r="F1465" s="1"/>
    </row>
    <row r="1466" spans="5:6" ht="27.95" customHeight="1">
      <c r="E1466" s="12"/>
      <c r="F1466" s="1"/>
    </row>
    <row r="1467" spans="5:6" ht="27.95" customHeight="1">
      <c r="E1467" s="12"/>
      <c r="F1467" s="1"/>
    </row>
    <row r="1468" spans="5:6" ht="27.95" customHeight="1">
      <c r="E1468" s="12"/>
      <c r="F1468" s="1"/>
    </row>
    <row r="1469" spans="5:6" ht="27.95" customHeight="1">
      <c r="E1469" s="12"/>
      <c r="F1469" s="1"/>
    </row>
    <row r="1470" spans="5:6" ht="27.95" customHeight="1">
      <c r="E1470" s="12"/>
      <c r="F1470" s="1"/>
    </row>
    <row r="1471" spans="5:6" ht="27.95" customHeight="1">
      <c r="E1471" s="12"/>
      <c r="F1471" s="1"/>
    </row>
    <row r="1472" spans="5:6" ht="27.95" customHeight="1">
      <c r="E1472" s="12"/>
      <c r="F1472" s="1"/>
    </row>
    <row r="1473" spans="5:6" ht="27.95" customHeight="1">
      <c r="E1473" s="12"/>
      <c r="F1473" s="1"/>
    </row>
    <row r="1474" spans="5:6" ht="27.95" customHeight="1">
      <c r="E1474" s="12"/>
      <c r="F1474" s="1"/>
    </row>
    <row r="1475" spans="5:6" ht="27.95" customHeight="1">
      <c r="E1475" s="12"/>
      <c r="F1475" s="1"/>
    </row>
    <row r="1476" spans="5:6" ht="27.95" customHeight="1">
      <c r="E1476" s="12"/>
      <c r="F1476" s="1"/>
    </row>
    <row r="1477" spans="5:6" ht="27.95" customHeight="1">
      <c r="E1477" s="12"/>
      <c r="F1477" s="1"/>
    </row>
    <row r="1478" spans="5:6" ht="27.95" customHeight="1">
      <c r="E1478" s="12"/>
      <c r="F1478" s="1"/>
    </row>
    <row r="1479" spans="5:6" ht="27.95" customHeight="1">
      <c r="E1479" s="12"/>
      <c r="F1479" s="1"/>
    </row>
    <row r="1480" spans="5:6" ht="27.95" customHeight="1">
      <c r="E1480" s="12"/>
      <c r="F1480" s="1"/>
    </row>
    <row r="1481" spans="5:6" ht="27.95" customHeight="1">
      <c r="E1481" s="12"/>
      <c r="F1481" s="1"/>
    </row>
    <row r="1482" spans="5:6" ht="27.95" customHeight="1">
      <c r="E1482" s="12"/>
      <c r="F1482" s="1"/>
    </row>
    <row r="1483" spans="5:6" ht="27.95" customHeight="1">
      <c r="E1483" s="12"/>
      <c r="F1483" s="1"/>
    </row>
    <row r="1484" spans="5:6" ht="27.95" customHeight="1">
      <c r="E1484" s="12"/>
      <c r="F1484" s="1"/>
    </row>
    <row r="1485" spans="5:6" ht="27.95" customHeight="1">
      <c r="E1485" s="12"/>
      <c r="F1485" s="1"/>
    </row>
    <row r="1486" spans="5:6" ht="27.95" customHeight="1">
      <c r="E1486" s="12"/>
      <c r="F1486" s="1"/>
    </row>
    <row r="1487" spans="5:6" ht="27.95" customHeight="1">
      <c r="E1487" s="12"/>
      <c r="F1487" s="1"/>
    </row>
    <row r="1488" spans="5:6" ht="27.95" customHeight="1">
      <c r="E1488" s="12"/>
      <c r="F1488" s="1"/>
    </row>
    <row r="1489" spans="5:6" ht="27.95" customHeight="1">
      <c r="E1489" s="12"/>
      <c r="F1489" s="1"/>
    </row>
    <row r="1490" spans="5:6" ht="27.95" customHeight="1">
      <c r="E1490" s="12"/>
      <c r="F1490" s="1"/>
    </row>
    <row r="1491" spans="5:6" ht="27.95" customHeight="1">
      <c r="E1491" s="12"/>
      <c r="F1491" s="1"/>
    </row>
    <row r="1492" spans="5:6" ht="27.95" customHeight="1">
      <c r="E1492" s="12"/>
      <c r="F1492" s="1"/>
    </row>
    <row r="1493" spans="5:6" ht="27.95" customHeight="1">
      <c r="E1493" s="12"/>
      <c r="F1493" s="1"/>
    </row>
    <row r="1494" spans="5:6" ht="27.95" customHeight="1">
      <c r="E1494" s="12"/>
      <c r="F1494" s="1"/>
    </row>
    <row r="1495" spans="5:6" ht="27.95" customHeight="1">
      <c r="E1495" s="12"/>
      <c r="F1495" s="1"/>
    </row>
    <row r="1496" spans="5:6" ht="27.95" customHeight="1">
      <c r="E1496" s="12"/>
      <c r="F1496" s="1"/>
    </row>
    <row r="1497" spans="5:6" ht="27.95" customHeight="1">
      <c r="E1497" s="12"/>
      <c r="F1497" s="1"/>
    </row>
    <row r="1498" spans="5:6" ht="27.95" customHeight="1">
      <c r="E1498" s="12"/>
      <c r="F1498" s="1"/>
    </row>
    <row r="1499" spans="5:6" ht="27.95" customHeight="1">
      <c r="E1499" s="12"/>
      <c r="F1499" s="1"/>
    </row>
    <row r="1500" spans="5:6" ht="27.95" customHeight="1">
      <c r="E1500" s="12"/>
      <c r="F1500" s="1"/>
    </row>
    <row r="1501" spans="5:6" ht="27.95" customHeight="1">
      <c r="E1501" s="12"/>
      <c r="F1501" s="1"/>
    </row>
    <row r="1502" spans="5:6" ht="27.95" customHeight="1">
      <c r="E1502" s="12"/>
      <c r="F1502" s="1"/>
    </row>
    <row r="1503" spans="5:6" ht="27.95" customHeight="1">
      <c r="E1503" s="12"/>
      <c r="F1503" s="1"/>
    </row>
    <row r="1504" spans="5:6" ht="27.95" customHeight="1">
      <c r="E1504" s="12"/>
      <c r="F1504" s="1"/>
    </row>
    <row r="1505" spans="5:6" ht="27.95" customHeight="1">
      <c r="E1505" s="12"/>
      <c r="F1505" s="1"/>
    </row>
    <row r="1506" spans="5:6" ht="27.95" customHeight="1">
      <c r="E1506" s="12"/>
      <c r="F1506" s="1"/>
    </row>
    <row r="1507" spans="5:6" ht="27.95" customHeight="1">
      <c r="E1507" s="12"/>
      <c r="F1507" s="1"/>
    </row>
    <row r="1508" spans="5:6" ht="27.95" customHeight="1">
      <c r="E1508" s="12"/>
      <c r="F1508" s="1"/>
    </row>
    <row r="1509" spans="5:6" ht="27.95" customHeight="1">
      <c r="E1509" s="12"/>
      <c r="F1509" s="1"/>
    </row>
    <row r="1510" spans="5:6" ht="27.95" customHeight="1">
      <c r="E1510" s="12"/>
      <c r="F1510" s="1"/>
    </row>
    <row r="1511" spans="5:6" ht="27.95" customHeight="1">
      <c r="E1511" s="12"/>
      <c r="F1511" s="1"/>
    </row>
    <row r="1512" spans="5:6" ht="27.95" customHeight="1">
      <c r="E1512" s="12"/>
      <c r="F1512" s="1"/>
    </row>
    <row r="1513" spans="5:6" ht="27.95" customHeight="1">
      <c r="E1513" s="12"/>
      <c r="F1513" s="1"/>
    </row>
    <row r="1514" spans="5:6" ht="27.95" customHeight="1">
      <c r="E1514" s="12"/>
      <c r="F1514" s="1"/>
    </row>
    <row r="1515" spans="5:6" ht="27.95" customHeight="1">
      <c r="E1515" s="12"/>
      <c r="F1515" s="1"/>
    </row>
    <row r="1516" spans="5:6" ht="27.95" customHeight="1">
      <c r="E1516" s="12"/>
      <c r="F1516" s="1"/>
    </row>
    <row r="1517" spans="5:6" ht="27.95" customHeight="1">
      <c r="E1517" s="12"/>
      <c r="F1517" s="1"/>
    </row>
    <row r="1518" spans="5:6" ht="27.95" customHeight="1">
      <c r="E1518" s="12"/>
      <c r="F1518" s="1"/>
    </row>
    <row r="1519" spans="5:6" ht="27.95" customHeight="1">
      <c r="E1519" s="12"/>
      <c r="F1519" s="1"/>
    </row>
    <row r="1520" spans="5:6" ht="27.95" customHeight="1">
      <c r="E1520" s="12"/>
      <c r="F1520" s="1"/>
    </row>
    <row r="1521" spans="5:6" ht="27.95" customHeight="1">
      <c r="E1521" s="12"/>
      <c r="F1521" s="1"/>
    </row>
    <row r="1522" spans="5:6" ht="27.95" customHeight="1">
      <c r="E1522" s="12"/>
      <c r="F1522" s="1"/>
    </row>
    <row r="1523" spans="5:6" ht="27.95" customHeight="1">
      <c r="E1523" s="12"/>
      <c r="F1523" s="1"/>
    </row>
    <row r="1524" spans="5:6" ht="27.95" customHeight="1">
      <c r="E1524" s="12"/>
      <c r="F1524" s="1"/>
    </row>
    <row r="1525" spans="5:6" ht="27.95" customHeight="1">
      <c r="E1525" s="12"/>
      <c r="F1525" s="1"/>
    </row>
    <row r="1526" spans="5:6" ht="27.95" customHeight="1">
      <c r="E1526" s="12"/>
      <c r="F1526" s="1"/>
    </row>
    <row r="1527" spans="5:6" ht="27.95" customHeight="1">
      <c r="E1527" s="12"/>
      <c r="F1527" s="1"/>
    </row>
    <row r="1528" spans="5:6" ht="27.95" customHeight="1">
      <c r="E1528" s="12"/>
      <c r="F1528" s="1"/>
    </row>
    <row r="1529" spans="5:6" ht="27.95" customHeight="1">
      <c r="E1529" s="12"/>
      <c r="F1529" s="1"/>
    </row>
    <row r="1530" spans="5:6" ht="27.95" customHeight="1">
      <c r="E1530" s="12"/>
      <c r="F1530" s="1"/>
    </row>
    <row r="1531" spans="5:6" ht="27.95" customHeight="1">
      <c r="E1531" s="12"/>
      <c r="F1531" s="1"/>
    </row>
    <row r="1532" spans="5:6" ht="27.95" customHeight="1">
      <c r="E1532" s="12"/>
      <c r="F1532" s="1"/>
    </row>
    <row r="1533" spans="5:6" ht="27.95" customHeight="1">
      <c r="E1533" s="12"/>
      <c r="F1533" s="1"/>
    </row>
    <row r="1534" spans="5:6" ht="27.95" customHeight="1">
      <c r="E1534" s="12"/>
      <c r="F1534" s="1"/>
    </row>
    <row r="1535" spans="5:6" ht="27.95" customHeight="1">
      <c r="E1535" s="12"/>
      <c r="F1535" s="1"/>
    </row>
    <row r="1536" spans="5:6" ht="27.95" customHeight="1">
      <c r="E1536" s="12"/>
      <c r="F1536" s="1"/>
    </row>
    <row r="1537" spans="5:6" ht="27.95" customHeight="1">
      <c r="E1537" s="12"/>
      <c r="F1537" s="1"/>
    </row>
    <row r="1538" spans="5:6" ht="27.95" customHeight="1">
      <c r="E1538" s="12"/>
      <c r="F1538" s="1"/>
    </row>
    <row r="1539" spans="5:6" ht="27.95" customHeight="1">
      <c r="E1539" s="12"/>
      <c r="F1539" s="1"/>
    </row>
    <row r="1540" spans="5:6" ht="27.95" customHeight="1">
      <c r="E1540" s="12"/>
      <c r="F1540" s="1"/>
    </row>
    <row r="1541" spans="5:6" ht="27.95" customHeight="1">
      <c r="E1541" s="12"/>
      <c r="F1541" s="1"/>
    </row>
    <row r="1542" spans="5:6" ht="27.95" customHeight="1">
      <c r="E1542" s="12"/>
      <c r="F1542" s="1"/>
    </row>
    <row r="1543" spans="5:6" ht="27.95" customHeight="1">
      <c r="E1543" s="12"/>
      <c r="F1543" s="1"/>
    </row>
    <row r="1544" spans="5:6" ht="27.95" customHeight="1">
      <c r="E1544" s="12"/>
      <c r="F1544" s="1"/>
    </row>
    <row r="1545" spans="5:6" ht="27.95" customHeight="1">
      <c r="E1545" s="12"/>
      <c r="F1545" s="1"/>
    </row>
    <row r="1546" spans="5:6" ht="27.95" customHeight="1">
      <c r="E1546" s="12"/>
      <c r="F1546" s="1"/>
    </row>
    <row r="1547" spans="5:6" ht="27.95" customHeight="1">
      <c r="E1547" s="12"/>
      <c r="F1547" s="1"/>
    </row>
    <row r="1548" spans="5:6" ht="27.95" customHeight="1">
      <c r="E1548" s="12"/>
      <c r="F1548" s="1"/>
    </row>
    <row r="1549" spans="5:6" ht="27.95" customHeight="1">
      <c r="E1549" s="12"/>
      <c r="F1549" s="1"/>
    </row>
    <row r="1550" spans="5:6" ht="27.95" customHeight="1">
      <c r="E1550" s="12"/>
      <c r="F1550" s="1"/>
    </row>
    <row r="1551" spans="5:6" ht="27.95" customHeight="1">
      <c r="E1551" s="12"/>
      <c r="F1551" s="1"/>
    </row>
    <row r="1552" spans="5:6" ht="27.95" customHeight="1">
      <c r="E1552" s="12"/>
      <c r="F1552" s="1"/>
    </row>
    <row r="1553" spans="5:6" ht="27.95" customHeight="1">
      <c r="E1553" s="12"/>
      <c r="F1553" s="1"/>
    </row>
    <row r="1554" spans="5:6" ht="27.95" customHeight="1">
      <c r="E1554" s="12"/>
      <c r="F1554" s="1"/>
    </row>
    <row r="1555" spans="5:6" ht="27.95" customHeight="1">
      <c r="E1555" s="12"/>
      <c r="F1555" s="1"/>
    </row>
    <row r="1556" spans="5:6" ht="27.95" customHeight="1">
      <c r="E1556" s="12"/>
      <c r="F1556" s="1"/>
    </row>
    <row r="1557" spans="5:6" ht="27.95" customHeight="1">
      <c r="E1557" s="12"/>
      <c r="F1557" s="1"/>
    </row>
    <row r="1558" spans="5:6" ht="27.95" customHeight="1">
      <c r="E1558" s="12"/>
      <c r="F1558" s="1"/>
    </row>
    <row r="1559" spans="5:6" ht="27.95" customHeight="1">
      <c r="E1559" s="12"/>
      <c r="F1559" s="1"/>
    </row>
    <row r="1560" spans="5:6" ht="27.95" customHeight="1">
      <c r="E1560" s="12"/>
      <c r="F1560" s="1"/>
    </row>
    <row r="1561" spans="5:6" ht="27.95" customHeight="1">
      <c r="E1561" s="12"/>
      <c r="F1561" s="1"/>
    </row>
    <row r="1562" spans="5:6" ht="27.95" customHeight="1">
      <c r="E1562" s="12"/>
      <c r="F1562" s="1"/>
    </row>
    <row r="1563" spans="5:6" ht="27.95" customHeight="1">
      <c r="E1563" s="12"/>
      <c r="F1563" s="1"/>
    </row>
    <row r="1564" spans="5:6" ht="27.95" customHeight="1">
      <c r="E1564" s="12"/>
      <c r="F1564" s="1"/>
    </row>
    <row r="1565" spans="5:6" ht="27.95" customHeight="1">
      <c r="E1565" s="12"/>
      <c r="F1565" s="1"/>
    </row>
    <row r="1566" spans="5:6" ht="27.95" customHeight="1">
      <c r="E1566" s="12"/>
      <c r="F1566" s="1"/>
    </row>
    <row r="1567" spans="5:6" ht="27.95" customHeight="1">
      <c r="E1567" s="12"/>
      <c r="F1567" s="1"/>
    </row>
    <row r="1568" spans="5:6" ht="27.95" customHeight="1">
      <c r="E1568" s="12"/>
      <c r="F1568" s="1"/>
    </row>
    <row r="1569" spans="5:6" ht="27.95" customHeight="1">
      <c r="E1569" s="12"/>
      <c r="F1569" s="1"/>
    </row>
    <row r="1570" spans="5:6" ht="27.95" customHeight="1">
      <c r="E1570" s="12"/>
      <c r="F1570" s="1"/>
    </row>
    <row r="1571" spans="5:6" ht="27.95" customHeight="1">
      <c r="E1571" s="12"/>
      <c r="F1571" s="1"/>
    </row>
    <row r="1572" spans="5:6" ht="27.95" customHeight="1">
      <c r="E1572" s="12"/>
      <c r="F1572" s="1"/>
    </row>
    <row r="1573" spans="5:6" ht="27.95" customHeight="1">
      <c r="E1573" s="12"/>
      <c r="F1573" s="1"/>
    </row>
    <row r="1574" spans="5:6" ht="27.95" customHeight="1">
      <c r="E1574" s="12"/>
      <c r="F1574" s="1"/>
    </row>
    <row r="1575" spans="5:6" ht="27.95" customHeight="1">
      <c r="E1575" s="12"/>
      <c r="F1575" s="1"/>
    </row>
    <row r="1576" spans="5:6" ht="27.95" customHeight="1">
      <c r="E1576" s="12"/>
      <c r="F1576" s="1"/>
    </row>
    <row r="1577" spans="5:6" ht="27.95" customHeight="1">
      <c r="E1577" s="12"/>
      <c r="F1577" s="1"/>
    </row>
    <row r="1578" spans="5:6" ht="27.95" customHeight="1">
      <c r="E1578" s="12"/>
      <c r="F1578" s="1"/>
    </row>
    <row r="1579" spans="5:6" ht="27.95" customHeight="1">
      <c r="E1579" s="12"/>
      <c r="F1579" s="1"/>
    </row>
    <row r="1580" spans="5:6" ht="27.95" customHeight="1">
      <c r="E1580" s="12"/>
      <c r="F1580" s="1"/>
    </row>
    <row r="1581" spans="5:6" ht="27.95" customHeight="1">
      <c r="E1581" s="12"/>
      <c r="F1581" s="1"/>
    </row>
    <row r="1582" spans="5:6" ht="27.95" customHeight="1">
      <c r="E1582" s="12"/>
      <c r="F1582" s="1"/>
    </row>
    <row r="1583" spans="5:6" ht="27.95" customHeight="1">
      <c r="E1583" s="12"/>
      <c r="F1583" s="1"/>
    </row>
    <row r="1584" spans="5:6" ht="27.95" customHeight="1">
      <c r="E1584" s="12"/>
      <c r="F1584" s="1"/>
    </row>
    <row r="1585" spans="5:6" ht="27.95" customHeight="1">
      <c r="E1585" s="12"/>
      <c r="F1585" s="1"/>
    </row>
    <row r="1586" spans="5:6" ht="27.95" customHeight="1">
      <c r="E1586" s="12"/>
      <c r="F1586" s="1"/>
    </row>
    <row r="1587" spans="5:6" ht="27.95" customHeight="1">
      <c r="E1587" s="12"/>
      <c r="F1587" s="1"/>
    </row>
    <row r="1588" spans="5:6" ht="27.95" customHeight="1">
      <c r="E1588" s="12"/>
      <c r="F1588" s="1"/>
    </row>
    <row r="1589" spans="5:6" ht="27.95" customHeight="1">
      <c r="E1589" s="12"/>
      <c r="F1589" s="1"/>
    </row>
    <row r="1590" spans="5:6" ht="27.95" customHeight="1">
      <c r="E1590" s="12"/>
      <c r="F1590" s="1"/>
    </row>
    <row r="1591" spans="5:6" ht="27.95" customHeight="1">
      <c r="E1591" s="12"/>
      <c r="F1591" s="1"/>
    </row>
    <row r="1592" spans="5:6" ht="27.95" customHeight="1">
      <c r="E1592" s="12"/>
      <c r="F1592" s="1"/>
    </row>
    <row r="1593" spans="5:6" ht="27.95" customHeight="1">
      <c r="E1593" s="12"/>
      <c r="F1593" s="1"/>
    </row>
    <row r="1594" spans="5:6" ht="27.95" customHeight="1">
      <c r="E1594" s="12"/>
      <c r="F1594" s="1"/>
    </row>
    <row r="1595" spans="5:6" ht="27.95" customHeight="1">
      <c r="E1595" s="12"/>
      <c r="F1595" s="1"/>
    </row>
    <row r="1596" spans="5:6" ht="27.95" customHeight="1">
      <c r="E1596" s="12"/>
      <c r="F1596" s="1"/>
    </row>
    <row r="1597" spans="5:6" ht="27.95" customHeight="1">
      <c r="E1597" s="12"/>
      <c r="F1597" s="1"/>
    </row>
    <row r="1598" spans="5:6" ht="27.95" customHeight="1">
      <c r="E1598" s="12"/>
      <c r="F1598" s="1"/>
    </row>
    <row r="1599" spans="5:6" ht="27.95" customHeight="1">
      <c r="E1599" s="12"/>
      <c r="F1599" s="1"/>
    </row>
    <row r="1600" spans="5:6" ht="27.95" customHeight="1">
      <c r="E1600" s="12"/>
      <c r="F1600" s="1"/>
    </row>
    <row r="1601" spans="5:6" ht="27.95" customHeight="1">
      <c r="E1601" s="12"/>
      <c r="F1601" s="1"/>
    </row>
    <row r="1602" spans="5:6" ht="27.95" customHeight="1">
      <c r="E1602" s="12"/>
      <c r="F1602" s="1"/>
    </row>
    <row r="1603" spans="5:6" ht="27.95" customHeight="1">
      <c r="E1603" s="12"/>
      <c r="F1603" s="1"/>
    </row>
    <row r="1604" spans="5:6" ht="27.95" customHeight="1">
      <c r="E1604" s="12"/>
      <c r="F1604" s="1"/>
    </row>
    <row r="1605" spans="5:6" ht="27.95" customHeight="1">
      <c r="E1605" s="12"/>
      <c r="F1605" s="1"/>
    </row>
    <row r="1606" spans="5:6" ht="27.95" customHeight="1">
      <c r="E1606" s="12"/>
      <c r="F1606" s="1"/>
    </row>
    <row r="1607" spans="5:6" ht="27.95" customHeight="1">
      <c r="E1607" s="12"/>
      <c r="F1607" s="1"/>
    </row>
    <row r="1608" spans="5:6" ht="27.95" customHeight="1">
      <c r="E1608" s="12"/>
      <c r="F1608" s="1"/>
    </row>
    <row r="1609" spans="5:6" ht="27.95" customHeight="1">
      <c r="E1609" s="12"/>
      <c r="F1609" s="1"/>
    </row>
    <row r="1610" spans="5:6" ht="27.95" customHeight="1">
      <c r="E1610" s="12"/>
      <c r="F1610" s="1"/>
    </row>
    <row r="1611" spans="5:6" ht="27.95" customHeight="1">
      <c r="E1611" s="12"/>
      <c r="F1611" s="1"/>
    </row>
    <row r="1612" spans="5:6" ht="27.95" customHeight="1">
      <c r="E1612" s="12"/>
      <c r="F1612" s="1"/>
    </row>
    <row r="1613" spans="5:6" ht="27.95" customHeight="1">
      <c r="E1613" s="12"/>
      <c r="F1613" s="1"/>
    </row>
    <row r="1614" spans="5:6" ht="27.95" customHeight="1">
      <c r="E1614" s="12"/>
      <c r="F1614" s="1"/>
    </row>
    <row r="1615" spans="5:6" ht="27.95" customHeight="1">
      <c r="E1615" s="12"/>
      <c r="F1615" s="1"/>
    </row>
    <row r="1616" spans="5:6" ht="27.95" customHeight="1">
      <c r="E1616" s="12"/>
      <c r="F1616" s="1"/>
    </row>
    <row r="1617" spans="5:6" ht="27.95" customHeight="1">
      <c r="E1617" s="12"/>
      <c r="F1617" s="1"/>
    </row>
    <row r="1618" spans="5:6" ht="27.95" customHeight="1">
      <c r="E1618" s="12"/>
      <c r="F1618" s="1"/>
    </row>
    <row r="1619" spans="5:6" ht="27.95" customHeight="1">
      <c r="E1619" s="12"/>
      <c r="F1619" s="1"/>
    </row>
    <row r="1620" spans="5:6" ht="27.95" customHeight="1">
      <c r="E1620" s="12"/>
      <c r="F1620" s="1"/>
    </row>
    <row r="1621" spans="5:6" ht="27.95" customHeight="1">
      <c r="E1621" s="12"/>
      <c r="F1621" s="1"/>
    </row>
    <row r="1622" spans="5:6" ht="27.95" customHeight="1">
      <c r="E1622" s="12"/>
      <c r="F1622" s="1"/>
    </row>
    <row r="1623" spans="5:6" ht="27.95" customHeight="1">
      <c r="E1623" s="12"/>
      <c r="F1623" s="1"/>
    </row>
    <row r="1624" spans="5:6" ht="27.95" customHeight="1">
      <c r="E1624" s="12"/>
      <c r="F1624" s="1"/>
    </row>
    <row r="1625" spans="5:6" ht="27.95" customHeight="1">
      <c r="E1625" s="12"/>
      <c r="F1625" s="1"/>
    </row>
    <row r="1626" spans="5:6" ht="27.95" customHeight="1">
      <c r="E1626" s="12"/>
      <c r="F1626" s="1"/>
    </row>
    <row r="1627" spans="5:6" ht="27.95" customHeight="1">
      <c r="E1627" s="12"/>
      <c r="F1627" s="1"/>
    </row>
    <row r="1628" spans="5:6" ht="27.95" customHeight="1">
      <c r="E1628" s="12"/>
      <c r="F1628" s="1"/>
    </row>
    <row r="1629" spans="5:6" ht="27.95" customHeight="1">
      <c r="E1629" s="12"/>
      <c r="F1629" s="1"/>
    </row>
    <row r="1630" spans="5:6" ht="27.95" customHeight="1">
      <c r="E1630" s="12"/>
      <c r="F1630" s="1"/>
    </row>
    <row r="1631" spans="5:6" ht="27.95" customHeight="1">
      <c r="E1631" s="12"/>
      <c r="F1631" s="1"/>
    </row>
    <row r="1632" spans="5:6" ht="27.95" customHeight="1">
      <c r="E1632" s="12"/>
      <c r="F1632" s="1"/>
    </row>
    <row r="1633" spans="5:6" ht="27.95" customHeight="1">
      <c r="E1633" s="12"/>
      <c r="F1633" s="1"/>
    </row>
    <row r="1634" spans="5:6" ht="27.95" customHeight="1">
      <c r="E1634" s="12"/>
      <c r="F1634" s="1"/>
    </row>
    <row r="1635" spans="5:6" ht="27.95" customHeight="1">
      <c r="E1635" s="12"/>
      <c r="F1635" s="1"/>
    </row>
    <row r="1636" spans="5:6" ht="27.95" customHeight="1">
      <c r="E1636" s="12"/>
      <c r="F1636" s="1"/>
    </row>
    <row r="1637" spans="5:6" ht="27.95" customHeight="1">
      <c r="E1637" s="12"/>
      <c r="F1637" s="1"/>
    </row>
    <row r="1638" spans="5:6" ht="27.95" customHeight="1">
      <c r="E1638" s="12"/>
      <c r="F1638" s="1"/>
    </row>
    <row r="1639" spans="5:6" ht="27.95" customHeight="1">
      <c r="E1639" s="12"/>
      <c r="F1639" s="1"/>
    </row>
    <row r="1640" spans="5:6" ht="27.95" customHeight="1">
      <c r="E1640" s="12"/>
      <c r="F1640" s="1"/>
    </row>
    <row r="1641" spans="5:6" ht="27.95" customHeight="1">
      <c r="E1641" s="12"/>
      <c r="F1641" s="1"/>
    </row>
    <row r="1642" spans="5:6" ht="27.95" customHeight="1">
      <c r="E1642" s="12"/>
      <c r="F1642" s="1"/>
    </row>
    <row r="1643" spans="5:6" ht="27.95" customHeight="1">
      <c r="E1643" s="12"/>
      <c r="F1643" s="1"/>
    </row>
    <row r="1644" spans="5:6" ht="27.95" customHeight="1">
      <c r="E1644" s="12"/>
      <c r="F1644" s="1"/>
    </row>
    <row r="1645" spans="5:6" ht="27.95" customHeight="1">
      <c r="E1645" s="12"/>
      <c r="F1645" s="1"/>
    </row>
    <row r="1646" spans="5:6" ht="27.95" customHeight="1">
      <c r="E1646" s="12"/>
      <c r="F1646" s="1"/>
    </row>
    <row r="1647" spans="5:6" ht="27.95" customHeight="1">
      <c r="E1647" s="12"/>
      <c r="F1647" s="1"/>
    </row>
    <row r="1648" spans="5:6" ht="27.95" customHeight="1">
      <c r="E1648" s="12"/>
      <c r="F1648" s="1"/>
    </row>
    <row r="1649" spans="5:6" ht="27.95" customHeight="1">
      <c r="E1649" s="12"/>
      <c r="F1649" s="1"/>
    </row>
    <row r="1650" spans="5:6" ht="27.95" customHeight="1">
      <c r="E1650" s="12"/>
      <c r="F1650" s="1"/>
    </row>
    <row r="1651" spans="5:6" ht="27.95" customHeight="1">
      <c r="E1651" s="12"/>
      <c r="F1651" s="1"/>
    </row>
    <row r="1652" spans="5:6" ht="27.95" customHeight="1">
      <c r="E1652" s="12"/>
      <c r="F1652" s="1"/>
    </row>
    <row r="1653" spans="5:6" ht="27.95" customHeight="1">
      <c r="E1653" s="12"/>
      <c r="F1653" s="1"/>
    </row>
    <row r="1654" spans="5:6" ht="27.95" customHeight="1">
      <c r="E1654" s="12"/>
      <c r="F1654" s="1"/>
    </row>
    <row r="1655" spans="5:6" ht="27.95" customHeight="1">
      <c r="E1655" s="12"/>
      <c r="F1655" s="1"/>
    </row>
    <row r="1656" spans="5:6" ht="27.95" customHeight="1">
      <c r="E1656" s="12"/>
      <c r="F1656" s="1"/>
    </row>
    <row r="1657" spans="5:6" ht="27.95" customHeight="1">
      <c r="E1657" s="12"/>
      <c r="F1657" s="1"/>
    </row>
    <row r="1658" spans="5:6" ht="27.95" customHeight="1">
      <c r="E1658" s="12"/>
      <c r="F1658" s="1"/>
    </row>
    <row r="1659" spans="5:6" ht="27.95" customHeight="1">
      <c r="E1659" s="12"/>
      <c r="F1659" s="1"/>
    </row>
    <row r="1660" spans="5:6" ht="27.95" customHeight="1">
      <c r="E1660" s="12"/>
      <c r="F1660" s="1"/>
    </row>
    <row r="1661" spans="5:6" ht="27.95" customHeight="1">
      <c r="E1661" s="12"/>
      <c r="F1661" s="1"/>
    </row>
    <row r="1662" spans="5:6" ht="27.95" customHeight="1">
      <c r="E1662" s="12"/>
      <c r="F1662" s="1"/>
    </row>
    <row r="1663" spans="5:6" ht="27.95" customHeight="1">
      <c r="E1663" s="12"/>
      <c r="F1663" s="1"/>
    </row>
    <row r="1664" spans="5:6" ht="27.95" customHeight="1">
      <c r="E1664" s="12"/>
      <c r="F1664" s="1"/>
    </row>
    <row r="1665" spans="5:6" ht="27.95" customHeight="1">
      <c r="E1665" s="12"/>
      <c r="F1665" s="1"/>
    </row>
    <row r="1666" spans="5:6" ht="27.95" customHeight="1">
      <c r="E1666" s="12"/>
      <c r="F1666" s="1"/>
    </row>
    <row r="1667" spans="5:6" ht="27.95" customHeight="1">
      <c r="E1667" s="12"/>
      <c r="F1667" s="1"/>
    </row>
    <row r="1668" spans="5:6" ht="27.95" customHeight="1">
      <c r="E1668" s="12"/>
      <c r="F1668" s="1"/>
    </row>
    <row r="1669" spans="5:6" ht="27.95" customHeight="1">
      <c r="E1669" s="12"/>
      <c r="F1669" s="1"/>
    </row>
    <row r="1670" spans="5:6" ht="27.95" customHeight="1">
      <c r="E1670" s="12"/>
      <c r="F1670" s="1"/>
    </row>
    <row r="1671" spans="5:6" ht="27.95" customHeight="1">
      <c r="E1671" s="12"/>
      <c r="F1671" s="1"/>
    </row>
    <row r="1672" spans="5:6" ht="27.95" customHeight="1">
      <c r="E1672" s="12"/>
      <c r="F1672" s="1"/>
    </row>
    <row r="1673" spans="5:6" ht="27.95" customHeight="1">
      <c r="E1673" s="12"/>
      <c r="F1673" s="1"/>
    </row>
    <row r="1674" spans="5:6" ht="27.95" customHeight="1">
      <c r="E1674" s="12"/>
      <c r="F1674" s="1"/>
    </row>
    <row r="1675" spans="5:6" ht="27.95" customHeight="1">
      <c r="E1675" s="12"/>
      <c r="F1675" s="1"/>
    </row>
    <row r="1676" spans="5:6" ht="27.95" customHeight="1">
      <c r="E1676" s="12"/>
      <c r="F1676" s="1"/>
    </row>
    <row r="1677" spans="5:6" ht="27.95" customHeight="1">
      <c r="E1677" s="12"/>
      <c r="F1677" s="1"/>
    </row>
    <row r="1678" spans="5:6" ht="27.95" customHeight="1">
      <c r="E1678" s="12"/>
      <c r="F1678" s="1"/>
    </row>
    <row r="1679" spans="5:6" ht="27.95" customHeight="1">
      <c r="E1679" s="12"/>
      <c r="F1679" s="1"/>
    </row>
    <row r="1680" spans="5:6" ht="27.95" customHeight="1">
      <c r="E1680" s="12"/>
      <c r="F1680" s="1"/>
    </row>
    <row r="1681" spans="5:6" ht="27.95" customHeight="1">
      <c r="E1681" s="12"/>
      <c r="F1681" s="1"/>
    </row>
    <row r="1682" spans="5:6" ht="27.95" customHeight="1">
      <c r="E1682" s="12"/>
      <c r="F1682" s="1"/>
    </row>
    <row r="1683" spans="5:6" ht="27.95" customHeight="1">
      <c r="E1683" s="12"/>
      <c r="F1683" s="1"/>
    </row>
    <row r="1684" spans="5:6" ht="27.95" customHeight="1">
      <c r="E1684" s="12"/>
      <c r="F1684" s="1"/>
    </row>
    <row r="1685" spans="5:6" ht="27.95" customHeight="1">
      <c r="E1685" s="12"/>
      <c r="F1685" s="1"/>
    </row>
    <row r="1686" spans="5:6" ht="27.95" customHeight="1">
      <c r="E1686" s="12"/>
      <c r="F1686" s="1"/>
    </row>
    <row r="1687" spans="5:6" ht="27.95" customHeight="1">
      <c r="E1687" s="12"/>
      <c r="F1687" s="1"/>
    </row>
    <row r="1688" spans="5:6" ht="27.95" customHeight="1">
      <c r="E1688" s="12"/>
      <c r="F1688" s="1"/>
    </row>
    <row r="1689" spans="5:6" ht="27.95" customHeight="1">
      <c r="E1689" s="12"/>
      <c r="F1689" s="1"/>
    </row>
    <row r="1690" spans="5:6" ht="27.95" customHeight="1">
      <c r="E1690" s="12"/>
      <c r="F1690" s="1"/>
    </row>
    <row r="1691" spans="5:6" ht="27.95" customHeight="1">
      <c r="E1691" s="12"/>
      <c r="F1691" s="1"/>
    </row>
    <row r="1692" spans="5:6" ht="27.95" customHeight="1">
      <c r="E1692" s="12"/>
      <c r="F1692" s="1"/>
    </row>
    <row r="1693" spans="5:6" ht="27.95" customHeight="1">
      <c r="E1693" s="12"/>
      <c r="F1693" s="1"/>
    </row>
    <row r="1694" spans="5:6" ht="27.95" customHeight="1">
      <c r="E1694" s="12"/>
      <c r="F1694" s="1"/>
    </row>
    <row r="1695" spans="5:6" ht="27.95" customHeight="1">
      <c r="E1695" s="12"/>
      <c r="F1695" s="1"/>
    </row>
    <row r="1696" spans="5:6" ht="27.95" customHeight="1">
      <c r="E1696" s="12"/>
      <c r="F1696" s="1"/>
    </row>
    <row r="1697" spans="5:6" ht="27.95" customHeight="1">
      <c r="E1697" s="12"/>
      <c r="F1697" s="1"/>
    </row>
    <row r="1698" spans="5:6" ht="27.95" customHeight="1">
      <c r="E1698" s="12"/>
      <c r="F1698" s="1"/>
    </row>
    <row r="1699" spans="5:6" ht="27.95" customHeight="1">
      <c r="E1699" s="12"/>
      <c r="F1699" s="1"/>
    </row>
    <row r="1700" spans="5:6" ht="27.95" customHeight="1">
      <c r="E1700" s="12"/>
      <c r="F1700" s="1"/>
    </row>
    <row r="1701" spans="5:6" ht="27.95" customHeight="1">
      <c r="E1701" s="12"/>
      <c r="F1701" s="1"/>
    </row>
    <row r="1702" spans="5:6" ht="27.95" customHeight="1">
      <c r="E1702" s="12"/>
      <c r="F1702" s="1"/>
    </row>
    <row r="1703" spans="5:6" ht="27.95" customHeight="1">
      <c r="E1703" s="12"/>
      <c r="F1703" s="1"/>
    </row>
    <row r="1704" spans="5:6" ht="27.95" customHeight="1">
      <c r="E1704" s="12"/>
      <c r="F1704" s="1"/>
    </row>
    <row r="1705" spans="5:6" ht="27.95" customHeight="1">
      <c r="E1705" s="12"/>
      <c r="F1705" s="1"/>
    </row>
    <row r="1706" spans="5:6" ht="27.95" customHeight="1">
      <c r="E1706" s="12"/>
      <c r="F1706" s="1"/>
    </row>
    <row r="1707" spans="5:6" ht="27.95" customHeight="1">
      <c r="E1707" s="12"/>
      <c r="F1707" s="1"/>
    </row>
    <row r="1708" spans="5:6" ht="27.95" customHeight="1">
      <c r="E1708" s="12"/>
      <c r="F1708" s="1"/>
    </row>
    <row r="1709" spans="5:6" ht="27.95" customHeight="1">
      <c r="E1709" s="12"/>
      <c r="F1709" s="1"/>
    </row>
    <row r="1710" spans="5:6" ht="27.95" customHeight="1">
      <c r="E1710" s="12"/>
      <c r="F1710" s="1"/>
    </row>
    <row r="1711" spans="5:6" ht="27.95" customHeight="1">
      <c r="E1711" s="12"/>
      <c r="F1711" s="1"/>
    </row>
    <row r="1712" spans="5:6" ht="27.95" customHeight="1">
      <c r="E1712" s="12"/>
      <c r="F1712" s="1"/>
    </row>
    <row r="1713" spans="5:6" ht="27.95" customHeight="1">
      <c r="E1713" s="12"/>
      <c r="F1713" s="1"/>
    </row>
    <row r="1714" spans="5:6" ht="27.95" customHeight="1">
      <c r="E1714" s="12"/>
      <c r="F1714" s="1"/>
    </row>
    <row r="1715" spans="5:6" ht="27.95" customHeight="1">
      <c r="E1715" s="12"/>
      <c r="F1715" s="1"/>
    </row>
    <row r="1716" spans="5:6" ht="27.95" customHeight="1">
      <c r="E1716" s="12"/>
      <c r="F1716" s="1"/>
    </row>
    <row r="1717" spans="5:6" ht="27.95" customHeight="1">
      <c r="E1717" s="12"/>
      <c r="F1717" s="1"/>
    </row>
    <row r="1718" spans="5:6" ht="27.95" customHeight="1">
      <c r="E1718" s="12"/>
      <c r="F1718" s="1"/>
    </row>
    <row r="1719" spans="5:6" ht="27.95" customHeight="1">
      <c r="E1719" s="12"/>
      <c r="F1719" s="1"/>
    </row>
    <row r="1720" spans="5:6" ht="27.95" customHeight="1">
      <c r="E1720" s="12"/>
      <c r="F1720" s="1"/>
    </row>
    <row r="1721" spans="5:6" ht="27.95" customHeight="1">
      <c r="E1721" s="12"/>
      <c r="F1721" s="1"/>
    </row>
    <row r="1722" spans="5:6" ht="27.95" customHeight="1">
      <c r="E1722" s="12"/>
      <c r="F1722" s="1"/>
    </row>
    <row r="1723" spans="5:6" ht="27.95" customHeight="1">
      <c r="E1723" s="12"/>
      <c r="F1723" s="1"/>
    </row>
    <row r="1724" spans="5:6" ht="27.95" customHeight="1">
      <c r="E1724" s="12"/>
      <c r="F1724" s="1"/>
    </row>
    <row r="1725" spans="5:6" ht="27.95" customHeight="1">
      <c r="E1725" s="12"/>
      <c r="F1725" s="1"/>
    </row>
    <row r="1726" spans="5:6" ht="27.95" customHeight="1">
      <c r="E1726" s="12"/>
      <c r="F1726" s="1"/>
    </row>
    <row r="1727" spans="5:6" ht="27.95" customHeight="1">
      <c r="E1727" s="12"/>
      <c r="F1727" s="1"/>
    </row>
    <row r="1728" spans="5:6" ht="27.95" customHeight="1">
      <c r="E1728" s="12"/>
      <c r="F1728" s="1"/>
    </row>
    <row r="1729" spans="5:6" ht="27.95" customHeight="1">
      <c r="E1729" s="12"/>
      <c r="F1729" s="1"/>
    </row>
    <row r="1730" spans="5:6" ht="27.95" customHeight="1">
      <c r="E1730" s="12"/>
      <c r="F1730" s="1"/>
    </row>
    <row r="1731" spans="5:6" ht="27.95" customHeight="1">
      <c r="E1731" s="12"/>
      <c r="F1731" s="1"/>
    </row>
    <row r="1732" spans="5:6" ht="27.95" customHeight="1">
      <c r="E1732" s="12"/>
      <c r="F1732" s="1"/>
    </row>
    <row r="1733" spans="5:6" ht="27.95" customHeight="1">
      <c r="E1733" s="12"/>
      <c r="F1733" s="1"/>
    </row>
    <row r="1734" spans="5:6" ht="27.95" customHeight="1">
      <c r="E1734" s="12"/>
      <c r="F1734" s="1"/>
    </row>
    <row r="1735" spans="5:6" ht="27.95" customHeight="1">
      <c r="E1735" s="12"/>
      <c r="F1735" s="1"/>
    </row>
    <row r="1736" spans="5:6" ht="27.95" customHeight="1">
      <c r="E1736" s="12"/>
      <c r="F1736" s="1"/>
    </row>
    <row r="1737" spans="5:6" ht="27.95" customHeight="1">
      <c r="E1737" s="12"/>
      <c r="F1737" s="1"/>
    </row>
    <row r="1738" spans="5:6" ht="27.95" customHeight="1">
      <c r="E1738" s="12"/>
      <c r="F1738" s="1"/>
    </row>
    <row r="1739" spans="5:6" ht="27.95" customHeight="1">
      <c r="E1739" s="12"/>
      <c r="F1739" s="1"/>
    </row>
    <row r="1740" spans="5:6" ht="27.95" customHeight="1">
      <c r="E1740" s="12"/>
      <c r="F1740" s="1"/>
    </row>
    <row r="1741" spans="5:6" ht="27.95" customHeight="1">
      <c r="E1741" s="12"/>
      <c r="F1741" s="1"/>
    </row>
    <row r="1742" spans="5:6" ht="27.95" customHeight="1">
      <c r="E1742" s="12"/>
      <c r="F1742" s="1"/>
    </row>
    <row r="1743" spans="5:6" ht="27.95" customHeight="1">
      <c r="E1743" s="12"/>
      <c r="F1743" s="1"/>
    </row>
    <row r="1744" spans="5:6" ht="27.95" customHeight="1">
      <c r="E1744" s="12"/>
      <c r="F1744" s="1"/>
    </row>
    <row r="1745" spans="5:6" ht="27.95" customHeight="1">
      <c r="E1745" s="12"/>
      <c r="F1745" s="1"/>
    </row>
    <row r="1746" spans="5:6" ht="27.95" customHeight="1">
      <c r="E1746" s="12"/>
      <c r="F1746" s="1"/>
    </row>
    <row r="1747" spans="5:6" ht="27.95" customHeight="1">
      <c r="E1747" s="12"/>
      <c r="F1747" s="1"/>
    </row>
    <row r="1748" spans="5:6" ht="27.95" customHeight="1">
      <c r="E1748" s="12"/>
      <c r="F1748" s="1"/>
    </row>
    <row r="1749" spans="5:6" ht="27.95" customHeight="1">
      <c r="E1749" s="12"/>
      <c r="F1749" s="1"/>
    </row>
    <row r="1750" spans="5:6" ht="27.95" customHeight="1">
      <c r="E1750" s="12"/>
      <c r="F1750" s="1"/>
    </row>
    <row r="1751" spans="5:6" ht="27.95" customHeight="1">
      <c r="E1751" s="12"/>
      <c r="F1751" s="1"/>
    </row>
    <row r="1752" spans="5:6" ht="27.95" customHeight="1">
      <c r="E1752" s="12"/>
      <c r="F1752" s="1"/>
    </row>
    <row r="1753" spans="5:6" ht="27.95" customHeight="1">
      <c r="E1753" s="12"/>
      <c r="F1753" s="1"/>
    </row>
    <row r="1754" spans="5:6" ht="27.95" customHeight="1">
      <c r="E1754" s="12"/>
      <c r="F1754" s="1"/>
    </row>
    <row r="1755" spans="5:6" ht="27.95" customHeight="1">
      <c r="E1755" s="12"/>
      <c r="F1755" s="1"/>
    </row>
    <row r="1756" spans="5:6" ht="27.95" customHeight="1">
      <c r="E1756" s="12"/>
      <c r="F1756" s="1"/>
    </row>
    <row r="1757" spans="5:6" ht="27.95" customHeight="1">
      <c r="E1757" s="12"/>
      <c r="F1757" s="1"/>
    </row>
    <row r="1758" spans="5:6" ht="27.95" customHeight="1">
      <c r="E1758" s="12"/>
      <c r="F1758" s="1"/>
    </row>
    <row r="1759" spans="5:6" ht="27.95" customHeight="1">
      <c r="E1759" s="12"/>
      <c r="F1759" s="1"/>
    </row>
    <row r="1760" spans="5:6" ht="27.95" customHeight="1">
      <c r="E1760" s="12"/>
      <c r="F1760" s="1"/>
    </row>
    <row r="1761" spans="5:6" ht="27.95" customHeight="1">
      <c r="E1761" s="12"/>
      <c r="F1761" s="1"/>
    </row>
    <row r="1762" spans="5:6" ht="27.95" customHeight="1">
      <c r="E1762" s="12"/>
      <c r="F1762" s="1"/>
    </row>
    <row r="1763" spans="5:6" ht="27.95" customHeight="1">
      <c r="E1763" s="12"/>
      <c r="F1763" s="1"/>
    </row>
    <row r="1764" spans="5:6" ht="27.95" customHeight="1">
      <c r="E1764" s="12"/>
      <c r="F1764" s="1"/>
    </row>
    <row r="1765" spans="5:6" ht="27.95" customHeight="1">
      <c r="E1765" s="12"/>
      <c r="F1765" s="1"/>
    </row>
    <row r="1766" spans="5:6" ht="27.95" customHeight="1">
      <c r="E1766" s="12"/>
      <c r="F1766" s="1"/>
    </row>
    <row r="1767" spans="5:6" ht="27.95" customHeight="1">
      <c r="E1767" s="12"/>
      <c r="F1767" s="1"/>
    </row>
    <row r="1768" spans="5:6" ht="27.95" customHeight="1">
      <c r="E1768" s="12"/>
      <c r="F1768" s="1"/>
    </row>
    <row r="1769" spans="5:6" ht="27.95" customHeight="1">
      <c r="E1769" s="12"/>
      <c r="F1769" s="1"/>
    </row>
    <row r="1770" spans="5:6" ht="27.95" customHeight="1">
      <c r="E1770" s="12"/>
      <c r="F1770" s="1"/>
    </row>
    <row r="1771" spans="5:6" ht="27.95" customHeight="1">
      <c r="E1771" s="12"/>
      <c r="F1771" s="1"/>
    </row>
    <row r="1772" spans="5:6" ht="27.95" customHeight="1">
      <c r="E1772" s="12"/>
      <c r="F1772" s="1"/>
    </row>
    <row r="1773" spans="5:6" ht="27.95" customHeight="1">
      <c r="E1773" s="12"/>
      <c r="F1773" s="1"/>
    </row>
    <row r="1774" spans="5:6" ht="27.95" customHeight="1">
      <c r="E1774" s="12"/>
      <c r="F1774" s="1"/>
    </row>
    <row r="1775" spans="5:6" ht="27.95" customHeight="1">
      <c r="E1775" s="12"/>
      <c r="F1775" s="1"/>
    </row>
    <row r="1776" spans="5:6" ht="27.95" customHeight="1">
      <c r="E1776" s="12"/>
      <c r="F1776" s="1"/>
    </row>
    <row r="1777" spans="5:6" ht="27.95" customHeight="1">
      <c r="E1777" s="12"/>
      <c r="F1777" s="1"/>
    </row>
    <row r="1778" spans="5:6" ht="27.95" customHeight="1">
      <c r="E1778" s="12"/>
      <c r="F1778" s="1"/>
    </row>
    <row r="1779" spans="5:6" ht="27.95" customHeight="1">
      <c r="E1779" s="12"/>
      <c r="F1779" s="1"/>
    </row>
    <row r="1780" spans="5:6" ht="27.95" customHeight="1">
      <c r="E1780" s="12"/>
      <c r="F1780" s="1"/>
    </row>
    <row r="1781" spans="5:6" ht="27.95" customHeight="1">
      <c r="E1781" s="12"/>
      <c r="F1781" s="1"/>
    </row>
    <row r="1782" spans="5:6" ht="27.95" customHeight="1">
      <c r="E1782" s="12"/>
      <c r="F1782" s="1"/>
    </row>
    <row r="1783" spans="5:6" ht="27.95" customHeight="1">
      <c r="E1783" s="12"/>
      <c r="F1783" s="1"/>
    </row>
    <row r="1784" spans="5:6" ht="27.95" customHeight="1">
      <c r="E1784" s="12"/>
      <c r="F1784" s="1"/>
    </row>
    <row r="1785" spans="5:6" ht="27.95" customHeight="1">
      <c r="E1785" s="12"/>
      <c r="F1785" s="1"/>
    </row>
    <row r="1786" spans="5:6" ht="27.95" customHeight="1">
      <c r="E1786" s="12"/>
      <c r="F1786" s="1"/>
    </row>
    <row r="1787" spans="5:6" ht="27.95" customHeight="1">
      <c r="E1787" s="12"/>
      <c r="F1787" s="1"/>
    </row>
    <row r="1788" spans="5:6" ht="27.95" customHeight="1">
      <c r="E1788" s="12"/>
      <c r="F1788" s="1"/>
    </row>
    <row r="1789" spans="5:6" ht="27.95" customHeight="1">
      <c r="E1789" s="12"/>
      <c r="F1789" s="1"/>
    </row>
    <row r="1790" spans="5:6" ht="27.95" customHeight="1">
      <c r="E1790" s="12"/>
      <c r="F1790" s="1"/>
    </row>
    <row r="1791" spans="5:6" ht="27.95" customHeight="1">
      <c r="E1791" s="12"/>
      <c r="F1791" s="1"/>
    </row>
    <row r="1792" spans="5:6" ht="27.95" customHeight="1">
      <c r="E1792" s="12"/>
      <c r="F1792" s="1"/>
    </row>
    <row r="1793" spans="5:6" ht="27.95" customHeight="1">
      <c r="E1793" s="12"/>
      <c r="F1793" s="1"/>
    </row>
    <row r="1794" spans="5:6" ht="27.95" customHeight="1">
      <c r="E1794" s="12"/>
      <c r="F1794" s="1"/>
    </row>
    <row r="1795" spans="5:6" ht="27.95" customHeight="1">
      <c r="E1795" s="12"/>
      <c r="F1795" s="1"/>
    </row>
    <row r="1796" spans="5:6" ht="27.95" customHeight="1">
      <c r="E1796" s="12"/>
      <c r="F1796" s="1"/>
    </row>
    <row r="1797" spans="5:6" ht="27.95" customHeight="1">
      <c r="E1797" s="12"/>
      <c r="F1797" s="1"/>
    </row>
    <row r="1798" spans="5:6" ht="27.95" customHeight="1">
      <c r="E1798" s="12"/>
      <c r="F1798" s="1"/>
    </row>
    <row r="1799" spans="5:6" ht="27.95" customHeight="1">
      <c r="E1799" s="12"/>
      <c r="F1799" s="1"/>
    </row>
    <row r="1800" spans="5:6" ht="27.95" customHeight="1">
      <c r="E1800" s="12"/>
      <c r="F1800" s="1"/>
    </row>
    <row r="1801" spans="5:6" ht="27.95" customHeight="1">
      <c r="E1801" s="12"/>
      <c r="F1801" s="1"/>
    </row>
    <row r="1802" spans="5:6" ht="27.95" customHeight="1">
      <c r="E1802" s="12"/>
      <c r="F1802" s="1"/>
    </row>
    <row r="1803" spans="5:6" ht="27.95" customHeight="1">
      <c r="E1803" s="12"/>
      <c r="F1803" s="1"/>
    </row>
    <row r="1804" spans="5:6" ht="27.95" customHeight="1">
      <c r="E1804" s="12"/>
      <c r="F1804" s="1"/>
    </row>
    <row r="1805" spans="5:6" ht="27.95" customHeight="1">
      <c r="E1805" s="12"/>
      <c r="F1805" s="1"/>
    </row>
    <row r="1806" spans="5:6" ht="27.95" customHeight="1">
      <c r="E1806" s="12"/>
      <c r="F1806" s="1"/>
    </row>
    <row r="1807" spans="5:6" ht="27.95" customHeight="1">
      <c r="E1807" s="12"/>
      <c r="F1807" s="1"/>
    </row>
    <row r="1808" spans="5:6" ht="27.95" customHeight="1">
      <c r="E1808" s="12"/>
      <c r="F1808" s="1"/>
    </row>
    <row r="1809" spans="5:6" ht="27.95" customHeight="1">
      <c r="E1809" s="12"/>
      <c r="F1809" s="1"/>
    </row>
    <row r="1810" spans="5:6" ht="27.95" customHeight="1">
      <c r="E1810" s="12"/>
      <c r="F1810" s="1"/>
    </row>
    <row r="1811" spans="5:6" ht="27.95" customHeight="1">
      <c r="E1811" s="12"/>
      <c r="F1811" s="1"/>
    </row>
    <row r="1812" spans="5:6" ht="27.95" customHeight="1">
      <c r="E1812" s="12"/>
      <c r="F1812" s="1"/>
    </row>
    <row r="1813" spans="5:6" ht="27.95" customHeight="1">
      <c r="E1813" s="12"/>
      <c r="F1813" s="1"/>
    </row>
    <row r="1814" spans="5:6" ht="27.95" customHeight="1">
      <c r="E1814" s="12"/>
      <c r="F1814" s="1"/>
    </row>
    <row r="1815" spans="5:6" ht="27.95" customHeight="1">
      <c r="E1815" s="12"/>
      <c r="F1815" s="1"/>
    </row>
    <row r="1816" spans="5:6" ht="27.95" customHeight="1">
      <c r="E1816" s="12"/>
      <c r="F1816" s="1"/>
    </row>
    <row r="1817" spans="5:6" ht="27.95" customHeight="1">
      <c r="E1817" s="12"/>
      <c r="F1817" s="1"/>
    </row>
    <row r="1818" spans="5:6" ht="27.95" customHeight="1">
      <c r="E1818" s="12"/>
      <c r="F1818" s="1"/>
    </row>
    <row r="1819" spans="5:6" ht="27.95" customHeight="1">
      <c r="E1819" s="12"/>
      <c r="F1819" s="1"/>
    </row>
    <row r="1820" spans="5:6" ht="27.95" customHeight="1">
      <c r="E1820" s="12"/>
      <c r="F1820" s="1"/>
    </row>
    <row r="1821" spans="5:6" ht="27.95" customHeight="1">
      <c r="E1821" s="12"/>
      <c r="F1821" s="1"/>
    </row>
    <row r="1822" spans="5:6" ht="27.95" customHeight="1">
      <c r="E1822" s="12"/>
      <c r="F1822" s="1"/>
    </row>
    <row r="1823" spans="5:6" ht="27.95" customHeight="1">
      <c r="E1823" s="12"/>
      <c r="F1823" s="1"/>
    </row>
    <row r="1824" spans="5:6" ht="27.95" customHeight="1">
      <c r="E1824" s="12"/>
      <c r="F1824" s="1"/>
    </row>
    <row r="1825" spans="5:6" ht="27.95" customHeight="1">
      <c r="E1825" s="12"/>
      <c r="F1825" s="1"/>
    </row>
    <row r="1826" spans="5:6" ht="27.95" customHeight="1">
      <c r="E1826" s="12"/>
      <c r="F1826" s="1"/>
    </row>
    <row r="1827" spans="5:6" ht="27.95" customHeight="1">
      <c r="E1827" s="12"/>
      <c r="F1827" s="1"/>
    </row>
    <row r="1828" spans="5:6" ht="27.95" customHeight="1">
      <c r="E1828" s="12"/>
      <c r="F1828" s="1"/>
    </row>
    <row r="1829" spans="5:6" ht="27.95" customHeight="1">
      <c r="E1829" s="12"/>
      <c r="F1829" s="1"/>
    </row>
    <row r="1830" spans="5:6" ht="27.95" customHeight="1">
      <c r="E1830" s="12"/>
      <c r="F1830" s="1"/>
    </row>
    <row r="1831" spans="5:6" ht="27.95" customHeight="1">
      <c r="E1831" s="12"/>
      <c r="F1831" s="1"/>
    </row>
    <row r="1832" spans="5:6" ht="27.95" customHeight="1">
      <c r="E1832" s="12"/>
      <c r="F1832" s="1"/>
    </row>
    <row r="1833" spans="5:6" ht="27.95" customHeight="1">
      <c r="E1833" s="12"/>
      <c r="F1833" s="1"/>
    </row>
    <row r="1834" spans="5:6" ht="27.95" customHeight="1">
      <c r="E1834" s="12"/>
      <c r="F1834" s="1"/>
    </row>
    <row r="1835" spans="5:6" ht="27.95" customHeight="1">
      <c r="E1835" s="12"/>
      <c r="F1835" s="1"/>
    </row>
    <row r="1836" spans="5:6" ht="27.95" customHeight="1">
      <c r="E1836" s="12"/>
      <c r="F1836" s="1"/>
    </row>
    <row r="1837" spans="5:6" ht="27.95" customHeight="1">
      <c r="E1837" s="12"/>
      <c r="F1837" s="1"/>
    </row>
    <row r="1838" spans="5:6" ht="27.95" customHeight="1">
      <c r="E1838" s="12"/>
      <c r="F1838" s="1"/>
    </row>
    <row r="1839" spans="5:6" ht="27.95" customHeight="1">
      <c r="E1839" s="12"/>
      <c r="F1839" s="1"/>
    </row>
    <row r="1840" spans="5:6" ht="27.95" customHeight="1">
      <c r="E1840" s="12"/>
      <c r="F1840" s="1"/>
    </row>
    <row r="1841" spans="5:6" ht="27.95" customHeight="1">
      <c r="E1841" s="12"/>
      <c r="F1841" s="1"/>
    </row>
    <row r="1842" spans="5:6" ht="27.95" customHeight="1">
      <c r="E1842" s="12"/>
      <c r="F1842" s="1"/>
    </row>
    <row r="1843" spans="5:6" ht="27.95" customHeight="1">
      <c r="E1843" s="12"/>
      <c r="F1843" s="1"/>
    </row>
    <row r="1844" spans="5:6" ht="27.95" customHeight="1">
      <c r="E1844" s="12"/>
      <c r="F1844" s="1"/>
    </row>
    <row r="1845" spans="5:6" ht="27.95" customHeight="1">
      <c r="E1845" s="12"/>
      <c r="F1845" s="1"/>
    </row>
    <row r="1846" spans="5:6" ht="27.95" customHeight="1">
      <c r="E1846" s="12"/>
      <c r="F1846" s="1"/>
    </row>
    <row r="1847" spans="5:6" ht="27.95" customHeight="1">
      <c r="E1847" s="12"/>
      <c r="F1847" s="1"/>
    </row>
    <row r="1848" spans="5:6" ht="27.95" customHeight="1">
      <c r="E1848" s="12"/>
      <c r="F1848" s="1"/>
    </row>
    <row r="1849" spans="5:6" ht="27.95" customHeight="1">
      <c r="E1849" s="12"/>
      <c r="F1849" s="1"/>
    </row>
    <row r="1850" spans="5:6" ht="27.95" customHeight="1">
      <c r="E1850" s="12"/>
      <c r="F1850" s="1"/>
    </row>
    <row r="1851" spans="5:6" ht="27.95" customHeight="1">
      <c r="E1851" s="12"/>
      <c r="F1851" s="1"/>
    </row>
    <row r="1852" spans="5:6" ht="27.95" customHeight="1">
      <c r="E1852" s="12"/>
      <c r="F1852" s="1"/>
    </row>
    <row r="1853" spans="5:6" ht="27.95" customHeight="1">
      <c r="E1853" s="12"/>
      <c r="F1853" s="1"/>
    </row>
    <row r="1854" spans="5:6" ht="27.95" customHeight="1">
      <c r="E1854" s="12"/>
      <c r="F1854" s="1"/>
    </row>
    <row r="1855" spans="5:6" ht="27.95" customHeight="1">
      <c r="E1855" s="12"/>
      <c r="F1855" s="1"/>
    </row>
    <row r="1856" spans="5:6" ht="27.95" customHeight="1">
      <c r="E1856" s="12"/>
      <c r="F1856" s="1"/>
    </row>
    <row r="1857" spans="5:6" ht="27.95" customHeight="1">
      <c r="E1857" s="12"/>
      <c r="F1857" s="1"/>
    </row>
    <row r="1858" spans="5:6" ht="27.95" customHeight="1">
      <c r="E1858" s="12"/>
      <c r="F1858" s="1"/>
    </row>
    <row r="1859" spans="5:6" ht="27.95" customHeight="1">
      <c r="E1859" s="12"/>
      <c r="F1859" s="1"/>
    </row>
    <row r="1860" spans="5:6" ht="27.95" customHeight="1">
      <c r="E1860" s="12"/>
      <c r="F1860" s="1"/>
    </row>
    <row r="1861" spans="5:6" ht="27.95" customHeight="1">
      <c r="E1861" s="12"/>
      <c r="F1861" s="1"/>
    </row>
    <row r="1862" spans="5:6" ht="27.95" customHeight="1">
      <c r="E1862" s="12"/>
      <c r="F1862" s="1"/>
    </row>
    <row r="1863" spans="5:6" ht="27.95" customHeight="1">
      <c r="E1863" s="12"/>
      <c r="F1863" s="1"/>
    </row>
    <row r="1864" spans="5:6" ht="27.95" customHeight="1">
      <c r="E1864" s="12"/>
      <c r="F1864" s="1"/>
    </row>
    <row r="1865" spans="5:6" ht="27.95" customHeight="1">
      <c r="E1865" s="12"/>
      <c r="F1865" s="1"/>
    </row>
    <row r="1866" spans="5:6" ht="27.95" customHeight="1">
      <c r="E1866" s="12"/>
      <c r="F1866" s="1"/>
    </row>
    <row r="1867" spans="5:6" ht="27.95" customHeight="1">
      <c r="E1867" s="12"/>
      <c r="F1867" s="1"/>
    </row>
    <row r="1868" spans="5:6" ht="27.95" customHeight="1">
      <c r="E1868" s="12"/>
      <c r="F1868" s="1"/>
    </row>
    <row r="1869" spans="5:6" ht="27.95" customHeight="1">
      <c r="E1869" s="12"/>
      <c r="F1869" s="1"/>
    </row>
    <row r="1870" spans="5:6" ht="27.95" customHeight="1">
      <c r="E1870" s="12"/>
      <c r="F1870" s="1"/>
    </row>
    <row r="1871" spans="5:6" ht="27.95" customHeight="1">
      <c r="E1871" s="12"/>
      <c r="F1871" s="1"/>
    </row>
    <row r="1872" spans="5:6" ht="27.95" customHeight="1">
      <c r="E1872" s="12"/>
      <c r="F1872" s="1"/>
    </row>
    <row r="1873" spans="5:6" ht="27.95" customHeight="1">
      <c r="E1873" s="12"/>
      <c r="F1873" s="1"/>
    </row>
    <row r="1874" spans="5:6" ht="27.95" customHeight="1">
      <c r="E1874" s="12"/>
      <c r="F1874" s="1"/>
    </row>
    <row r="1875" spans="5:6" ht="27.95" customHeight="1">
      <c r="E1875" s="12"/>
      <c r="F1875" s="1"/>
    </row>
    <row r="1876" spans="5:6" ht="27.95" customHeight="1">
      <c r="E1876" s="12"/>
      <c r="F1876" s="1"/>
    </row>
    <row r="1877" spans="5:6" ht="27.95" customHeight="1">
      <c r="E1877" s="12"/>
      <c r="F1877" s="1"/>
    </row>
    <row r="1878" spans="5:6" ht="27.95" customHeight="1">
      <c r="E1878" s="12"/>
      <c r="F1878" s="1"/>
    </row>
    <row r="1879" spans="5:6" ht="27.95" customHeight="1">
      <c r="E1879" s="12"/>
      <c r="F1879" s="1"/>
    </row>
    <row r="1880" spans="5:6" ht="27.95" customHeight="1">
      <c r="E1880" s="12"/>
      <c r="F1880" s="1"/>
    </row>
    <row r="1881" spans="5:6" ht="27.95" customHeight="1">
      <c r="E1881" s="12"/>
      <c r="F1881" s="1"/>
    </row>
    <row r="1882" spans="5:6" ht="27.95" customHeight="1">
      <c r="E1882" s="12"/>
      <c r="F1882" s="1"/>
    </row>
    <row r="1883" spans="5:6" ht="27.95" customHeight="1">
      <c r="E1883" s="12"/>
      <c r="F1883" s="1"/>
    </row>
    <row r="1884" spans="5:6" ht="27.95" customHeight="1">
      <c r="E1884" s="12"/>
      <c r="F1884" s="1"/>
    </row>
    <row r="1885" spans="5:6" ht="27.95" customHeight="1">
      <c r="E1885" s="12"/>
      <c r="F1885" s="1"/>
    </row>
    <row r="1886" spans="5:6" ht="27.95" customHeight="1">
      <c r="E1886" s="12"/>
      <c r="F1886" s="1"/>
    </row>
    <row r="1887" spans="5:6" ht="27.95" customHeight="1">
      <c r="E1887" s="12"/>
      <c r="F1887" s="1"/>
    </row>
    <row r="1888" spans="5:6" ht="27.95" customHeight="1">
      <c r="E1888" s="12"/>
      <c r="F1888" s="1"/>
    </row>
    <row r="1889" spans="5:6" ht="27.95" customHeight="1">
      <c r="E1889" s="12"/>
      <c r="F1889" s="1"/>
    </row>
    <row r="1890" spans="5:6" ht="27.95" customHeight="1">
      <c r="E1890" s="12"/>
      <c r="F1890" s="1"/>
    </row>
    <row r="1891" spans="5:6" ht="27.95" customHeight="1">
      <c r="E1891" s="12"/>
      <c r="F1891" s="1"/>
    </row>
    <row r="1892" spans="5:6" ht="27.95" customHeight="1">
      <c r="E1892" s="12"/>
      <c r="F1892" s="1"/>
    </row>
    <row r="1893" spans="5:6" ht="27.95" customHeight="1">
      <c r="E1893" s="12"/>
      <c r="F1893" s="1"/>
    </row>
    <row r="1894" spans="5:6" ht="27.95" customHeight="1">
      <c r="E1894" s="12"/>
      <c r="F1894" s="1"/>
    </row>
    <row r="1895" spans="5:6" ht="27.95" customHeight="1">
      <c r="E1895" s="12"/>
      <c r="F1895" s="1"/>
    </row>
    <row r="1896" spans="5:6" ht="27.95" customHeight="1">
      <c r="E1896" s="12"/>
      <c r="F1896" s="1"/>
    </row>
    <row r="1897" spans="5:6" ht="27.95" customHeight="1">
      <c r="E1897" s="12"/>
      <c r="F1897" s="1"/>
    </row>
    <row r="1898" spans="5:6" ht="27.95" customHeight="1">
      <c r="E1898" s="12"/>
      <c r="F1898" s="1"/>
    </row>
    <row r="1899" spans="5:6" ht="27.95" customHeight="1">
      <c r="E1899" s="12"/>
      <c r="F1899" s="1"/>
    </row>
    <row r="1900" spans="5:6" ht="27.95" customHeight="1">
      <c r="E1900" s="12"/>
      <c r="F1900" s="1"/>
    </row>
    <row r="1901" spans="5:6" ht="27.95" customHeight="1">
      <c r="E1901" s="12"/>
      <c r="F1901" s="1"/>
    </row>
    <row r="1902" spans="5:6" ht="27.95" customHeight="1">
      <c r="E1902" s="12"/>
      <c r="F1902" s="1"/>
    </row>
    <row r="1903" spans="5:6" ht="27.95" customHeight="1">
      <c r="E1903" s="12"/>
      <c r="F1903" s="1"/>
    </row>
    <row r="1904" spans="5:6" ht="27.95" customHeight="1">
      <c r="E1904" s="12"/>
      <c r="F1904" s="1"/>
    </row>
    <row r="1905" spans="5:6" ht="27.95" customHeight="1">
      <c r="E1905" s="12"/>
      <c r="F1905" s="1"/>
    </row>
    <row r="1906" spans="5:6" ht="27.95" customHeight="1">
      <c r="E1906" s="12"/>
      <c r="F1906" s="1"/>
    </row>
    <row r="1907" spans="5:6" ht="27.95" customHeight="1">
      <c r="E1907" s="12"/>
      <c r="F1907" s="1"/>
    </row>
    <row r="1908" spans="5:6" ht="27.95" customHeight="1">
      <c r="E1908" s="12"/>
      <c r="F1908" s="1"/>
    </row>
    <row r="1909" spans="5:6" ht="27.95" customHeight="1">
      <c r="E1909" s="12"/>
      <c r="F1909" s="1"/>
    </row>
    <row r="1910" spans="5:6" ht="27.95" customHeight="1">
      <c r="E1910" s="12"/>
      <c r="F1910" s="1"/>
    </row>
    <row r="1911" spans="5:6" ht="27.95" customHeight="1">
      <c r="E1911" s="12"/>
      <c r="F1911" s="1"/>
    </row>
    <row r="1912" spans="5:6" ht="27.95" customHeight="1">
      <c r="E1912" s="12"/>
      <c r="F1912" s="1"/>
    </row>
    <row r="1913" spans="5:6" ht="27.95" customHeight="1">
      <c r="E1913" s="12"/>
      <c r="F1913" s="1"/>
    </row>
    <row r="1914" spans="5:6" ht="27.95" customHeight="1">
      <c r="E1914" s="12"/>
      <c r="F1914" s="1"/>
    </row>
    <row r="1915" spans="5:6" ht="27.95" customHeight="1">
      <c r="E1915" s="12"/>
      <c r="F1915" s="1"/>
    </row>
    <row r="1916" spans="5:6" ht="27.95" customHeight="1">
      <c r="E1916" s="12"/>
      <c r="F1916" s="1"/>
    </row>
    <row r="1917" spans="5:6" ht="27.95" customHeight="1">
      <c r="E1917" s="12"/>
      <c r="F1917" s="1"/>
    </row>
    <row r="1918" spans="5:6" ht="27.95" customHeight="1">
      <c r="E1918" s="12"/>
      <c r="F1918" s="1"/>
    </row>
    <row r="1919" spans="5:6" ht="27.95" customHeight="1">
      <c r="E1919" s="12"/>
      <c r="F1919" s="1"/>
    </row>
    <row r="1920" spans="5:6" ht="27.95" customHeight="1">
      <c r="E1920" s="12"/>
      <c r="F1920" s="1"/>
    </row>
    <row r="1921" spans="5:6" ht="27.95" customHeight="1">
      <c r="E1921" s="12"/>
      <c r="F1921" s="1"/>
    </row>
    <row r="1922" spans="5:6" ht="27.95" customHeight="1">
      <c r="E1922" s="12"/>
      <c r="F1922" s="1"/>
    </row>
    <row r="1923" spans="5:6" ht="27.95" customHeight="1">
      <c r="E1923" s="12"/>
      <c r="F1923" s="1"/>
    </row>
    <row r="1924" spans="5:6" ht="27.95" customHeight="1">
      <c r="E1924" s="12"/>
      <c r="F1924" s="1"/>
    </row>
    <row r="1925" spans="5:6" ht="27.95" customHeight="1">
      <c r="E1925" s="12"/>
      <c r="F1925" s="1"/>
    </row>
    <row r="1926" spans="5:6" ht="27.95" customHeight="1">
      <c r="E1926" s="12"/>
      <c r="F1926" s="1"/>
    </row>
    <row r="1927" spans="5:6" ht="27.95" customHeight="1">
      <c r="E1927" s="12"/>
      <c r="F1927" s="1"/>
    </row>
    <row r="1928" spans="5:6" ht="27.95" customHeight="1">
      <c r="E1928" s="12"/>
      <c r="F1928" s="1"/>
    </row>
    <row r="1929" spans="5:6" ht="27.95" customHeight="1">
      <c r="E1929" s="12"/>
      <c r="F1929" s="1"/>
    </row>
    <row r="1930" spans="5:6" ht="27.95" customHeight="1">
      <c r="E1930" s="12"/>
      <c r="F1930" s="1"/>
    </row>
    <row r="1931" spans="5:6" ht="27.95" customHeight="1">
      <c r="E1931" s="12"/>
      <c r="F1931" s="1"/>
    </row>
    <row r="1932" spans="5:6" ht="27.95" customHeight="1">
      <c r="E1932" s="12"/>
      <c r="F1932" s="1"/>
    </row>
    <row r="1933" spans="5:6" ht="27.95" customHeight="1">
      <c r="E1933" s="12"/>
      <c r="F1933" s="1"/>
    </row>
    <row r="1934" spans="5:6" ht="27.95" customHeight="1">
      <c r="E1934" s="12"/>
      <c r="F1934" s="1"/>
    </row>
    <row r="1935" spans="5:6" ht="27.95" customHeight="1">
      <c r="E1935" s="12"/>
      <c r="F1935" s="1"/>
    </row>
    <row r="1936" spans="5:6" ht="27.95" customHeight="1">
      <c r="E1936" s="12"/>
      <c r="F1936" s="1"/>
    </row>
    <row r="1937" spans="5:6" ht="27.95" customHeight="1">
      <c r="E1937" s="12"/>
      <c r="F1937" s="1"/>
    </row>
    <row r="1938" spans="5:6" ht="27.95" customHeight="1">
      <c r="E1938" s="12"/>
      <c r="F1938" s="1"/>
    </row>
    <row r="1939" spans="5:6" ht="27.95" customHeight="1">
      <c r="E1939" s="12"/>
      <c r="F1939" s="1"/>
    </row>
    <row r="1940" spans="5:6" ht="27.95" customHeight="1">
      <c r="E1940" s="12"/>
      <c r="F1940" s="1"/>
    </row>
    <row r="1941" spans="5:6" ht="27.95" customHeight="1">
      <c r="E1941" s="12"/>
      <c r="F1941" s="1"/>
    </row>
    <row r="1942" spans="5:6" ht="27.95" customHeight="1">
      <c r="E1942" s="12"/>
      <c r="F1942" s="1"/>
    </row>
    <row r="1943" spans="5:6" ht="27.95" customHeight="1">
      <c r="E1943" s="12"/>
      <c r="F1943" s="1"/>
    </row>
    <row r="1944" spans="5:6" ht="27.95" customHeight="1">
      <c r="E1944" s="12"/>
      <c r="F1944" s="1"/>
    </row>
  </sheetData>
  <customSheetViews>
    <customSheetView guid="{96D9ECFD-33A2-43C7-81F2-82AA62F5B730}" scale="75">
      <pageMargins left="0.67" right="0.44" top="0.63" bottom="1" header="0" footer="0"/>
      <pageSetup paperSize="9" scale="83" orientation="portrait" r:id="rId1"/>
      <headerFooter alignWithMargins="0">
        <oddFooter>&amp;LPAGINA 15&amp;CESTA LISTA DEBE  USARSE AL SOLO EFECTO DE DETERMINAR VARIACIONES DE PRECIOS DE LOS MATERIALES</oddFooter>
      </headerFooter>
    </customSheetView>
  </customSheetViews>
  <phoneticPr fontId="0" type="noConversion"/>
  <pageMargins left="0.67" right="0.44" top="0.63" bottom="1" header="0" footer="0"/>
  <pageSetup paperSize="9" scale="83" orientation="portrait" r:id="rId2"/>
  <headerFooter alignWithMargins="0">
    <oddFooter>&amp;LPAGINA 15&amp;CESTA LISTA DEBE  USARSE AL SOLO EFECTO DE DETERMINAR VARIACIONES DE PRECIOS DE LOS MATERIALES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fitToPage="1"/>
  </sheetPr>
  <dimension ref="A1:P133"/>
  <sheetViews>
    <sheetView zoomScale="160" zoomScaleNormal="160" workbookViewId="0">
      <selection sqref="A1:M1"/>
    </sheetView>
  </sheetViews>
  <sheetFormatPr baseColWidth="10" defaultColWidth="10.88671875" defaultRowHeight="15"/>
  <cols>
    <col min="1" max="1" width="8.6640625" style="61" customWidth="1"/>
    <col min="2" max="13" width="6.77734375" style="61" customWidth="1"/>
    <col min="14" max="16384" width="10.88671875" style="61"/>
  </cols>
  <sheetData>
    <row r="1" spans="1:14" ht="39.75" customHeight="1">
      <c r="A1" s="192" t="s">
        <v>416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</row>
    <row r="2" spans="1:14" ht="18">
      <c r="A2" s="192" t="s">
        <v>517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</row>
    <row r="3" spans="1:14">
      <c r="A3" s="205" t="s">
        <v>383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</row>
    <row r="4" spans="1:14" ht="30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6"/>
      <c r="M4" s="12"/>
    </row>
    <row r="5" spans="1:14">
      <c r="A5" s="81" t="s">
        <v>384</v>
      </c>
      <c r="B5" s="81" t="s">
        <v>385</v>
      </c>
      <c r="C5" s="81" t="s">
        <v>386</v>
      </c>
      <c r="D5" s="81" t="s">
        <v>387</v>
      </c>
      <c r="E5" s="81" t="s">
        <v>388</v>
      </c>
      <c r="F5" s="81" t="s">
        <v>389</v>
      </c>
      <c r="G5" s="81" t="s">
        <v>390</v>
      </c>
      <c r="H5" s="81" t="s">
        <v>391</v>
      </c>
      <c r="I5" s="81" t="s">
        <v>392</v>
      </c>
      <c r="J5" s="81" t="s">
        <v>393</v>
      </c>
      <c r="K5" s="81" t="s">
        <v>394</v>
      </c>
      <c r="L5" s="81" t="s">
        <v>395</v>
      </c>
      <c r="M5" s="81" t="s">
        <v>396</v>
      </c>
    </row>
    <row r="6" spans="1:14" hidden="1">
      <c r="A6" s="81">
        <v>1999</v>
      </c>
      <c r="B6" s="18">
        <v>185.01</v>
      </c>
      <c r="C6" s="18">
        <v>186</v>
      </c>
      <c r="D6" s="18">
        <v>189.35</v>
      </c>
      <c r="E6" s="18">
        <v>189.68</v>
      </c>
      <c r="F6" s="18">
        <v>190.6</v>
      </c>
      <c r="G6" s="18">
        <v>191.18</v>
      </c>
      <c r="H6" s="18">
        <v>191.72</v>
      </c>
      <c r="I6" s="18">
        <v>191.96</v>
      </c>
      <c r="J6" s="18">
        <v>193.46</v>
      </c>
      <c r="K6" s="18">
        <v>193.87</v>
      </c>
      <c r="L6" s="18">
        <v>194.47</v>
      </c>
      <c r="M6" s="18">
        <v>194.93</v>
      </c>
    </row>
    <row r="7" spans="1:14" hidden="1">
      <c r="A7" s="81">
        <v>2000</v>
      </c>
      <c r="B7" s="18">
        <v>195.17</v>
      </c>
      <c r="C7" s="18">
        <v>195.62</v>
      </c>
      <c r="D7" s="18">
        <v>197</v>
      </c>
      <c r="E7" s="18">
        <v>197</v>
      </c>
      <c r="F7" s="18">
        <v>197.62</v>
      </c>
      <c r="G7" s="18">
        <v>198.26</v>
      </c>
      <c r="H7" s="18">
        <v>198.96</v>
      </c>
      <c r="I7" s="18">
        <v>199.18</v>
      </c>
      <c r="J7" s="18">
        <v>199.58</v>
      </c>
      <c r="K7" s="18">
        <v>199.45</v>
      </c>
      <c r="L7" s="18">
        <v>200.11</v>
      </c>
      <c r="M7" s="18">
        <v>200.52</v>
      </c>
    </row>
    <row r="8" spans="1:14" hidden="1">
      <c r="A8" s="81">
        <v>2001</v>
      </c>
      <c r="B8" s="18">
        <v>201.07</v>
      </c>
      <c r="C8" s="18">
        <v>201.63</v>
      </c>
      <c r="D8" s="18">
        <v>203.78</v>
      </c>
      <c r="E8" s="18">
        <v>205.1</v>
      </c>
      <c r="F8" s="18">
        <v>205.85</v>
      </c>
      <c r="G8" s="18">
        <v>207.05</v>
      </c>
      <c r="H8" s="18">
        <v>207.43</v>
      </c>
      <c r="I8" s="18">
        <v>207.89</v>
      </c>
      <c r="J8" s="18">
        <v>208.04</v>
      </c>
      <c r="K8" s="18">
        <v>208.08</v>
      </c>
      <c r="L8" s="18">
        <v>208.45</v>
      </c>
      <c r="M8" s="18">
        <v>208.28</v>
      </c>
    </row>
    <row r="9" spans="1:14" hidden="1">
      <c r="A9" s="81">
        <v>2002</v>
      </c>
      <c r="B9" s="18">
        <v>208.53</v>
      </c>
      <c r="C9" s="18">
        <v>208.88</v>
      </c>
      <c r="D9" s="18">
        <v>209.95</v>
      </c>
      <c r="E9" s="18">
        <v>210.36</v>
      </c>
      <c r="F9" s="18">
        <v>210.3</v>
      </c>
      <c r="G9" s="18">
        <v>210.22</v>
      </c>
      <c r="H9" s="18">
        <v>206.79</v>
      </c>
      <c r="I9" s="18">
        <v>206.58</v>
      </c>
      <c r="J9" s="18">
        <v>206.74</v>
      </c>
      <c r="K9" s="18">
        <v>208.35</v>
      </c>
      <c r="L9" s="18">
        <v>209.63</v>
      </c>
      <c r="M9" s="18">
        <v>210.71</v>
      </c>
    </row>
    <row r="10" spans="1:14" hidden="1">
      <c r="A10" s="81">
        <v>2003</v>
      </c>
      <c r="B10" s="18">
        <v>211.22</v>
      </c>
      <c r="C10" s="18">
        <v>211.76</v>
      </c>
      <c r="D10" s="18">
        <v>214.75</v>
      </c>
      <c r="E10" s="18">
        <v>215.43</v>
      </c>
      <c r="F10" s="18">
        <v>216.45</v>
      </c>
      <c r="G10" s="18">
        <v>217.19</v>
      </c>
      <c r="H10" s="18">
        <v>219.68</v>
      </c>
      <c r="I10" s="18">
        <v>219.65</v>
      </c>
      <c r="J10" s="18">
        <v>220.96</v>
      </c>
      <c r="K10" s="18">
        <v>221.57</v>
      </c>
      <c r="L10" s="18">
        <v>223.48</v>
      </c>
      <c r="M10" s="18">
        <v>224.67</v>
      </c>
    </row>
    <row r="11" spans="1:14" hidden="1">
      <c r="A11" s="81">
        <v>2004</v>
      </c>
      <c r="B11" s="18">
        <v>225.11</v>
      </c>
      <c r="C11" s="18">
        <v>225.43</v>
      </c>
      <c r="D11" s="18">
        <v>230.47</v>
      </c>
      <c r="E11" s="18">
        <v>230.77</v>
      </c>
      <c r="F11" s="18">
        <v>232.06</v>
      </c>
      <c r="G11" s="18">
        <v>232.42</v>
      </c>
      <c r="H11" s="18">
        <v>237.31</v>
      </c>
      <c r="I11" s="18">
        <v>237.97</v>
      </c>
      <c r="J11" s="18">
        <v>242.88</v>
      </c>
      <c r="K11" s="18">
        <v>245.88</v>
      </c>
      <c r="L11" s="18">
        <v>247.6</v>
      </c>
      <c r="M11" s="18">
        <v>248.68</v>
      </c>
    </row>
    <row r="12" spans="1:14" hidden="1">
      <c r="A12" s="81">
        <v>2005</v>
      </c>
      <c r="B12" s="18">
        <v>249.27</v>
      </c>
      <c r="C12" s="18">
        <v>249.67</v>
      </c>
      <c r="D12" s="18">
        <v>253.93</v>
      </c>
      <c r="E12" s="18">
        <v>255.56</v>
      </c>
      <c r="F12" s="18">
        <v>256.02999999999997</v>
      </c>
      <c r="G12" s="18">
        <v>256.70999999999998</v>
      </c>
      <c r="H12" s="18">
        <v>257.22000000000003</v>
      </c>
      <c r="I12" s="18">
        <v>258.14999999999998</v>
      </c>
      <c r="J12" s="18">
        <v>262.43</v>
      </c>
      <c r="K12" s="18">
        <v>268.39999999999998</v>
      </c>
      <c r="L12" s="18">
        <v>270.88</v>
      </c>
      <c r="M12" s="18">
        <v>272.43</v>
      </c>
    </row>
    <row r="13" spans="1:14" hidden="1">
      <c r="A13" s="81">
        <v>2006</v>
      </c>
      <c r="B13" s="18">
        <v>273.42</v>
      </c>
      <c r="C13" s="18">
        <v>273.77999999999997</v>
      </c>
      <c r="D13" s="18">
        <v>284.83</v>
      </c>
      <c r="E13" s="18">
        <v>285.75</v>
      </c>
      <c r="F13" s="18">
        <v>287.45999999999998</v>
      </c>
      <c r="G13" s="18">
        <v>288.01</v>
      </c>
      <c r="H13" s="18">
        <v>288.43</v>
      </c>
      <c r="I13" s="18">
        <v>289.23</v>
      </c>
      <c r="J13" s="18">
        <v>292.35000000000002</v>
      </c>
      <c r="K13" s="18">
        <v>293.83</v>
      </c>
      <c r="L13" s="18">
        <v>296.29000000000002</v>
      </c>
      <c r="M13" s="18">
        <v>299.17</v>
      </c>
      <c r="N13" s="61" t="s">
        <v>416</v>
      </c>
    </row>
    <row r="14" spans="1:14" hidden="1">
      <c r="A14" s="81">
        <v>2007</v>
      </c>
      <c r="B14" s="18">
        <v>299.17</v>
      </c>
      <c r="C14" s="18">
        <v>302.12</v>
      </c>
      <c r="D14" s="18">
        <v>319.86</v>
      </c>
      <c r="E14" s="18">
        <v>321.49</v>
      </c>
      <c r="F14" s="18">
        <v>323.45999999999998</v>
      </c>
      <c r="G14" s="18">
        <v>323.5</v>
      </c>
      <c r="H14" s="18">
        <v>324.41000000000003</v>
      </c>
      <c r="I14" s="18">
        <v>324.60000000000002</v>
      </c>
      <c r="J14" s="18">
        <v>335.93</v>
      </c>
      <c r="K14" s="18">
        <v>338.01</v>
      </c>
      <c r="L14" s="18">
        <v>339.75</v>
      </c>
      <c r="M14" s="18">
        <v>340.68</v>
      </c>
    </row>
    <row r="15" spans="1:14" hidden="1">
      <c r="A15" s="81">
        <v>2008</v>
      </c>
      <c r="B15" s="18">
        <v>340.74</v>
      </c>
      <c r="C15" s="18">
        <v>341.21</v>
      </c>
      <c r="D15" s="18">
        <v>360.31</v>
      </c>
      <c r="E15" s="18">
        <v>362.47</v>
      </c>
      <c r="F15" s="18">
        <v>360.86</v>
      </c>
      <c r="G15" s="18">
        <v>361.62</v>
      </c>
      <c r="H15" s="18">
        <v>362.13</v>
      </c>
      <c r="I15" s="18">
        <v>363.04</v>
      </c>
      <c r="J15" s="18">
        <v>365.56</v>
      </c>
      <c r="K15" s="18">
        <v>368.34</v>
      </c>
      <c r="L15" s="18">
        <v>376.53</v>
      </c>
      <c r="M15" s="18">
        <v>379.45</v>
      </c>
    </row>
    <row r="16" spans="1:14" hidden="1">
      <c r="A16" s="81">
        <v>2009</v>
      </c>
      <c r="B16" s="18">
        <v>386.47</v>
      </c>
      <c r="C16" s="18">
        <v>388.77</v>
      </c>
      <c r="D16" s="18">
        <v>412.9</v>
      </c>
      <c r="E16" s="18">
        <v>415.24</v>
      </c>
      <c r="F16" s="18">
        <v>417.29</v>
      </c>
      <c r="G16" s="18">
        <v>419.04</v>
      </c>
      <c r="H16" s="18">
        <v>419.66</v>
      </c>
      <c r="I16" s="18">
        <v>419.99</v>
      </c>
      <c r="J16" s="18">
        <v>428.69</v>
      </c>
      <c r="K16" s="18">
        <v>429.79</v>
      </c>
      <c r="L16" s="18">
        <v>430.89</v>
      </c>
      <c r="M16" s="18">
        <v>432.32</v>
      </c>
    </row>
    <row r="17" spans="1:13" ht="14.25" hidden="1" customHeight="1">
      <c r="A17" s="81">
        <v>2010</v>
      </c>
      <c r="B17" s="18">
        <v>434.65</v>
      </c>
      <c r="C17" s="18">
        <v>434.87</v>
      </c>
      <c r="D17" s="18">
        <v>459.84</v>
      </c>
      <c r="E17" s="18">
        <v>461.08</v>
      </c>
      <c r="F17" s="18">
        <v>462.43</v>
      </c>
      <c r="G17" s="18">
        <v>463.56</v>
      </c>
      <c r="H17" s="18">
        <v>463.75</v>
      </c>
      <c r="I17" s="18">
        <v>463.82</v>
      </c>
      <c r="J17" s="18">
        <v>468.65</v>
      </c>
      <c r="K17" s="18">
        <v>469.75</v>
      </c>
      <c r="L17" s="18">
        <v>471.39</v>
      </c>
      <c r="M17" s="18">
        <v>473.08</v>
      </c>
    </row>
    <row r="18" spans="1:13" ht="14.25" hidden="1" customHeight="1">
      <c r="A18" s="81">
        <v>2011</v>
      </c>
      <c r="B18" s="18">
        <v>478.63</v>
      </c>
      <c r="C18" s="18">
        <v>480.97</v>
      </c>
      <c r="D18" s="18">
        <v>504.91</v>
      </c>
      <c r="E18" s="18">
        <v>508.94</v>
      </c>
      <c r="F18" s="18">
        <v>511.6</v>
      </c>
      <c r="G18" s="18">
        <v>515.54</v>
      </c>
      <c r="H18" s="18">
        <v>518.58000000000004</v>
      </c>
      <c r="I18" s="18">
        <v>519.75</v>
      </c>
      <c r="J18" s="18">
        <v>534.15</v>
      </c>
      <c r="K18" s="18">
        <v>536.97</v>
      </c>
      <c r="L18" s="18">
        <v>538.58000000000004</v>
      </c>
      <c r="M18" s="18">
        <v>542.45000000000005</v>
      </c>
    </row>
    <row r="19" spans="1:13" ht="14.25" hidden="1" customHeight="1">
      <c r="A19" s="81">
        <v>2012</v>
      </c>
      <c r="B19" s="18">
        <v>542.78</v>
      </c>
      <c r="C19" s="18">
        <v>543.17999999999995</v>
      </c>
      <c r="D19" s="18">
        <v>577.4</v>
      </c>
      <c r="E19" s="18">
        <v>579.78</v>
      </c>
      <c r="F19" s="18">
        <v>582.15</v>
      </c>
      <c r="G19" s="18">
        <v>583.21</v>
      </c>
      <c r="H19" s="18">
        <v>584.71</v>
      </c>
      <c r="I19" s="18">
        <v>584.96</v>
      </c>
      <c r="J19" s="18">
        <v>594.36</v>
      </c>
      <c r="K19" s="18">
        <v>598.9</v>
      </c>
      <c r="L19" s="18">
        <v>600.62</v>
      </c>
      <c r="M19" s="18">
        <v>607.55999999999995</v>
      </c>
    </row>
    <row r="20" spans="1:13" ht="14.25" hidden="1" customHeight="1">
      <c r="A20" s="81">
        <v>2013</v>
      </c>
      <c r="B20" s="18">
        <v>609.13</v>
      </c>
      <c r="C20" s="18">
        <v>613.95000000000005</v>
      </c>
      <c r="D20" s="18">
        <v>645.46</v>
      </c>
      <c r="E20" s="18">
        <v>648.79</v>
      </c>
      <c r="F20" s="18">
        <v>650.66</v>
      </c>
      <c r="G20" s="18">
        <v>652.52</v>
      </c>
      <c r="H20" s="18">
        <v>653.11</v>
      </c>
      <c r="I20" s="18">
        <v>653.42999999999995</v>
      </c>
      <c r="J20" s="18">
        <v>664.76</v>
      </c>
      <c r="K20" s="18">
        <v>668.93</v>
      </c>
      <c r="L20" s="18">
        <v>671.53</v>
      </c>
      <c r="M20" s="18">
        <v>677.49</v>
      </c>
    </row>
    <row r="21" spans="1:13" ht="14.25" hidden="1" customHeight="1">
      <c r="A21" s="81">
        <v>2014</v>
      </c>
      <c r="B21" s="18">
        <v>683.7</v>
      </c>
      <c r="C21" s="18">
        <v>688.34</v>
      </c>
      <c r="D21" s="18">
        <v>721.09</v>
      </c>
      <c r="E21" s="18">
        <v>725.37</v>
      </c>
      <c r="F21" s="18">
        <v>726.62</v>
      </c>
      <c r="G21" s="18">
        <v>729.47</v>
      </c>
      <c r="H21" s="18">
        <v>730.27</v>
      </c>
      <c r="I21" s="18">
        <v>730.71</v>
      </c>
      <c r="J21" s="18">
        <v>759.18</v>
      </c>
      <c r="K21" s="18">
        <v>762.44</v>
      </c>
      <c r="L21" s="18">
        <v>763.83</v>
      </c>
      <c r="M21" s="18">
        <v>769.65</v>
      </c>
    </row>
    <row r="22" spans="1:13" ht="14.25" hidden="1" customHeight="1">
      <c r="A22" s="81">
        <v>2015</v>
      </c>
      <c r="B22" s="18">
        <v>770.08</v>
      </c>
      <c r="C22" s="18">
        <v>771.21</v>
      </c>
      <c r="D22" s="18">
        <v>805.57</v>
      </c>
      <c r="E22" s="18">
        <v>807.62</v>
      </c>
      <c r="F22" s="18">
        <v>809.38</v>
      </c>
      <c r="G22" s="18">
        <v>810.55</v>
      </c>
      <c r="H22" s="18">
        <v>811.1</v>
      </c>
      <c r="I22" s="18">
        <v>811.28</v>
      </c>
      <c r="J22" s="18">
        <v>828.64</v>
      </c>
      <c r="K22" s="18">
        <v>830.72</v>
      </c>
      <c r="L22" s="18">
        <v>834.64</v>
      </c>
      <c r="M22" s="18">
        <v>843.45</v>
      </c>
    </row>
    <row r="23" spans="1:13" ht="14.25" hidden="1" customHeight="1">
      <c r="A23" s="81">
        <v>2016</v>
      </c>
      <c r="B23" s="18">
        <v>845.57</v>
      </c>
      <c r="C23" s="18">
        <v>847.32</v>
      </c>
      <c r="D23" s="18">
        <v>895.54</v>
      </c>
      <c r="E23" s="18">
        <v>900.51</v>
      </c>
      <c r="F23" s="18">
        <v>903.47</v>
      </c>
      <c r="G23" s="18">
        <v>905.96</v>
      </c>
      <c r="H23" s="18">
        <v>907.16</v>
      </c>
      <c r="I23" s="18">
        <v>907.6</v>
      </c>
      <c r="J23" s="18">
        <v>922.59</v>
      </c>
      <c r="K23" s="18">
        <v>925.66</v>
      </c>
      <c r="L23" s="18">
        <v>927.12</v>
      </c>
      <c r="M23" s="18">
        <v>929.87</v>
      </c>
    </row>
    <row r="24" spans="1:13" ht="14.25" hidden="1" customHeight="1">
      <c r="A24" s="81">
        <v>2017</v>
      </c>
      <c r="B24" s="18">
        <v>936.63</v>
      </c>
      <c r="C24" s="18">
        <v>946.06</v>
      </c>
      <c r="D24" s="18">
        <v>984.26</v>
      </c>
      <c r="E24" s="18">
        <v>987.11</v>
      </c>
      <c r="F24" s="18">
        <v>985.03</v>
      </c>
      <c r="G24" s="18">
        <v>988.98</v>
      </c>
      <c r="H24" s="18">
        <v>991.72</v>
      </c>
      <c r="I24" s="18">
        <v>992.52</v>
      </c>
      <c r="J24" s="18">
        <v>1012.37</v>
      </c>
      <c r="K24" s="18">
        <v>1014.49</v>
      </c>
      <c r="L24" s="18">
        <v>1015.33</v>
      </c>
      <c r="M24" s="18">
        <v>1021.04</v>
      </c>
    </row>
    <row r="25" spans="1:13" ht="14.25" hidden="1" customHeight="1">
      <c r="A25" s="81">
        <v>2018</v>
      </c>
      <c r="B25" s="18">
        <v>1021.11</v>
      </c>
      <c r="C25" s="18">
        <v>1021.37</v>
      </c>
      <c r="D25" s="18">
        <v>1067.02</v>
      </c>
      <c r="E25" s="18">
        <v>1068.67</v>
      </c>
      <c r="F25" s="18">
        <v>1069.99</v>
      </c>
      <c r="G25" s="18">
        <v>1071.71</v>
      </c>
      <c r="H25" s="18">
        <v>1072.44</v>
      </c>
      <c r="I25" s="18">
        <v>1073.0999999999999</v>
      </c>
      <c r="J25" s="18">
        <v>1081.54</v>
      </c>
      <c r="K25" s="18">
        <v>1083.08</v>
      </c>
      <c r="L25" s="18">
        <v>1088.52</v>
      </c>
      <c r="M25" s="18">
        <v>1095.32</v>
      </c>
    </row>
    <row r="26" spans="1:13" ht="14.25" hidden="1" customHeight="1">
      <c r="A26" s="81">
        <v>2019</v>
      </c>
      <c r="B26" s="18">
        <v>1099.42</v>
      </c>
      <c r="C26" s="18">
        <v>1105.23</v>
      </c>
      <c r="D26" s="18">
        <v>1161.96</v>
      </c>
      <c r="E26" s="18">
        <v>1163.97</v>
      </c>
      <c r="F26" s="18">
        <v>1165.1400000000001</v>
      </c>
      <c r="G26" s="18">
        <v>1166.93</v>
      </c>
      <c r="H26" s="18">
        <v>1167.67</v>
      </c>
      <c r="I26" s="18">
        <v>1168.25</v>
      </c>
      <c r="J26" s="18">
        <v>1193.47</v>
      </c>
      <c r="K26" s="18">
        <v>1195.75</v>
      </c>
      <c r="L26" s="18">
        <v>1197.1300000000001</v>
      </c>
      <c r="M26" s="18">
        <v>1198.5899999999999</v>
      </c>
    </row>
    <row r="27" spans="1:13" ht="14.25" hidden="1" customHeight="1">
      <c r="A27" s="81">
        <v>2020</v>
      </c>
      <c r="B27" s="18">
        <v>1198.78</v>
      </c>
      <c r="C27" s="18">
        <v>1199.07</v>
      </c>
      <c r="D27" s="18">
        <v>1257.33</v>
      </c>
      <c r="E27" s="18">
        <v>1260.18</v>
      </c>
      <c r="F27" s="18">
        <v>1260.99</v>
      </c>
      <c r="G27" s="18">
        <v>1255.72</v>
      </c>
      <c r="H27" s="18">
        <v>1256.0899999999999</v>
      </c>
      <c r="I27" s="18">
        <v>1264.25</v>
      </c>
      <c r="J27" s="18">
        <v>1283.07</v>
      </c>
      <c r="K27" s="18">
        <v>1287.8599999999999</v>
      </c>
      <c r="L27" s="18">
        <v>1289.8</v>
      </c>
      <c r="M27" s="18">
        <v>1291.44</v>
      </c>
    </row>
    <row r="28" spans="1:13">
      <c r="A28" s="81">
        <v>2021</v>
      </c>
      <c r="B28" s="18">
        <v>1291.77</v>
      </c>
      <c r="C28" s="18">
        <v>1291.96</v>
      </c>
      <c r="D28" s="18">
        <v>1336.92</v>
      </c>
      <c r="E28" s="18">
        <v>1338.34</v>
      </c>
      <c r="F28" s="18">
        <v>1339.73</v>
      </c>
      <c r="G28" s="18">
        <v>1346.86</v>
      </c>
      <c r="H28" s="18">
        <v>1337.06</v>
      </c>
      <c r="I28" s="18">
        <v>1345.54</v>
      </c>
      <c r="J28" s="18">
        <v>1357.94</v>
      </c>
      <c r="K28" s="18">
        <v>1359.25</v>
      </c>
      <c r="L28" s="18">
        <v>1362.06</v>
      </c>
      <c r="M28" s="18">
        <v>1364.33</v>
      </c>
    </row>
    <row r="29" spans="1:13">
      <c r="A29" s="81">
        <v>2022</v>
      </c>
      <c r="B29" s="18">
        <v>1369.7</v>
      </c>
      <c r="C29" s="18">
        <v>1373.03</v>
      </c>
      <c r="D29" s="18">
        <v>1428.01</v>
      </c>
      <c r="E29" s="18">
        <v>1431.52</v>
      </c>
      <c r="F29" s="18">
        <v>1434.88</v>
      </c>
      <c r="G29" s="18">
        <v>1444.39</v>
      </c>
      <c r="H29" s="136">
        <v>1445.81</v>
      </c>
      <c r="I29" s="18">
        <v>1446.76</v>
      </c>
      <c r="J29" s="18">
        <v>1487.3</v>
      </c>
      <c r="K29" s="18">
        <v>1494.32</v>
      </c>
      <c r="L29" s="18">
        <v>1496.69</v>
      </c>
      <c r="M29" s="18">
        <v>1498.67</v>
      </c>
    </row>
    <row r="30" spans="1:13">
      <c r="A30" s="81">
        <v>2023</v>
      </c>
      <c r="B30" s="18">
        <v>1501.26</v>
      </c>
      <c r="C30" s="135">
        <v>1502.25</v>
      </c>
      <c r="D30" s="18">
        <v>1579.57</v>
      </c>
      <c r="E30" s="18">
        <v>1584.25</v>
      </c>
      <c r="F30" s="18">
        <v>1586.04</v>
      </c>
      <c r="G30" s="18">
        <v>1596.82</v>
      </c>
      <c r="H30" s="18">
        <v>1597.15</v>
      </c>
      <c r="I30" s="18">
        <v>1597.62</v>
      </c>
      <c r="J30" s="18">
        <v>1620.91</v>
      </c>
      <c r="K30" s="136">
        <v>1626.8</v>
      </c>
      <c r="L30" s="136">
        <v>1629.65</v>
      </c>
      <c r="M30" s="18">
        <v>1634</v>
      </c>
    </row>
    <row r="31" spans="1:13">
      <c r="A31" s="81">
        <v>2024</v>
      </c>
      <c r="B31" s="18">
        <v>1638.35</v>
      </c>
      <c r="C31" s="135">
        <v>1642.33</v>
      </c>
      <c r="D31" s="18">
        <v>1717.2</v>
      </c>
      <c r="E31" s="18">
        <v>1719.57</v>
      </c>
      <c r="F31" s="18">
        <v>1719.98</v>
      </c>
      <c r="G31" s="18">
        <v>1725.24</v>
      </c>
      <c r="H31" s="18">
        <v>1724.29</v>
      </c>
      <c r="I31" s="136">
        <v>1724.69</v>
      </c>
      <c r="J31" s="18">
        <v>1740.23</v>
      </c>
      <c r="K31" s="136">
        <v>1741.8</v>
      </c>
      <c r="L31" s="135">
        <v>1742.93</v>
      </c>
      <c r="M31" s="18">
        <v>1744.25</v>
      </c>
    </row>
    <row r="32" spans="1:13">
      <c r="A32" s="81">
        <v>2025</v>
      </c>
      <c r="B32" s="136">
        <v>1744.4</v>
      </c>
      <c r="C32" s="135">
        <v>1747.25</v>
      </c>
      <c r="D32" s="18">
        <v>1816.34</v>
      </c>
      <c r="E32" s="136">
        <v>1819.41</v>
      </c>
      <c r="F32" s="136">
        <v>1820.18</v>
      </c>
      <c r="G32" s="136">
        <v>1827.25</v>
      </c>
      <c r="H32" s="136">
        <v>1829.06</v>
      </c>
      <c r="I32" s="18">
        <v>1829.02</v>
      </c>
      <c r="J32" s="175">
        <v>1835.93</v>
      </c>
      <c r="K32" s="136">
        <v>1838.64</v>
      </c>
      <c r="L32" s="18">
        <v>1839.08</v>
      </c>
      <c r="M32" s="18">
        <v>1841.56</v>
      </c>
    </row>
    <row r="33" spans="1:15">
      <c r="A33" s="81">
        <v>2026</v>
      </c>
      <c r="B33" s="136">
        <v>1847.96</v>
      </c>
      <c r="C33" s="135">
        <v>1851.83</v>
      </c>
      <c r="D33" s="18">
        <v>1911.53</v>
      </c>
      <c r="E33" s="136">
        <v>1914.42</v>
      </c>
      <c r="F33" s="136">
        <v>1917.35</v>
      </c>
      <c r="G33" s="136">
        <v>1921.36</v>
      </c>
      <c r="H33" s="136">
        <v>1922.68</v>
      </c>
      <c r="I33" s="18"/>
      <c r="J33" s="18"/>
      <c r="K33" s="18"/>
      <c r="L33" s="18"/>
      <c r="M33" s="18"/>
    </row>
    <row r="34" spans="1:15" ht="33" customHeight="1">
      <c r="A34" s="99"/>
      <c r="B34" s="138"/>
      <c r="C34" s="139"/>
      <c r="D34" s="139"/>
      <c r="E34" s="138"/>
      <c r="F34" s="138"/>
      <c r="G34" s="138"/>
      <c r="H34" s="138"/>
      <c r="I34" s="139"/>
      <c r="J34" s="139"/>
      <c r="K34" s="139"/>
      <c r="L34" s="139"/>
      <c r="M34" s="139"/>
    </row>
    <row r="35" spans="1:15" ht="17.25" customHeight="1">
      <c r="A35" s="192" t="s">
        <v>545</v>
      </c>
      <c r="B35" s="192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</row>
    <row r="36" spans="1:15" ht="18">
      <c r="A36" s="192" t="s">
        <v>397</v>
      </c>
      <c r="B36" s="192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O36" s="111" t="s">
        <v>416</v>
      </c>
    </row>
    <row r="37" spans="1:15" ht="31.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82"/>
      <c r="M37" s="12"/>
    </row>
    <row r="38" spans="1:15">
      <c r="A38" s="81" t="s">
        <v>384</v>
      </c>
      <c r="B38" s="81" t="s">
        <v>385</v>
      </c>
      <c r="C38" s="81" t="s">
        <v>386</v>
      </c>
      <c r="D38" s="81" t="s">
        <v>387</v>
      </c>
      <c r="E38" s="81" t="s">
        <v>388</v>
      </c>
      <c r="F38" s="81" t="s">
        <v>389</v>
      </c>
      <c r="G38" s="81" t="s">
        <v>390</v>
      </c>
      <c r="H38" s="81" t="s">
        <v>391</v>
      </c>
      <c r="I38" s="81" t="s">
        <v>392</v>
      </c>
      <c r="J38" s="81" t="s">
        <v>393</v>
      </c>
      <c r="K38" s="81" t="s">
        <v>394</v>
      </c>
      <c r="L38" s="81" t="s">
        <v>395</v>
      </c>
      <c r="M38" s="81" t="s">
        <v>396</v>
      </c>
    </row>
    <row r="39" spans="1:15" hidden="1">
      <c r="A39" s="81">
        <v>1999</v>
      </c>
      <c r="B39" s="18">
        <v>119.96</v>
      </c>
      <c r="C39" s="18">
        <v>120.17</v>
      </c>
      <c r="D39" s="18">
        <v>120.43</v>
      </c>
      <c r="E39" s="18">
        <v>121.47</v>
      </c>
      <c r="F39" s="18">
        <v>121.66</v>
      </c>
      <c r="G39" s="18">
        <v>121.74</v>
      </c>
      <c r="H39" s="18">
        <v>122.21</v>
      </c>
      <c r="I39" s="18">
        <v>122.66</v>
      </c>
      <c r="J39" s="18">
        <v>122.69</v>
      </c>
      <c r="K39" s="18">
        <v>123.09</v>
      </c>
      <c r="L39" s="18">
        <v>123.09</v>
      </c>
      <c r="M39" s="18">
        <v>124.15</v>
      </c>
    </row>
    <row r="40" spans="1:15" ht="1.5" hidden="1" customHeight="1">
      <c r="A40" s="81">
        <v>2000</v>
      </c>
      <c r="B40" s="18">
        <v>124.62</v>
      </c>
      <c r="C40" s="18">
        <v>125.04</v>
      </c>
      <c r="D40" s="18">
        <v>125.81</v>
      </c>
      <c r="E40" s="18">
        <v>126.36</v>
      </c>
      <c r="F40" s="18">
        <v>126.94</v>
      </c>
      <c r="G40" s="18">
        <v>127.57</v>
      </c>
      <c r="H40" s="18">
        <v>128.05000000000001</v>
      </c>
      <c r="I40" s="18">
        <v>128.72</v>
      </c>
      <c r="J40" s="18">
        <v>129.22</v>
      </c>
      <c r="K40" s="18">
        <v>130.11000000000001</v>
      </c>
      <c r="L40" s="18">
        <v>130.16999999999999</v>
      </c>
      <c r="M40" s="18">
        <v>130.41999999999999</v>
      </c>
    </row>
    <row r="41" spans="1:15" hidden="1">
      <c r="A41" s="81">
        <v>2001</v>
      </c>
      <c r="B41" s="18">
        <v>130.85</v>
      </c>
      <c r="C41" s="18">
        <v>131.22999999999999</v>
      </c>
      <c r="D41" s="18">
        <v>131.72</v>
      </c>
      <c r="E41" s="18">
        <v>132.79</v>
      </c>
      <c r="F41" s="18">
        <v>133.63</v>
      </c>
      <c r="G41" s="18">
        <v>133.04</v>
      </c>
      <c r="H41" s="18">
        <v>134.21</v>
      </c>
      <c r="I41" s="18">
        <v>133.83000000000001</v>
      </c>
      <c r="J41" s="18">
        <v>134.24</v>
      </c>
      <c r="K41" s="18">
        <v>134.6</v>
      </c>
      <c r="L41" s="18">
        <v>134.71</v>
      </c>
      <c r="M41" s="18">
        <v>135.1</v>
      </c>
    </row>
    <row r="42" spans="1:15" hidden="1">
      <c r="A42" s="81">
        <v>2002</v>
      </c>
      <c r="B42" s="18">
        <v>136.28</v>
      </c>
      <c r="C42" s="18">
        <v>137.19</v>
      </c>
      <c r="D42" s="18">
        <v>138.4</v>
      </c>
      <c r="E42" s="18">
        <v>140.63</v>
      </c>
      <c r="F42" s="18">
        <v>142.30000000000001</v>
      </c>
      <c r="G42" s="18">
        <v>144.82</v>
      </c>
      <c r="H42" s="18">
        <v>151.86000000000001</v>
      </c>
      <c r="I42" s="18">
        <v>160.71</v>
      </c>
      <c r="J42" s="18">
        <v>165.72</v>
      </c>
      <c r="K42" s="18">
        <v>167.32</v>
      </c>
      <c r="L42" s="18">
        <v>168.04</v>
      </c>
      <c r="M42" s="18">
        <v>170.15</v>
      </c>
    </row>
    <row r="43" spans="1:15" hidden="1">
      <c r="A43" s="81">
        <v>2003</v>
      </c>
      <c r="B43" s="18">
        <v>173.33</v>
      </c>
      <c r="C43" s="18">
        <v>175.68</v>
      </c>
      <c r="D43" s="18">
        <v>177.86</v>
      </c>
      <c r="E43" s="18">
        <v>179.55</v>
      </c>
      <c r="F43" s="18">
        <v>180.25</v>
      </c>
      <c r="G43" s="18">
        <v>180.51</v>
      </c>
      <c r="H43" s="18">
        <v>181.41</v>
      </c>
      <c r="I43" s="18">
        <v>183.52</v>
      </c>
      <c r="J43" s="18">
        <v>184.99</v>
      </c>
      <c r="K43" s="18">
        <v>185.96</v>
      </c>
      <c r="L43" s="18">
        <v>186.26</v>
      </c>
      <c r="M43" s="18">
        <v>187.48</v>
      </c>
    </row>
    <row r="44" spans="1:15" hidden="1">
      <c r="A44" s="81">
        <v>2004</v>
      </c>
      <c r="B44" s="18">
        <v>191.58</v>
      </c>
      <c r="C44" s="18">
        <v>191.61</v>
      </c>
      <c r="D44" s="18">
        <v>192.76</v>
      </c>
      <c r="E44" s="18">
        <v>195.14</v>
      </c>
      <c r="F44" s="18">
        <v>197.17</v>
      </c>
      <c r="G44" s="18">
        <v>197.82</v>
      </c>
      <c r="H44" s="18">
        <v>199.82</v>
      </c>
      <c r="I44" s="18">
        <v>202.18</v>
      </c>
      <c r="J44" s="18">
        <v>202.73</v>
      </c>
      <c r="K44" s="18">
        <v>202.06</v>
      </c>
      <c r="L44" s="18">
        <v>201.53</v>
      </c>
      <c r="M44" s="18">
        <v>201.71</v>
      </c>
    </row>
    <row r="45" spans="1:15" hidden="1">
      <c r="A45" s="81">
        <v>2005</v>
      </c>
      <c r="B45" s="18">
        <v>202.47</v>
      </c>
      <c r="C45" s="18">
        <v>202.46</v>
      </c>
      <c r="D45" s="18">
        <v>203.33</v>
      </c>
      <c r="E45" s="18">
        <v>205.42</v>
      </c>
      <c r="F45" s="18">
        <v>205.46</v>
      </c>
      <c r="G45" s="18">
        <v>206.01</v>
      </c>
      <c r="H45" s="18">
        <v>208.66</v>
      </c>
      <c r="I45" s="18">
        <v>209.1</v>
      </c>
      <c r="J45" s="18">
        <v>210.73</v>
      </c>
      <c r="K45" s="18">
        <v>211.39</v>
      </c>
      <c r="L45" s="18">
        <v>211.14</v>
      </c>
      <c r="M45" s="18">
        <v>211.6</v>
      </c>
      <c r="N45" s="61" t="s">
        <v>416</v>
      </c>
    </row>
    <row r="46" spans="1:15" hidden="1">
      <c r="A46" s="81">
        <v>2006</v>
      </c>
      <c r="B46" s="18">
        <v>214.49</v>
      </c>
      <c r="C46" s="18">
        <v>215.92</v>
      </c>
      <c r="D46" s="18">
        <v>216.61</v>
      </c>
      <c r="E46" s="18">
        <v>217.74</v>
      </c>
      <c r="F46" s="18">
        <v>219.11</v>
      </c>
      <c r="G46" s="18">
        <v>219.81</v>
      </c>
      <c r="H46" s="18">
        <v>221.68</v>
      </c>
      <c r="I46" s="18">
        <v>223.43</v>
      </c>
      <c r="J46" s="18">
        <v>224.63</v>
      </c>
      <c r="K46" s="18">
        <v>224.18</v>
      </c>
      <c r="L46" s="18">
        <v>224.26</v>
      </c>
      <c r="M46" s="18">
        <v>225.1</v>
      </c>
      <c r="N46" s="61" t="s">
        <v>416</v>
      </c>
    </row>
    <row r="47" spans="1:15" hidden="1">
      <c r="A47" s="81">
        <v>2007</v>
      </c>
      <c r="B47" s="18">
        <v>229.09</v>
      </c>
      <c r="C47" s="18">
        <v>230.49</v>
      </c>
      <c r="D47" s="18">
        <v>232.56</v>
      </c>
      <c r="E47" s="18">
        <v>235.4</v>
      </c>
      <c r="F47" s="18">
        <v>237.19</v>
      </c>
      <c r="G47" s="18">
        <v>237.51</v>
      </c>
      <c r="H47" s="18">
        <v>239.47</v>
      </c>
      <c r="I47" s="18">
        <v>243.61</v>
      </c>
      <c r="J47" s="18">
        <v>244.62</v>
      </c>
      <c r="K47" s="18">
        <v>244.06</v>
      </c>
      <c r="L47" s="18">
        <v>243.5</v>
      </c>
      <c r="M47" s="18">
        <v>244.24</v>
      </c>
    </row>
    <row r="48" spans="1:15" hidden="1">
      <c r="A48" s="81">
        <v>2008</v>
      </c>
      <c r="B48" s="18">
        <v>246.14</v>
      </c>
      <c r="C48" s="18">
        <v>248.39</v>
      </c>
      <c r="D48" s="18">
        <v>251.23</v>
      </c>
      <c r="E48" s="18">
        <v>252.06</v>
      </c>
      <c r="F48" s="18">
        <v>254.26</v>
      </c>
      <c r="G48" s="18">
        <v>257.52</v>
      </c>
      <c r="H48" s="18">
        <v>258.67</v>
      </c>
      <c r="I48" s="18">
        <v>261.3</v>
      </c>
      <c r="J48" s="18">
        <v>262.87</v>
      </c>
      <c r="K48" s="18">
        <v>263.74</v>
      </c>
      <c r="L48" s="18">
        <v>264.23</v>
      </c>
      <c r="M48" s="18">
        <v>266.69</v>
      </c>
    </row>
    <row r="49" spans="1:13" s="111" customFormat="1" hidden="1">
      <c r="A49" s="81">
        <v>2009</v>
      </c>
      <c r="B49" s="18">
        <v>268.8</v>
      </c>
      <c r="C49" s="18">
        <v>268.08</v>
      </c>
      <c r="D49" s="18">
        <v>270.14</v>
      </c>
      <c r="E49" s="18">
        <v>270.02999999999997</v>
      </c>
      <c r="F49" s="18">
        <v>271.13</v>
      </c>
      <c r="G49" s="18">
        <v>274.20999999999998</v>
      </c>
      <c r="H49" s="18">
        <v>276.92</v>
      </c>
      <c r="I49" s="18">
        <v>280.23</v>
      </c>
      <c r="J49" s="18">
        <v>280.98</v>
      </c>
      <c r="K49" s="18">
        <v>280.95</v>
      </c>
      <c r="L49" s="18">
        <v>281.11</v>
      </c>
      <c r="M49" s="18">
        <v>282.43</v>
      </c>
    </row>
    <row r="50" spans="1:13" s="111" customFormat="1" hidden="1">
      <c r="A50" s="110">
        <v>2010</v>
      </c>
      <c r="B50" s="18">
        <v>285.07</v>
      </c>
      <c r="C50" s="18">
        <v>286.66000000000003</v>
      </c>
      <c r="D50" s="18">
        <v>289.38</v>
      </c>
      <c r="E50" s="18">
        <v>289.89</v>
      </c>
      <c r="F50" s="18">
        <v>290.35000000000002</v>
      </c>
      <c r="G50" s="18">
        <v>291.17</v>
      </c>
      <c r="H50" s="18">
        <v>294.33</v>
      </c>
      <c r="I50" s="18">
        <v>297.85000000000002</v>
      </c>
      <c r="J50" s="18">
        <v>298.74</v>
      </c>
      <c r="K50" s="18">
        <v>300.66000000000003</v>
      </c>
      <c r="L50" s="18">
        <v>300.43</v>
      </c>
      <c r="M50" s="18">
        <v>302.01</v>
      </c>
    </row>
    <row r="51" spans="1:13" s="111" customFormat="1" hidden="1">
      <c r="A51" s="110">
        <v>2011</v>
      </c>
      <c r="B51" s="18">
        <v>101.25</v>
      </c>
      <c r="C51" s="18">
        <v>102.2</v>
      </c>
      <c r="D51" s="18">
        <v>103.65</v>
      </c>
      <c r="E51" s="18">
        <v>104</v>
      </c>
      <c r="F51" s="18">
        <v>104.34</v>
      </c>
      <c r="G51" s="18">
        <v>104.71</v>
      </c>
      <c r="H51" s="18">
        <v>105.5</v>
      </c>
      <c r="I51" s="18">
        <v>106.09</v>
      </c>
      <c r="J51" s="18">
        <v>106.63</v>
      </c>
      <c r="K51" s="18">
        <v>107.39</v>
      </c>
      <c r="L51" s="18">
        <v>107.84</v>
      </c>
      <c r="M51" s="18">
        <v>108.6</v>
      </c>
    </row>
    <row r="52" spans="1:13" hidden="1">
      <c r="A52" s="110">
        <v>2012</v>
      </c>
      <c r="B52" s="18">
        <v>109.4</v>
      </c>
      <c r="C52" s="18">
        <v>110.31</v>
      </c>
      <c r="D52" s="18">
        <v>111.4</v>
      </c>
      <c r="E52" s="18">
        <v>112.31</v>
      </c>
      <c r="F52" s="18">
        <v>112.75</v>
      </c>
      <c r="G52" s="18">
        <v>113.09</v>
      </c>
      <c r="H52" s="18">
        <v>113.39</v>
      </c>
      <c r="I52" s="18">
        <v>114.45</v>
      </c>
      <c r="J52" s="18">
        <v>115.84</v>
      </c>
      <c r="K52" s="18">
        <v>117.17</v>
      </c>
      <c r="L52" s="18">
        <v>117.58</v>
      </c>
      <c r="M52" s="18">
        <v>116.72</v>
      </c>
    </row>
    <row r="53" spans="1:13" hidden="1">
      <c r="A53" s="81">
        <v>2013</v>
      </c>
      <c r="B53" s="18">
        <v>118.94</v>
      </c>
      <c r="C53" s="18">
        <v>120.12</v>
      </c>
      <c r="D53" s="18">
        <v>120.91</v>
      </c>
      <c r="E53" s="18">
        <v>121.45</v>
      </c>
      <c r="F53" s="18">
        <v>121.84</v>
      </c>
      <c r="G53" s="18">
        <v>122.37</v>
      </c>
      <c r="H53" s="18">
        <v>123.31</v>
      </c>
      <c r="I53" s="18">
        <v>124.59</v>
      </c>
      <c r="J53" s="18">
        <v>126.29</v>
      </c>
      <c r="K53" s="18">
        <v>127.33</v>
      </c>
      <c r="L53" s="18">
        <v>127.59</v>
      </c>
      <c r="M53" s="18">
        <v>126.67</v>
      </c>
    </row>
    <row r="54" spans="1:13" hidden="1">
      <c r="A54" s="81">
        <v>2014</v>
      </c>
      <c r="B54" s="18">
        <v>129.76</v>
      </c>
      <c r="C54" s="18">
        <v>131.91</v>
      </c>
      <c r="D54" s="18">
        <v>132.68</v>
      </c>
      <c r="E54" s="18">
        <v>132.6</v>
      </c>
      <c r="F54" s="18">
        <v>133.02000000000001</v>
      </c>
      <c r="G54" s="18">
        <v>133.47999999999999</v>
      </c>
      <c r="H54" s="18">
        <v>134.47999999999999</v>
      </c>
      <c r="I54" s="18">
        <v>135.49</v>
      </c>
      <c r="J54" s="18">
        <v>136.85</v>
      </c>
      <c r="K54" s="18">
        <v>137.66</v>
      </c>
      <c r="L54" s="18">
        <v>137.86000000000001</v>
      </c>
      <c r="M54" s="18">
        <v>137.13</v>
      </c>
    </row>
    <row r="55" spans="1:13" hidden="1">
      <c r="A55" s="81">
        <v>2015</v>
      </c>
      <c r="B55" s="18">
        <v>140.16999999999999</v>
      </c>
      <c r="C55" s="18">
        <v>141.71</v>
      </c>
      <c r="D55" s="18">
        <v>142.69999999999999</v>
      </c>
      <c r="E55" s="18">
        <v>143.51</v>
      </c>
      <c r="F55" s="18">
        <v>144.21</v>
      </c>
      <c r="G55" s="18">
        <v>144.86000000000001</v>
      </c>
      <c r="H55" s="18">
        <v>146.61000000000001</v>
      </c>
      <c r="I55" s="18">
        <v>148.34</v>
      </c>
      <c r="J55" s="18">
        <v>149.36000000000001</v>
      </c>
      <c r="K55" s="18">
        <v>150.26</v>
      </c>
      <c r="L55" s="18">
        <v>150.9</v>
      </c>
      <c r="M55" s="18">
        <v>150.07</v>
      </c>
    </row>
    <row r="56" spans="1:13" hidden="1">
      <c r="A56" s="81">
        <v>2016</v>
      </c>
      <c r="B56" s="18">
        <v>153.74</v>
      </c>
      <c r="C56" s="18">
        <v>156.19999999999999</v>
      </c>
      <c r="D56" s="18">
        <v>157.82</v>
      </c>
      <c r="E56" s="18">
        <v>158.54</v>
      </c>
      <c r="F56" s="18">
        <v>160.07</v>
      </c>
      <c r="G56" s="18">
        <v>160.71</v>
      </c>
      <c r="H56" s="18">
        <v>161.34</v>
      </c>
      <c r="I56" s="18">
        <v>162.26</v>
      </c>
      <c r="J56" s="18">
        <v>162.66</v>
      </c>
      <c r="K56" s="18">
        <v>162.96</v>
      </c>
      <c r="L56" s="18">
        <v>163.12</v>
      </c>
      <c r="M56" s="18">
        <v>162.22999999999999</v>
      </c>
    </row>
    <row r="57" spans="1:13" hidden="1">
      <c r="A57" s="81">
        <v>2017</v>
      </c>
      <c r="B57" s="18">
        <v>166.45</v>
      </c>
      <c r="C57" s="18">
        <v>167.28</v>
      </c>
      <c r="D57" s="18">
        <v>168.41</v>
      </c>
      <c r="E57" s="18">
        <v>168.78</v>
      </c>
      <c r="F57" s="18">
        <v>169</v>
      </c>
      <c r="G57" s="18">
        <v>169.25</v>
      </c>
      <c r="H57" s="18">
        <v>169.79</v>
      </c>
      <c r="I57" s="18">
        <v>171.1</v>
      </c>
      <c r="J57" s="18">
        <v>172.02</v>
      </c>
      <c r="K57" s="18">
        <v>172.8</v>
      </c>
      <c r="L57" s="18">
        <v>173.39</v>
      </c>
      <c r="M57" s="18">
        <v>172.86</v>
      </c>
    </row>
    <row r="58" spans="1:13" hidden="1">
      <c r="A58" s="81">
        <v>2018</v>
      </c>
      <c r="B58" s="18">
        <v>177.55</v>
      </c>
      <c r="C58" s="18">
        <v>179.11</v>
      </c>
      <c r="D58" s="18">
        <v>179.61</v>
      </c>
      <c r="E58" s="18">
        <v>179.73</v>
      </c>
      <c r="F58" s="18">
        <v>181.19</v>
      </c>
      <c r="G58" s="18">
        <v>182.98</v>
      </c>
      <c r="H58" s="18">
        <v>184.07</v>
      </c>
      <c r="I58" s="18">
        <v>185.31</v>
      </c>
      <c r="J58" s="18">
        <v>186.23</v>
      </c>
      <c r="K58" s="18">
        <v>186.66</v>
      </c>
      <c r="L58" s="18">
        <v>187.34</v>
      </c>
      <c r="M58" s="18">
        <v>186.62</v>
      </c>
    </row>
    <row r="59" spans="1:13" hidden="1">
      <c r="A59" s="81">
        <v>2019</v>
      </c>
      <c r="B59" s="18">
        <v>190.67</v>
      </c>
      <c r="C59" s="18">
        <v>192.53</v>
      </c>
      <c r="D59" s="18">
        <v>193.59</v>
      </c>
      <c r="E59" s="18">
        <v>194.42</v>
      </c>
      <c r="F59" s="18">
        <v>195.19</v>
      </c>
      <c r="G59" s="18">
        <v>196.44</v>
      </c>
      <c r="H59" s="18">
        <v>197.94</v>
      </c>
      <c r="I59" s="18">
        <v>199.69</v>
      </c>
      <c r="J59" s="18">
        <v>200.72</v>
      </c>
      <c r="K59" s="18">
        <v>202.33</v>
      </c>
      <c r="L59" s="18">
        <v>203.08</v>
      </c>
      <c r="M59" s="18">
        <v>203.02</v>
      </c>
    </row>
    <row r="60" spans="1:13" ht="13.5" hidden="1" customHeight="1">
      <c r="A60" s="81">
        <v>2020</v>
      </c>
      <c r="B60" s="18">
        <v>207.27</v>
      </c>
      <c r="C60" s="18">
        <v>208.54</v>
      </c>
      <c r="D60" s="18">
        <v>211.32</v>
      </c>
      <c r="E60" s="18">
        <v>215.54</v>
      </c>
      <c r="F60" s="18">
        <v>216.76</v>
      </c>
      <c r="G60" s="18">
        <v>216.8</v>
      </c>
      <c r="H60" s="18">
        <v>217.99</v>
      </c>
      <c r="I60" s="18">
        <v>219.24</v>
      </c>
      <c r="J60" s="18">
        <v>220.64</v>
      </c>
      <c r="K60" s="18">
        <v>221.92</v>
      </c>
      <c r="L60" s="18">
        <v>222.55</v>
      </c>
      <c r="M60" s="18">
        <v>222.13</v>
      </c>
    </row>
    <row r="61" spans="1:13">
      <c r="A61" s="81">
        <v>2021</v>
      </c>
      <c r="B61" s="18">
        <v>225.69</v>
      </c>
      <c r="C61" s="18">
        <v>227.55</v>
      </c>
      <c r="D61" s="18">
        <v>228.95</v>
      </c>
      <c r="E61" s="18">
        <v>230.1</v>
      </c>
      <c r="F61" s="18">
        <v>231.15</v>
      </c>
      <c r="G61" s="18">
        <v>232.69</v>
      </c>
      <c r="H61" s="18">
        <v>233.9</v>
      </c>
      <c r="I61" s="18">
        <v>235.89</v>
      </c>
      <c r="J61" s="18">
        <v>236.98</v>
      </c>
      <c r="K61" s="18">
        <v>239.44</v>
      </c>
      <c r="L61" s="18">
        <v>240.05</v>
      </c>
      <c r="M61" s="18">
        <v>239.81</v>
      </c>
    </row>
    <row r="62" spans="1:13">
      <c r="A62" s="81">
        <v>2022</v>
      </c>
      <c r="B62" s="18">
        <v>244.09</v>
      </c>
      <c r="C62" s="18">
        <v>247.68</v>
      </c>
      <c r="D62" s="18">
        <v>250.42</v>
      </c>
      <c r="E62" s="18">
        <v>251.65</v>
      </c>
      <c r="F62" s="18">
        <v>252.82</v>
      </c>
      <c r="G62" s="135">
        <v>254.3</v>
      </c>
      <c r="H62" s="18">
        <v>256.26</v>
      </c>
      <c r="I62" s="18">
        <v>258.38</v>
      </c>
      <c r="J62" s="18">
        <v>260.55</v>
      </c>
      <c r="K62" s="18">
        <v>261.10000000000002</v>
      </c>
      <c r="L62" s="127">
        <v>99.72</v>
      </c>
      <c r="M62" s="127">
        <v>99.47</v>
      </c>
    </row>
    <row r="63" spans="1:13">
      <c r="A63" s="81">
        <v>2023</v>
      </c>
      <c r="B63" s="127">
        <v>101.01</v>
      </c>
      <c r="C63" s="127">
        <v>102.02</v>
      </c>
      <c r="D63" s="127">
        <v>102.94</v>
      </c>
      <c r="E63" s="127">
        <v>103.71</v>
      </c>
      <c r="F63" s="127">
        <v>103.7</v>
      </c>
      <c r="G63" s="127">
        <v>103.22</v>
      </c>
      <c r="H63" s="127">
        <v>102.85</v>
      </c>
      <c r="I63" s="127">
        <v>103.03</v>
      </c>
      <c r="J63" s="127">
        <v>103.66</v>
      </c>
      <c r="K63" s="127">
        <v>104.3</v>
      </c>
      <c r="L63" s="127">
        <v>104.66</v>
      </c>
      <c r="M63" s="127">
        <v>104.55</v>
      </c>
    </row>
    <row r="64" spans="1:13">
      <c r="A64" s="81">
        <v>2024</v>
      </c>
      <c r="B64" s="127">
        <v>106.15</v>
      </c>
      <c r="C64" s="127">
        <v>106.83</v>
      </c>
      <c r="D64" s="127">
        <v>106.85</v>
      </c>
      <c r="E64" s="127">
        <v>107.5252088</v>
      </c>
      <c r="F64" s="127">
        <v>107.95320567</v>
      </c>
      <c r="G64" s="127">
        <v>108.33773567</v>
      </c>
      <c r="H64" s="127">
        <v>108.45</v>
      </c>
      <c r="I64" s="127">
        <v>108.76</v>
      </c>
      <c r="J64" s="127">
        <v>109.17</v>
      </c>
      <c r="K64" s="127">
        <v>109.53</v>
      </c>
      <c r="L64" s="127">
        <v>109.92</v>
      </c>
      <c r="M64" s="127">
        <v>110.29</v>
      </c>
    </row>
    <row r="65" spans="1:16">
      <c r="A65" s="81">
        <v>2025</v>
      </c>
      <c r="B65" s="127">
        <v>111.51</v>
      </c>
      <c r="C65" s="127">
        <v>112.28</v>
      </c>
      <c r="D65" s="127">
        <v>112.92</v>
      </c>
      <c r="E65" s="127">
        <v>113.28</v>
      </c>
      <c r="F65" s="127">
        <v>113.41</v>
      </c>
      <c r="G65" s="127">
        <v>113.31</v>
      </c>
      <c r="H65" s="127">
        <v>113.37</v>
      </c>
      <c r="I65" s="127">
        <v>113.33</v>
      </c>
      <c r="J65" s="158">
        <v>113.81</v>
      </c>
      <c r="K65" s="127">
        <v>114.26</v>
      </c>
      <c r="L65" s="127">
        <v>114.42</v>
      </c>
      <c r="M65" s="127">
        <v>114.32</v>
      </c>
    </row>
    <row r="66" spans="1:16">
      <c r="A66" s="81">
        <v>2026</v>
      </c>
      <c r="B66" s="127">
        <v>115.36</v>
      </c>
      <c r="C66" s="127">
        <v>115.77</v>
      </c>
      <c r="D66" s="127">
        <v>116.24</v>
      </c>
      <c r="E66" s="127">
        <v>116.86</v>
      </c>
      <c r="F66" s="127">
        <v>117.69</v>
      </c>
      <c r="G66" s="127">
        <v>118.13</v>
      </c>
      <c r="H66" s="127" t="s">
        <v>416</v>
      </c>
      <c r="I66" s="127"/>
      <c r="J66" s="158"/>
      <c r="K66" s="127"/>
      <c r="L66" s="127"/>
      <c r="M66" s="127"/>
    </row>
    <row r="67" spans="1:16" ht="39" customHeight="1">
      <c r="A67" s="99"/>
      <c r="B67" s="132"/>
      <c r="C67" s="132"/>
      <c r="D67" s="132"/>
      <c r="E67" s="132"/>
      <c r="F67" s="132"/>
      <c r="G67" s="132"/>
      <c r="H67" s="132"/>
      <c r="I67" s="132"/>
      <c r="J67" s="132"/>
      <c r="K67" s="132"/>
      <c r="L67" s="132"/>
      <c r="M67" s="132"/>
    </row>
    <row r="68" spans="1:16" ht="14.25" customHeight="1">
      <c r="A68" s="192" t="s">
        <v>546</v>
      </c>
      <c r="B68" s="192"/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</row>
    <row r="69" spans="1:16" ht="18" hidden="1">
      <c r="A69" s="192" t="s">
        <v>398</v>
      </c>
      <c r="B69" s="192"/>
      <c r="C69" s="192"/>
      <c r="D69" s="192"/>
      <c r="E69" s="192"/>
      <c r="F69" s="192"/>
      <c r="G69" s="192"/>
      <c r="H69" s="192"/>
      <c r="I69" s="192"/>
      <c r="J69" s="192"/>
      <c r="K69" s="192"/>
      <c r="L69" s="192"/>
      <c r="M69" s="192"/>
    </row>
    <row r="70" spans="1:16" hidden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82"/>
      <c r="M70" s="12"/>
    </row>
    <row r="71" spans="1:16" hidden="1">
      <c r="A71" s="81" t="s">
        <v>384</v>
      </c>
      <c r="B71" s="81" t="s">
        <v>385</v>
      </c>
      <c r="C71" s="81" t="s">
        <v>386</v>
      </c>
      <c r="D71" s="81" t="s">
        <v>387</v>
      </c>
      <c r="E71" s="81" t="s">
        <v>388</v>
      </c>
      <c r="F71" s="81" t="s">
        <v>389</v>
      </c>
      <c r="G71" s="81" t="s">
        <v>390</v>
      </c>
      <c r="H71" s="81" t="s">
        <v>391</v>
      </c>
      <c r="I71" s="81" t="s">
        <v>392</v>
      </c>
      <c r="J71" s="81" t="s">
        <v>393</v>
      </c>
      <c r="K71" s="81" t="s">
        <v>394</v>
      </c>
      <c r="L71" s="81" t="s">
        <v>395</v>
      </c>
      <c r="M71" s="81" t="s">
        <v>396</v>
      </c>
    </row>
    <row r="72" spans="1:16" hidden="1">
      <c r="A72" s="81">
        <v>1996</v>
      </c>
      <c r="B72" s="17">
        <v>2854.7799889689445</v>
      </c>
      <c r="C72" s="17">
        <v>2886.06</v>
      </c>
      <c r="D72" s="17">
        <v>3001.4099767551015</v>
      </c>
      <c r="E72" s="17">
        <v>3035.6500105205882</v>
      </c>
      <c r="F72" s="17">
        <v>3051.0999929032714</v>
      </c>
      <c r="G72" s="17">
        <v>3108.9700156999547</v>
      </c>
      <c r="H72" s="17">
        <v>3209.8699929157215</v>
      </c>
      <c r="I72" s="17">
        <v>3244.7599998505948</v>
      </c>
      <c r="J72" s="17">
        <v>3278.42</v>
      </c>
      <c r="K72" s="17">
        <v>3300.2900009586806</v>
      </c>
      <c r="L72" s="17">
        <v>3439.77990181614</v>
      </c>
      <c r="M72" s="17">
        <v>3451.3300140565025</v>
      </c>
    </row>
    <row r="73" spans="1:16" ht="11.25" hidden="1" customHeight="1">
      <c r="A73" s="81">
        <v>1997</v>
      </c>
      <c r="B73" s="17">
        <v>3462.2500115166204</v>
      </c>
      <c r="C73" s="17">
        <v>3489.4899942354641</v>
      </c>
      <c r="D73" s="17">
        <v>3525.2800095121056</v>
      </c>
      <c r="E73" s="17">
        <v>3532.5200109065504</v>
      </c>
      <c r="F73" s="17">
        <v>3538.0399894420602</v>
      </c>
      <c r="G73" s="17">
        <v>3642.4699976468742</v>
      </c>
      <c r="H73" s="17">
        <v>3647.2099897035182</v>
      </c>
      <c r="I73" s="17">
        <v>3680.4900041957844</v>
      </c>
      <c r="J73" s="17">
        <v>3774.4500035483638</v>
      </c>
      <c r="K73" s="17">
        <v>3806.96</v>
      </c>
      <c r="L73" s="17">
        <v>3837.5699868150255</v>
      </c>
      <c r="M73" s="17">
        <v>3822.6099899525261</v>
      </c>
    </row>
    <row r="74" spans="1:16" ht="10.5" hidden="1" customHeight="1">
      <c r="A74" s="81">
        <v>1998</v>
      </c>
      <c r="B74" s="17">
        <v>3856.1599913843224</v>
      </c>
      <c r="C74" s="17">
        <v>3914.7</v>
      </c>
      <c r="D74" s="17">
        <v>4038.51</v>
      </c>
      <c r="E74" s="17">
        <v>4064.17</v>
      </c>
      <c r="F74" s="17">
        <v>4132.3999999999996</v>
      </c>
      <c r="G74" s="17">
        <v>4122.75</v>
      </c>
      <c r="H74" s="17">
        <v>4157.1499999999996</v>
      </c>
      <c r="I74" s="17">
        <v>4167.75</v>
      </c>
      <c r="J74" s="17">
        <v>4254.45</v>
      </c>
      <c r="K74" s="17">
        <v>4255.84</v>
      </c>
      <c r="L74" s="17">
        <v>4292.59</v>
      </c>
      <c r="M74" s="17">
        <v>4297.1099999999997</v>
      </c>
    </row>
    <row r="75" spans="1:16" hidden="1">
      <c r="A75" s="81">
        <v>1999</v>
      </c>
      <c r="B75" s="17">
        <v>4318.0600000000004</v>
      </c>
      <c r="C75" s="17">
        <v>4341.7</v>
      </c>
      <c r="D75" s="17">
        <v>4420.53</v>
      </c>
      <c r="E75" s="17">
        <v>4430.83</v>
      </c>
      <c r="F75" s="17">
        <v>4434</v>
      </c>
      <c r="G75" s="17">
        <v>4430.29</v>
      </c>
      <c r="H75" s="17">
        <v>4428.87</v>
      </c>
      <c r="I75" s="17">
        <v>4467.3999999999996</v>
      </c>
      <c r="J75" s="17">
        <v>4497.3100000000004</v>
      </c>
      <c r="K75" s="17">
        <v>4520.6000000000004</v>
      </c>
      <c r="L75" s="17">
        <v>4510.88</v>
      </c>
      <c r="M75" s="17">
        <v>4523.34</v>
      </c>
    </row>
    <row r="76" spans="1:16" hidden="1">
      <c r="A76" s="85"/>
      <c r="B76" s="84" t="s">
        <v>417</v>
      </c>
      <c r="C76" s="83"/>
      <c r="D76" s="83"/>
      <c r="E76" s="83"/>
      <c r="F76" s="83"/>
      <c r="G76" s="86"/>
      <c r="H76" s="86"/>
      <c r="I76" s="86"/>
      <c r="J76" s="86"/>
      <c r="K76" s="86"/>
      <c r="L76" s="86"/>
      <c r="M76" s="86"/>
    </row>
    <row r="77" spans="1:16" hidden="1">
      <c r="A77" s="87"/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P77" s="61" t="s">
        <v>416</v>
      </c>
    </row>
    <row r="78" spans="1:16" hidden="1">
      <c r="A78" s="81">
        <v>2000</v>
      </c>
      <c r="B78" s="17">
        <f>100.26</f>
        <v>100.26</v>
      </c>
      <c r="C78" s="17">
        <f>4552.74/45.2334</f>
        <v>100.64996219607634</v>
      </c>
      <c r="D78" s="17">
        <f>101.36</f>
        <v>101.36</v>
      </c>
      <c r="E78" s="17">
        <f>101.66</f>
        <v>101.66</v>
      </c>
      <c r="F78" s="17">
        <f>101.79</f>
        <v>101.79</v>
      </c>
      <c r="G78" s="17">
        <f>101.63</f>
        <v>101.63</v>
      </c>
      <c r="H78" s="17">
        <f>101.8</f>
        <v>101.8</v>
      </c>
      <c r="I78" s="17">
        <f>101.75</f>
        <v>101.75</v>
      </c>
      <c r="J78" s="17">
        <f>101.9</f>
        <v>101.9</v>
      </c>
      <c r="K78" s="17">
        <f>101.9</f>
        <v>101.9</v>
      </c>
      <c r="L78" s="17">
        <f>101.97</f>
        <v>101.97</v>
      </c>
      <c r="M78" s="17">
        <f>102.32</f>
        <v>102.32</v>
      </c>
    </row>
    <row r="79" spans="1:16" hidden="1">
      <c r="A79" s="81">
        <v>2001</v>
      </c>
      <c r="B79" s="17">
        <f>103.31</f>
        <v>103.31</v>
      </c>
      <c r="C79" s="17">
        <f>103.46</f>
        <v>103.46</v>
      </c>
      <c r="D79" s="17">
        <f>104.46</f>
        <v>104.46</v>
      </c>
      <c r="E79" s="17">
        <f>105.26</f>
        <v>105.26</v>
      </c>
      <c r="F79" s="17">
        <f>105.59</f>
        <v>105.59</v>
      </c>
      <c r="G79" s="17">
        <f>107.01</f>
        <v>107.01</v>
      </c>
      <c r="H79" s="17">
        <f>107.94</f>
        <v>107.94</v>
      </c>
      <c r="I79" s="17">
        <f>107.92</f>
        <v>107.92</v>
      </c>
      <c r="J79" s="17">
        <f>108.03</f>
        <v>108.03</v>
      </c>
      <c r="K79" s="17">
        <f>4901.11/45.2334</f>
        <v>108.3515720684273</v>
      </c>
      <c r="L79" s="17">
        <f>108.44</f>
        <v>108.44</v>
      </c>
      <c r="M79" s="17">
        <f>109.55</f>
        <v>109.55</v>
      </c>
    </row>
    <row r="80" spans="1:16" hidden="1">
      <c r="A80" s="81">
        <v>2002</v>
      </c>
      <c r="B80" s="17">
        <f>110.63</f>
        <v>110.63</v>
      </c>
      <c r="C80" s="17">
        <f>111.16</f>
        <v>111.16</v>
      </c>
      <c r="D80" s="17">
        <f>111.94</f>
        <v>111.94</v>
      </c>
      <c r="E80" s="17">
        <f>113.13</f>
        <v>113.13</v>
      </c>
      <c r="F80" s="17">
        <f>114.7</f>
        <v>114.7</v>
      </c>
      <c r="G80" s="17">
        <f>115.45</f>
        <v>115.45</v>
      </c>
      <c r="H80" s="17">
        <f>121.81</f>
        <v>121.81</v>
      </c>
      <c r="I80" s="17">
        <f>131.35</f>
        <v>131.35</v>
      </c>
      <c r="J80" s="17">
        <f>138.35</f>
        <v>138.35</v>
      </c>
      <c r="K80" s="17">
        <f>136.12</f>
        <v>136.12</v>
      </c>
      <c r="L80" s="17">
        <f>135.8</f>
        <v>135.80000000000001</v>
      </c>
      <c r="M80" s="17">
        <f>136.17</f>
        <v>136.16999999999999</v>
      </c>
    </row>
    <row r="81" spans="1:13" hidden="1">
      <c r="A81" s="81">
        <v>2003</v>
      </c>
      <c r="B81" s="17">
        <f>137.32</f>
        <v>137.32</v>
      </c>
      <c r="C81" s="17">
        <f>138.11</f>
        <v>138.11000000000001</v>
      </c>
      <c r="D81" s="17">
        <f>139.09</f>
        <v>139.09</v>
      </c>
      <c r="E81" s="17">
        <f>139.43</f>
        <v>139.43</v>
      </c>
      <c r="F81" s="17">
        <f>140.46</f>
        <v>140.46</v>
      </c>
      <c r="G81" s="17">
        <f>138.86</f>
        <v>138.86000000000001</v>
      </c>
      <c r="H81" s="17">
        <f>144.34</f>
        <v>144.34</v>
      </c>
      <c r="I81" s="17">
        <f>146.07</f>
        <v>146.07</v>
      </c>
      <c r="J81" s="17">
        <f>146.79</f>
        <v>146.79</v>
      </c>
      <c r="K81" s="17">
        <f>147.51</f>
        <v>147.51</v>
      </c>
      <c r="L81" s="17">
        <f>148.06</f>
        <v>148.06</v>
      </c>
      <c r="M81" s="17">
        <f>148.87008</f>
        <v>148.87008</v>
      </c>
    </row>
    <row r="82" spans="1:13" hidden="1">
      <c r="A82" s="81">
        <v>2004</v>
      </c>
      <c r="B82" s="17">
        <f>147.35</f>
        <v>147.35</v>
      </c>
      <c r="C82" s="17">
        <f>151.29</f>
        <v>151.29</v>
      </c>
      <c r="D82" s="17">
        <f>153.1</f>
        <v>153.1</v>
      </c>
      <c r="E82" s="17">
        <f>155.61</f>
        <v>155.61000000000001</v>
      </c>
      <c r="F82" s="17">
        <f>157.04</f>
        <v>157.04</v>
      </c>
      <c r="G82" s="17">
        <f>157.59</f>
        <v>157.59</v>
      </c>
      <c r="H82" s="17">
        <f>158.62</f>
        <v>158.62</v>
      </c>
      <c r="I82" s="17">
        <f>163.62</f>
        <v>163.62</v>
      </c>
      <c r="J82" s="17">
        <f>162.98</f>
        <v>162.97999999999999</v>
      </c>
      <c r="K82" s="17">
        <f>163.01</f>
        <v>163.01</v>
      </c>
      <c r="L82" s="17">
        <f>163.41</f>
        <v>163.41</v>
      </c>
      <c r="M82" s="17">
        <f>164.24</f>
        <v>164.24</v>
      </c>
    </row>
    <row r="83" spans="1:13" hidden="1">
      <c r="A83" s="81">
        <v>2005</v>
      </c>
      <c r="B83" s="17">
        <f>164.33</f>
        <v>164.33</v>
      </c>
      <c r="C83" s="17">
        <f>167.9</f>
        <v>167.9</v>
      </c>
      <c r="D83" s="17">
        <f>169.14</f>
        <v>169.14</v>
      </c>
      <c r="E83" s="17">
        <v>169.49</v>
      </c>
      <c r="F83" s="17">
        <v>169.73</v>
      </c>
      <c r="G83" s="17">
        <v>168.93</v>
      </c>
      <c r="H83" s="17">
        <v>170.83</v>
      </c>
      <c r="I83" s="17">
        <v>173.53</v>
      </c>
      <c r="J83" s="17">
        <v>173.94</v>
      </c>
      <c r="K83" s="17">
        <v>174.3</v>
      </c>
      <c r="L83" s="17">
        <v>174.44</v>
      </c>
      <c r="M83" s="17">
        <v>175.08</v>
      </c>
    </row>
    <row r="84" spans="1:13" hidden="1">
      <c r="A84" s="81">
        <v>2006</v>
      </c>
      <c r="B84" s="17">
        <v>176.36</v>
      </c>
      <c r="C84" s="17">
        <v>177.22</v>
      </c>
      <c r="D84" s="17">
        <v>177.67</v>
      </c>
      <c r="E84" s="17">
        <v>178.3</v>
      </c>
      <c r="F84" s="17">
        <v>182.87</v>
      </c>
      <c r="G84" s="17">
        <v>186.89</v>
      </c>
      <c r="H84" s="17">
        <v>191.24</v>
      </c>
      <c r="I84" s="17">
        <v>192.83</v>
      </c>
      <c r="J84" s="17">
        <v>193.9</v>
      </c>
      <c r="K84" s="17">
        <v>193.61</v>
      </c>
      <c r="L84" s="17">
        <v>193.76</v>
      </c>
      <c r="M84" s="17">
        <v>195.05</v>
      </c>
    </row>
    <row r="85" spans="1:13" hidden="1">
      <c r="A85" s="81">
        <v>2007</v>
      </c>
      <c r="B85" s="17">
        <v>200.18</v>
      </c>
      <c r="C85" s="17">
        <v>200.48</v>
      </c>
      <c r="D85" s="17">
        <v>200.9</v>
      </c>
      <c r="E85" s="17">
        <v>202</v>
      </c>
      <c r="F85" s="17">
        <v>203.18</v>
      </c>
      <c r="G85" s="17">
        <v>203.73</v>
      </c>
      <c r="H85" s="17">
        <v>200.64</v>
      </c>
      <c r="I85" s="17">
        <v>202.36</v>
      </c>
      <c r="J85" s="17">
        <v>202.74</v>
      </c>
      <c r="K85" s="17">
        <v>202.7</v>
      </c>
      <c r="L85" s="17">
        <v>202.82</v>
      </c>
      <c r="M85" s="17">
        <v>203.72</v>
      </c>
    </row>
    <row r="86" spans="1:13" hidden="1">
      <c r="A86" s="81">
        <v>2008</v>
      </c>
      <c r="B86" s="17">
        <v>212.12</v>
      </c>
      <c r="C86" s="17">
        <v>213.98</v>
      </c>
      <c r="D86" s="17">
        <v>215.38</v>
      </c>
      <c r="E86" s="17">
        <v>217.11</v>
      </c>
      <c r="F86" s="17">
        <v>219.55</v>
      </c>
      <c r="G86" s="17">
        <v>222.27</v>
      </c>
      <c r="H86" s="17">
        <v>224.72</v>
      </c>
      <c r="I86" s="17">
        <v>228.21</v>
      </c>
      <c r="J86" s="17">
        <v>232.69</v>
      </c>
      <c r="K86" s="17">
        <v>240.72</v>
      </c>
      <c r="L86" s="17">
        <v>254.43</v>
      </c>
      <c r="M86" s="17">
        <v>254.89</v>
      </c>
    </row>
    <row r="87" spans="1:13" hidden="1">
      <c r="A87" s="81">
        <v>2009</v>
      </c>
      <c r="B87" s="17">
        <v>250.74</v>
      </c>
      <c r="C87" s="17">
        <v>247.37</v>
      </c>
      <c r="D87" s="17">
        <v>248.17</v>
      </c>
      <c r="E87" s="17">
        <v>246</v>
      </c>
      <c r="F87" s="17">
        <v>244.89</v>
      </c>
      <c r="G87" s="17">
        <v>244.47</v>
      </c>
      <c r="H87" s="17">
        <v>245.58</v>
      </c>
      <c r="I87" s="17">
        <v>246.04</v>
      </c>
      <c r="J87" s="17">
        <v>245.92</v>
      </c>
      <c r="K87" s="17">
        <v>244.65</v>
      </c>
      <c r="L87" s="17">
        <v>258.74</v>
      </c>
      <c r="M87" s="17">
        <v>257.83</v>
      </c>
    </row>
    <row r="88" spans="1:13" hidden="1">
      <c r="A88" s="81">
        <v>2010</v>
      </c>
      <c r="B88" s="17">
        <v>257.76</v>
      </c>
      <c r="C88" s="17">
        <v>259.17</v>
      </c>
      <c r="D88" s="17">
        <v>260.38</v>
      </c>
      <c r="E88" s="17">
        <v>260.18</v>
      </c>
      <c r="F88" s="17">
        <v>261.66000000000003</v>
      </c>
      <c r="G88" s="17">
        <v>262.52</v>
      </c>
      <c r="H88" s="17">
        <v>264.83999999999997</v>
      </c>
      <c r="I88" s="17">
        <v>265.67</v>
      </c>
      <c r="J88" s="17">
        <v>266.27</v>
      </c>
      <c r="K88" s="17">
        <v>266.22000000000003</v>
      </c>
      <c r="L88" s="17">
        <v>281.76</v>
      </c>
      <c r="M88" s="17">
        <v>287.66000000000003</v>
      </c>
    </row>
    <row r="89" spans="1:13" hidden="1">
      <c r="A89" s="81">
        <v>2011</v>
      </c>
      <c r="B89" s="17">
        <v>289.35000000000002</v>
      </c>
      <c r="C89" s="17">
        <v>289.75</v>
      </c>
      <c r="D89" s="17">
        <v>291.35000000000002</v>
      </c>
      <c r="E89" s="17">
        <v>292.55</v>
      </c>
      <c r="F89" s="17">
        <v>293.63</v>
      </c>
      <c r="G89" s="17">
        <v>294</v>
      </c>
      <c r="H89" s="17">
        <v>295.85000000000002</v>
      </c>
      <c r="I89" s="17">
        <v>297.60000000000002</v>
      </c>
      <c r="J89" s="17">
        <v>298.35000000000002</v>
      </c>
      <c r="K89" s="17">
        <v>326.75</v>
      </c>
      <c r="L89" s="17">
        <v>327.02999999999997</v>
      </c>
      <c r="M89" s="17">
        <v>327.88</v>
      </c>
    </row>
    <row r="90" spans="1:13" hidden="1">
      <c r="A90" s="81">
        <v>2012</v>
      </c>
      <c r="B90" s="17">
        <v>329.22</v>
      </c>
      <c r="C90" s="17">
        <v>330</v>
      </c>
      <c r="D90" s="17">
        <v>331.5</v>
      </c>
      <c r="E90" s="17">
        <v>333.17</v>
      </c>
      <c r="F90" s="17">
        <v>335.17</v>
      </c>
      <c r="G90" s="17">
        <v>338.74</v>
      </c>
      <c r="H90" s="17">
        <v>340.82</v>
      </c>
      <c r="I90" s="17">
        <v>340.04</v>
      </c>
      <c r="J90" s="17">
        <v>340.81</v>
      </c>
      <c r="K90" s="17">
        <v>378.54</v>
      </c>
      <c r="L90" s="17">
        <v>378.49</v>
      </c>
      <c r="M90" s="17">
        <v>377.66</v>
      </c>
    </row>
    <row r="91" spans="1:13" hidden="1">
      <c r="A91" s="81">
        <v>2013</v>
      </c>
      <c r="B91" s="17">
        <v>378.62</v>
      </c>
      <c r="C91" s="17">
        <v>379.93</v>
      </c>
      <c r="D91" s="17">
        <v>381.42</v>
      </c>
      <c r="E91" s="17">
        <v>381.66</v>
      </c>
      <c r="F91" s="17">
        <v>382.46</v>
      </c>
      <c r="G91" s="17">
        <v>385.19</v>
      </c>
      <c r="H91" s="17">
        <v>387.96</v>
      </c>
      <c r="I91" s="17">
        <v>390.55</v>
      </c>
      <c r="J91" s="17">
        <v>393.26</v>
      </c>
      <c r="K91" s="17">
        <v>419.94</v>
      </c>
      <c r="L91" s="17">
        <v>420.82</v>
      </c>
      <c r="M91" s="17">
        <v>420.84</v>
      </c>
    </row>
    <row r="92" spans="1:13" hidden="1">
      <c r="A92" s="81">
        <v>2014</v>
      </c>
      <c r="B92" s="17">
        <v>425.89</v>
      </c>
      <c r="C92" s="17">
        <v>429.98</v>
      </c>
      <c r="D92" s="17">
        <v>431.49</v>
      </c>
      <c r="E92" s="17">
        <v>430.02</v>
      </c>
      <c r="F92" s="17">
        <v>432.88</v>
      </c>
      <c r="G92" s="17">
        <v>433.25</v>
      </c>
      <c r="H92" s="17">
        <v>433.89</v>
      </c>
      <c r="I92" s="17">
        <v>435.27</v>
      </c>
      <c r="J92" s="17">
        <v>438.72</v>
      </c>
      <c r="K92" s="17">
        <v>473.24</v>
      </c>
      <c r="L92" s="17">
        <v>473.42</v>
      </c>
      <c r="M92" s="17">
        <v>471.89</v>
      </c>
    </row>
    <row r="93" spans="1:13" hidden="1">
      <c r="A93" s="81">
        <v>2015</v>
      </c>
      <c r="B93" s="17">
        <v>476.15</v>
      </c>
      <c r="C93" s="17">
        <v>480.33</v>
      </c>
      <c r="D93" s="17">
        <v>480.71</v>
      </c>
      <c r="E93" s="17">
        <v>483.95</v>
      </c>
      <c r="F93" s="17">
        <v>486.6</v>
      </c>
      <c r="G93" s="17">
        <v>487.66</v>
      </c>
      <c r="H93" s="17">
        <v>489.85</v>
      </c>
      <c r="I93" s="17">
        <v>492.72</v>
      </c>
      <c r="J93" s="17">
        <v>493.13</v>
      </c>
      <c r="K93" s="17">
        <v>535.52</v>
      </c>
      <c r="L93" s="17">
        <v>535.14</v>
      </c>
      <c r="M93" s="17">
        <v>530.94000000000005</v>
      </c>
    </row>
    <row r="94" spans="1:13" hidden="1">
      <c r="A94" s="81">
        <v>2016</v>
      </c>
      <c r="B94" s="17">
        <v>534.95000000000005</v>
      </c>
      <c r="C94" s="17">
        <v>542.67999999999995</v>
      </c>
      <c r="D94" s="17">
        <v>540.5</v>
      </c>
      <c r="E94" s="17">
        <v>543.16999999999996</v>
      </c>
      <c r="F94" s="17">
        <v>543.82000000000005</v>
      </c>
      <c r="G94" s="17">
        <v>543</v>
      </c>
      <c r="H94" s="17">
        <v>542.61</v>
      </c>
      <c r="I94" s="17">
        <v>539.83000000000004</v>
      </c>
      <c r="J94" s="17">
        <v>540.39</v>
      </c>
      <c r="K94" s="17">
        <v>550.39</v>
      </c>
      <c r="L94" s="17">
        <v>575.57000000000005</v>
      </c>
      <c r="M94" s="17">
        <v>573.57000000000005</v>
      </c>
    </row>
    <row r="95" spans="1:13" ht="13.5" hidden="1" customHeight="1">
      <c r="A95" s="81">
        <v>2017</v>
      </c>
      <c r="B95" s="17">
        <v>574.17999999999995</v>
      </c>
      <c r="C95" s="17">
        <v>580.97</v>
      </c>
      <c r="D95" s="17">
        <v>582.01</v>
      </c>
      <c r="E95" s="17">
        <v>578.16999999999996</v>
      </c>
      <c r="F95" s="17">
        <v>583.27</v>
      </c>
      <c r="G95" s="17">
        <v>585.54</v>
      </c>
      <c r="H95" s="17">
        <v>587.35</v>
      </c>
      <c r="I95" s="17">
        <v>588.44000000000005</v>
      </c>
      <c r="J95" s="17">
        <v>591.54</v>
      </c>
      <c r="K95" s="17">
        <v>618.16999999999996</v>
      </c>
      <c r="L95" s="17">
        <v>622.75</v>
      </c>
      <c r="M95" s="17">
        <v>617.98</v>
      </c>
    </row>
    <row r="96" spans="1:13" ht="13.5" hidden="1" customHeight="1">
      <c r="A96" s="81">
        <v>2018</v>
      </c>
      <c r="B96" s="17">
        <v>617.72</v>
      </c>
      <c r="C96" s="17">
        <v>627.6</v>
      </c>
      <c r="D96" s="17">
        <v>623.79</v>
      </c>
      <c r="E96" s="17">
        <v>625.52</v>
      </c>
      <c r="F96" s="17">
        <v>629.48</v>
      </c>
      <c r="G96" s="17">
        <v>633.65</v>
      </c>
      <c r="H96" s="17">
        <v>634.77</v>
      </c>
      <c r="I96" s="17">
        <v>662.67</v>
      </c>
      <c r="J96" s="17">
        <v>666.21</v>
      </c>
      <c r="K96" s="17">
        <v>668.17</v>
      </c>
      <c r="L96" s="17">
        <v>668.53</v>
      </c>
      <c r="M96" s="17">
        <v>662.41</v>
      </c>
    </row>
    <row r="97" spans="1:13" ht="15.75" hidden="1" customHeight="1">
      <c r="A97" s="81">
        <v>2019</v>
      </c>
      <c r="B97" s="17">
        <v>665.68</v>
      </c>
      <c r="C97" s="17">
        <v>672.88</v>
      </c>
      <c r="D97" s="17">
        <v>674.63</v>
      </c>
      <c r="E97" s="17">
        <v>672.9</v>
      </c>
      <c r="F97" s="17">
        <v>680.03</v>
      </c>
      <c r="G97" s="17">
        <v>681.49</v>
      </c>
      <c r="H97" s="17">
        <v>705.99</v>
      </c>
      <c r="I97" s="17">
        <v>708.59</v>
      </c>
      <c r="J97" s="17">
        <v>711.28</v>
      </c>
      <c r="K97" s="17">
        <v>713.95</v>
      </c>
      <c r="L97" s="17">
        <v>715.26</v>
      </c>
      <c r="M97" s="17">
        <v>710.63</v>
      </c>
    </row>
    <row r="98" spans="1:13" ht="14.25" hidden="1" customHeight="1">
      <c r="A98" s="81">
        <v>2020</v>
      </c>
      <c r="B98" s="17">
        <v>712.87</v>
      </c>
      <c r="C98" s="17">
        <v>720.18</v>
      </c>
      <c r="D98" s="17">
        <v>730.7</v>
      </c>
      <c r="E98" s="17">
        <v>731.12</v>
      </c>
      <c r="F98" s="17">
        <v>738.5</v>
      </c>
      <c r="G98" s="17">
        <v>737.44</v>
      </c>
      <c r="H98" s="17">
        <v>773.41</v>
      </c>
      <c r="I98" s="17">
        <v>773.15</v>
      </c>
      <c r="J98" s="17">
        <v>774.09</v>
      </c>
      <c r="K98" s="17">
        <v>775.34</v>
      </c>
      <c r="L98" s="17">
        <v>775.6</v>
      </c>
      <c r="M98" s="17">
        <v>771.48</v>
      </c>
    </row>
    <row r="99" spans="1:13" ht="14.25" hidden="1" customHeight="1">
      <c r="A99" s="81">
        <v>2021</v>
      </c>
      <c r="B99" s="17">
        <v>776.42</v>
      </c>
      <c r="C99" s="17">
        <v>788.05</v>
      </c>
      <c r="D99" s="17">
        <v>792.93</v>
      </c>
      <c r="E99" s="17">
        <v>826.21</v>
      </c>
      <c r="F99" s="17">
        <v>832.33</v>
      </c>
      <c r="G99" s="17" t="s">
        <v>542</v>
      </c>
      <c r="H99" s="17">
        <v>840.93</v>
      </c>
      <c r="I99" s="17">
        <v>843.14</v>
      </c>
      <c r="J99" s="17">
        <v>841.32</v>
      </c>
      <c r="K99" s="17">
        <v>843.7</v>
      </c>
      <c r="L99" s="17">
        <v>843.17</v>
      </c>
      <c r="M99" s="17">
        <v>838.68</v>
      </c>
    </row>
    <row r="100" spans="1:13" ht="14.25" hidden="1" customHeight="1">
      <c r="A100" s="140">
        <v>2022</v>
      </c>
      <c r="B100" s="141">
        <v>840.14</v>
      </c>
      <c r="C100" s="141">
        <v>848.47</v>
      </c>
      <c r="D100" s="141">
        <v>851.18</v>
      </c>
      <c r="E100" s="141">
        <v>901.51</v>
      </c>
      <c r="F100" s="141" t="s">
        <v>543</v>
      </c>
      <c r="G100" s="141">
        <v>905.55</v>
      </c>
      <c r="H100" s="141">
        <v>910.01</v>
      </c>
      <c r="I100" s="141">
        <v>912</v>
      </c>
      <c r="J100" s="141">
        <v>914.02</v>
      </c>
      <c r="K100" s="141">
        <v>920.5</v>
      </c>
      <c r="L100" s="141">
        <v>915.35</v>
      </c>
      <c r="M100" s="141">
        <v>904.53</v>
      </c>
    </row>
    <row r="101" spans="1:13" ht="29.25" customHeight="1">
      <c r="A101" s="87"/>
      <c r="B101" s="88"/>
      <c r="C101" s="88"/>
      <c r="D101" s="88"/>
      <c r="E101" s="88"/>
      <c r="F101" s="88"/>
      <c r="G101" s="88"/>
      <c r="H101" s="88"/>
      <c r="I101" s="88"/>
      <c r="J101" s="88"/>
      <c r="K101" s="88"/>
      <c r="L101" s="88"/>
      <c r="M101" s="88"/>
    </row>
    <row r="102" spans="1:13" ht="14.25" customHeight="1">
      <c r="A102" s="81">
        <v>2023</v>
      </c>
      <c r="B102" s="17">
        <v>905.87</v>
      </c>
      <c r="C102" s="17">
        <v>913.28</v>
      </c>
      <c r="D102" s="17">
        <v>913.93</v>
      </c>
      <c r="E102" s="17">
        <v>907.18</v>
      </c>
      <c r="F102" s="17">
        <v>912.79</v>
      </c>
      <c r="G102" s="17">
        <v>911.8</v>
      </c>
      <c r="H102" s="17"/>
      <c r="I102" s="17"/>
      <c r="J102" s="17"/>
      <c r="K102" s="17"/>
      <c r="L102" s="17"/>
      <c r="M102" s="17"/>
    </row>
    <row r="103" spans="1:13" ht="26.25" customHeight="1">
      <c r="A103" s="99"/>
      <c r="B103" s="129"/>
      <c r="C103" s="129"/>
      <c r="D103" s="129"/>
      <c r="E103" s="129"/>
      <c r="F103" s="129"/>
      <c r="G103" s="129"/>
      <c r="H103" s="129"/>
      <c r="I103" s="129"/>
      <c r="J103" s="129"/>
      <c r="K103" s="129"/>
      <c r="L103" s="129"/>
      <c r="M103" s="129"/>
    </row>
    <row r="104" spans="1:13" ht="14.25" customHeight="1">
      <c r="A104" s="192" t="s">
        <v>547</v>
      </c>
      <c r="B104" s="192"/>
      <c r="C104" s="192"/>
      <c r="D104" s="192"/>
      <c r="E104" s="192"/>
      <c r="F104" s="192"/>
      <c r="G104" s="192"/>
      <c r="H104" s="192"/>
      <c r="I104" s="192"/>
      <c r="J104" s="192"/>
      <c r="K104" s="192"/>
      <c r="L104" s="192"/>
      <c r="M104" s="192"/>
    </row>
    <row r="105" spans="1:13" ht="29.25" customHeight="1">
      <c r="A105" s="137"/>
      <c r="B105" s="137"/>
      <c r="C105" s="137"/>
      <c r="D105" s="137"/>
      <c r="E105" s="137"/>
      <c r="F105" s="137"/>
      <c r="G105" s="137"/>
      <c r="H105" s="137"/>
      <c r="I105" s="137"/>
      <c r="J105" s="137"/>
      <c r="K105" s="137"/>
      <c r="L105" s="137"/>
      <c r="M105" s="137"/>
    </row>
    <row r="106" spans="1:13" ht="14.25" customHeight="1">
      <c r="A106" s="81" t="s">
        <v>384</v>
      </c>
      <c r="B106" s="81" t="s">
        <v>385</v>
      </c>
      <c r="C106" s="81" t="s">
        <v>386</v>
      </c>
      <c r="D106" s="81" t="s">
        <v>387</v>
      </c>
      <c r="E106" s="81" t="s">
        <v>388</v>
      </c>
      <c r="F106" s="81" t="s">
        <v>389</v>
      </c>
      <c r="G106" s="81" t="s">
        <v>390</v>
      </c>
      <c r="H106" s="81" t="s">
        <v>391</v>
      </c>
      <c r="I106" s="81" t="s">
        <v>392</v>
      </c>
      <c r="J106" s="81" t="s">
        <v>393</v>
      </c>
      <c r="K106" s="81" t="s">
        <v>394</v>
      </c>
      <c r="L106" s="81" t="s">
        <v>395</v>
      </c>
      <c r="M106" s="81" t="s">
        <v>396</v>
      </c>
    </row>
    <row r="107" spans="1:13" ht="14.25" customHeight="1">
      <c r="A107" s="81">
        <v>2023</v>
      </c>
      <c r="B107" s="17" t="s">
        <v>416</v>
      </c>
      <c r="C107" s="17" t="s">
        <v>416</v>
      </c>
      <c r="D107" s="17" t="s">
        <v>416</v>
      </c>
      <c r="E107" s="17" t="s">
        <v>416</v>
      </c>
      <c r="F107" s="17" t="s">
        <v>416</v>
      </c>
      <c r="G107" s="127">
        <v>100</v>
      </c>
      <c r="H107" s="127">
        <v>104.7</v>
      </c>
      <c r="I107" s="127">
        <v>104.75</v>
      </c>
      <c r="J107" s="127">
        <v>104.62</v>
      </c>
      <c r="K107" s="127">
        <v>105.14</v>
      </c>
      <c r="L107" s="127">
        <v>105.15</v>
      </c>
      <c r="M107" s="127">
        <v>105.15</v>
      </c>
    </row>
    <row r="108" spans="1:13" ht="14.25" customHeight="1">
      <c r="A108" s="81">
        <v>2024</v>
      </c>
      <c r="B108" s="17">
        <v>105.4</v>
      </c>
      <c r="C108" s="17">
        <v>105.63</v>
      </c>
      <c r="D108" s="17">
        <v>105.47257764</v>
      </c>
      <c r="E108" s="17">
        <v>107.06282770999999</v>
      </c>
      <c r="F108" s="17">
        <v>107.16951259</v>
      </c>
      <c r="G108" s="127">
        <v>107.39</v>
      </c>
      <c r="H108" s="127">
        <v>107.81</v>
      </c>
      <c r="I108" s="127">
        <v>107.9</v>
      </c>
      <c r="J108" s="127">
        <v>107.94</v>
      </c>
      <c r="K108" s="127">
        <v>108.39</v>
      </c>
      <c r="L108" s="127">
        <v>108.65</v>
      </c>
      <c r="M108" s="127">
        <v>109.37</v>
      </c>
    </row>
    <row r="109" spans="1:13" ht="14.25" customHeight="1">
      <c r="A109" s="81">
        <v>2025</v>
      </c>
      <c r="B109" s="127">
        <v>109.77</v>
      </c>
      <c r="C109" s="127">
        <v>110.01</v>
      </c>
      <c r="D109" s="127">
        <v>109.89</v>
      </c>
      <c r="E109" s="127">
        <v>113.69</v>
      </c>
      <c r="F109" s="127">
        <v>113.53</v>
      </c>
      <c r="G109" s="127">
        <v>113.5</v>
      </c>
      <c r="H109" s="127">
        <v>113.4</v>
      </c>
      <c r="I109" s="127">
        <v>113.36</v>
      </c>
      <c r="J109" s="127">
        <v>113.42</v>
      </c>
      <c r="K109" s="127">
        <v>113.54</v>
      </c>
      <c r="L109" s="127">
        <v>113.51</v>
      </c>
      <c r="M109" s="127">
        <v>113.37</v>
      </c>
    </row>
    <row r="110" spans="1:13" ht="14.25" customHeight="1">
      <c r="A110" s="81">
        <v>2026</v>
      </c>
      <c r="B110" s="127">
        <v>113.56</v>
      </c>
      <c r="C110" s="127">
        <v>113.7</v>
      </c>
      <c r="D110" s="127">
        <v>114.02</v>
      </c>
      <c r="E110" s="127">
        <v>114.43</v>
      </c>
      <c r="F110" s="127">
        <v>114.84</v>
      </c>
      <c r="G110" s="127"/>
      <c r="H110" s="127"/>
      <c r="I110" s="127"/>
      <c r="J110" s="127"/>
      <c r="K110" s="127"/>
      <c r="L110" s="127"/>
      <c r="M110" s="127"/>
    </row>
    <row r="111" spans="1:13" ht="14.25" customHeight="1" thickBot="1">
      <c r="A111" s="151"/>
      <c r="B111" s="152"/>
      <c r="C111" s="152"/>
      <c r="D111" s="152"/>
      <c r="E111" s="152"/>
      <c r="F111" s="152"/>
      <c r="G111" s="152"/>
      <c r="H111" s="152"/>
      <c r="I111" s="152"/>
      <c r="J111" s="152"/>
      <c r="K111" s="152"/>
      <c r="L111" s="152"/>
      <c r="M111" s="152"/>
    </row>
    <row r="112" spans="1:13" ht="14.25" customHeight="1">
      <c r="A112" s="142"/>
      <c r="B112" s="143"/>
      <c r="C112" s="143"/>
      <c r="D112" s="143"/>
      <c r="E112" s="143"/>
      <c r="F112" s="143"/>
      <c r="G112" s="143"/>
      <c r="H112" s="143"/>
      <c r="I112" s="143"/>
      <c r="J112" s="143"/>
      <c r="K112" s="143"/>
      <c r="L112" s="143"/>
      <c r="M112" s="144"/>
    </row>
    <row r="113" spans="1:13" ht="18" customHeight="1">
      <c r="A113" s="197" t="s">
        <v>544</v>
      </c>
      <c r="B113" s="198"/>
      <c r="C113" s="198"/>
      <c r="D113" s="198"/>
      <c r="E113" s="198"/>
      <c r="F113" s="198"/>
      <c r="G113" s="198"/>
      <c r="H113" s="198"/>
      <c r="I113" s="198"/>
      <c r="J113" s="198"/>
      <c r="K113" s="198"/>
      <c r="L113" s="198"/>
      <c r="M113" s="199"/>
    </row>
    <row r="114" spans="1:13" s="97" customFormat="1" ht="9.75" customHeight="1">
      <c r="A114" s="197"/>
      <c r="B114" s="198"/>
      <c r="C114" s="198"/>
      <c r="D114" s="198"/>
      <c r="E114" s="198"/>
      <c r="F114" s="198"/>
      <c r="G114" s="198"/>
      <c r="H114" s="198"/>
      <c r="I114" s="198"/>
      <c r="J114" s="198"/>
      <c r="K114" s="198"/>
      <c r="L114" s="198"/>
      <c r="M114" s="199"/>
    </row>
    <row r="115" spans="1:13" s="112" customFormat="1" ht="29.25" customHeight="1">
      <c r="A115" s="206" t="s">
        <v>528</v>
      </c>
      <c r="B115" s="207"/>
      <c r="C115" s="207"/>
      <c r="D115" s="207"/>
      <c r="E115" s="207"/>
      <c r="F115" s="207"/>
      <c r="G115" s="207"/>
      <c r="H115" s="207"/>
      <c r="I115" s="207"/>
      <c r="J115" s="207"/>
      <c r="K115" s="207"/>
      <c r="L115" s="207"/>
      <c r="M115" s="208"/>
    </row>
    <row r="116" spans="1:13" s="112" customFormat="1" ht="17.25" customHeight="1">
      <c r="A116" s="145"/>
      <c r="B116" s="61"/>
      <c r="C116" s="61"/>
      <c r="D116" s="146"/>
      <c r="E116" s="146"/>
      <c r="F116" s="61"/>
      <c r="G116" s="61"/>
      <c r="H116" s="61"/>
      <c r="I116" s="61"/>
      <c r="J116" s="61"/>
      <c r="K116" s="61"/>
      <c r="L116" s="61"/>
      <c r="M116" s="147"/>
    </row>
    <row r="117" spans="1:13" ht="7.5" hidden="1" customHeight="1">
      <c r="A117" s="200" t="s">
        <v>527</v>
      </c>
      <c r="B117" s="201"/>
      <c r="C117" s="201"/>
      <c r="D117" s="201"/>
      <c r="E117" s="201"/>
      <c r="F117" s="201"/>
      <c r="G117" s="201"/>
      <c r="H117" s="201"/>
      <c r="I117" s="201"/>
      <c r="J117" s="201"/>
      <c r="K117" s="201"/>
      <c r="L117" s="201"/>
      <c r="M117" s="202"/>
    </row>
    <row r="118" spans="1:13" ht="7.5" hidden="1" customHeight="1">
      <c r="A118" s="200" t="s">
        <v>519</v>
      </c>
      <c r="B118" s="203"/>
      <c r="C118" s="203"/>
      <c r="D118" s="203"/>
      <c r="E118" s="203"/>
      <c r="F118" s="203"/>
      <c r="G118" s="203"/>
      <c r="H118" s="203"/>
      <c r="I118" s="203"/>
      <c r="J118" s="203"/>
      <c r="K118" s="203"/>
      <c r="L118" s="203"/>
      <c r="M118" s="204"/>
    </row>
    <row r="119" spans="1:13" ht="13.5" customHeight="1" thickBot="1">
      <c r="A119" s="148"/>
      <c r="B119" s="149"/>
      <c r="C119" s="149"/>
      <c r="D119" s="149"/>
      <c r="E119" s="149"/>
      <c r="F119" s="149"/>
      <c r="G119" s="149"/>
      <c r="H119" s="149"/>
      <c r="I119" s="149"/>
      <c r="J119" s="149"/>
      <c r="K119" s="149"/>
      <c r="L119" s="149"/>
      <c r="M119" s="150"/>
    </row>
    <row r="120" spans="1:13" ht="10.5" customHeight="1">
      <c r="A120" s="83"/>
      <c r="B120" s="83"/>
      <c r="C120" s="83"/>
      <c r="D120" s="83"/>
      <c r="E120" s="83"/>
      <c r="F120" s="83"/>
      <c r="G120" s="83"/>
      <c r="H120" s="83"/>
      <c r="I120" s="83"/>
      <c r="J120" s="83"/>
      <c r="K120" s="83"/>
      <c r="L120" s="83"/>
      <c r="M120" s="83"/>
    </row>
    <row r="121" spans="1:13" ht="8.25" customHeight="1" thickBot="1">
      <c r="A121" s="83"/>
      <c r="B121" s="83"/>
      <c r="C121" s="83"/>
      <c r="D121" s="83"/>
      <c r="E121" s="83"/>
      <c r="F121" s="83"/>
      <c r="G121" s="83"/>
      <c r="H121" s="83"/>
      <c r="I121" s="83"/>
      <c r="J121" s="83"/>
      <c r="K121" s="83"/>
      <c r="L121" s="83"/>
      <c r="M121" s="83"/>
    </row>
    <row r="122" spans="1:13" ht="29.25" customHeight="1" thickBot="1">
      <c r="A122" s="193" t="s">
        <v>399</v>
      </c>
      <c r="B122" s="194"/>
      <c r="C122" s="194"/>
      <c r="D122" s="194"/>
      <c r="E122" s="194"/>
      <c r="F122" s="194"/>
      <c r="G122" s="194"/>
      <c r="H122" s="194"/>
      <c r="I122" s="194"/>
      <c r="J122" s="194"/>
      <c r="K122" s="194"/>
      <c r="L122" s="194"/>
      <c r="M122" s="195"/>
    </row>
    <row r="123" spans="1:13" ht="24.75" customHeight="1">
      <c r="A123" s="196" t="s">
        <v>400</v>
      </c>
      <c r="B123" s="196"/>
      <c r="C123" s="196"/>
      <c r="D123" s="196"/>
      <c r="E123" s="196"/>
      <c r="F123" s="196"/>
      <c r="G123" s="196"/>
      <c r="H123" s="196"/>
      <c r="I123" s="196"/>
      <c r="J123" s="196"/>
      <c r="K123" s="196"/>
      <c r="L123" s="196"/>
      <c r="M123" s="196"/>
    </row>
    <row r="124" spans="1:13" ht="7.5" customHeight="1">
      <c r="A124" s="12"/>
      <c r="B124" s="12"/>
      <c r="C124" s="83"/>
      <c r="D124" s="83"/>
      <c r="E124" s="83"/>
      <c r="F124" s="12"/>
      <c r="G124" s="12"/>
      <c r="H124" s="12"/>
      <c r="I124" s="12"/>
      <c r="J124" s="12"/>
      <c r="K124" s="12"/>
      <c r="L124" s="12"/>
      <c r="M124" s="12"/>
    </row>
    <row r="125" spans="1:13" ht="24" customHeight="1">
      <c r="A125" s="196" t="s">
        <v>409</v>
      </c>
      <c r="B125" s="196"/>
      <c r="C125" s="196"/>
      <c r="D125" s="196"/>
      <c r="E125" s="196"/>
      <c r="F125" s="196"/>
      <c r="G125" s="196"/>
      <c r="H125" s="196"/>
      <c r="I125" s="196"/>
      <c r="J125" s="196"/>
      <c r="K125" s="196"/>
      <c r="L125" s="196"/>
      <c r="M125" s="196"/>
    </row>
    <row r="126" spans="1:13" s="98" customFormat="1" ht="12" customHeight="1">
      <c r="A126" s="196"/>
      <c r="B126" s="196"/>
      <c r="C126" s="196"/>
      <c r="D126" s="196"/>
      <c r="E126" s="196"/>
      <c r="F126" s="196"/>
      <c r="G126" s="196"/>
      <c r="H126" s="196"/>
      <c r="I126" s="196"/>
      <c r="J126" s="196"/>
      <c r="K126" s="196"/>
      <c r="L126" s="196"/>
      <c r="M126" s="196"/>
    </row>
    <row r="127" spans="1:13">
      <c r="A127" s="196" t="s">
        <v>529</v>
      </c>
      <c r="B127" s="196"/>
      <c r="C127" s="196"/>
      <c r="D127" s="196"/>
      <c r="E127" s="196"/>
      <c r="F127" s="196"/>
      <c r="G127" s="196"/>
      <c r="H127" s="196"/>
      <c r="I127" s="196"/>
      <c r="J127" s="196"/>
      <c r="K127" s="196"/>
      <c r="L127" s="196"/>
      <c r="M127" s="196"/>
    </row>
    <row r="128" spans="1:13">
      <c r="A128" s="191"/>
      <c r="B128" s="191"/>
      <c r="C128" s="191"/>
      <c r="D128" s="191"/>
      <c r="E128" s="191"/>
      <c r="F128" s="191"/>
      <c r="G128" s="191"/>
      <c r="H128" s="191"/>
      <c r="I128" s="191"/>
      <c r="J128" s="191"/>
      <c r="K128" s="191"/>
      <c r="L128" s="191"/>
      <c r="M128" s="191"/>
    </row>
    <row r="129" spans="1:13" ht="25.5" customHeight="1">
      <c r="A129" s="189" t="s">
        <v>548</v>
      </c>
      <c r="B129" s="190"/>
      <c r="C129" s="190"/>
      <c r="D129" s="190"/>
      <c r="E129" s="190"/>
      <c r="F129" s="190"/>
      <c r="G129" s="190"/>
      <c r="H129" s="190"/>
      <c r="I129" s="190"/>
      <c r="J129" s="190"/>
      <c r="K129" s="190"/>
      <c r="L129" s="190"/>
      <c r="M129" s="190"/>
    </row>
    <row r="130" spans="1:13">
      <c r="B130" s="89"/>
      <c r="C130" s="36"/>
      <c r="D130" s="54"/>
      <c r="E130" s="54"/>
      <c r="F130" s="90"/>
      <c r="G130" s="54"/>
      <c r="H130" s="54"/>
      <c r="I130" s="54"/>
      <c r="J130" s="54"/>
      <c r="K130" s="54"/>
      <c r="L130" s="54"/>
      <c r="M130" s="54"/>
    </row>
    <row r="131" spans="1:13">
      <c r="B131" s="89"/>
      <c r="C131" s="36"/>
      <c r="D131" s="54"/>
      <c r="E131" s="54"/>
      <c r="F131" s="90"/>
      <c r="G131" s="54"/>
      <c r="H131" s="54"/>
      <c r="I131" s="54"/>
      <c r="J131" s="54"/>
      <c r="K131" s="54"/>
      <c r="L131" s="54"/>
      <c r="M131" s="54"/>
    </row>
    <row r="133" spans="1:13">
      <c r="B133" s="91"/>
      <c r="C133" s="36"/>
      <c r="D133" s="54"/>
      <c r="E133" s="54"/>
      <c r="F133" s="90"/>
      <c r="G133" s="54"/>
      <c r="H133" s="54"/>
      <c r="I133" s="54"/>
      <c r="J133" s="54"/>
      <c r="K133" s="54"/>
      <c r="L133" s="54"/>
      <c r="M133" s="54"/>
    </row>
  </sheetData>
  <customSheetViews>
    <customSheetView guid="{96D9ECFD-33A2-43C7-81F2-82AA62F5B730}" fitToPage="1" hiddenRows="1">
      <selection activeCell="D4" sqref="D4"/>
      <pageMargins left="0.39370078740157483" right="0.39370078740157483" top="0.39370078740157483" bottom="0.39370078740157483" header="0" footer="0"/>
      <printOptions horizontalCentered="1" verticalCentered="1"/>
      <pageSetup paperSize="9" scale="89" orientation="portrait" r:id="rId1"/>
      <headerFooter alignWithMargins="0"/>
    </customSheetView>
  </customSheetViews>
  <mergeCells count="20">
    <mergeCell ref="A1:M1"/>
    <mergeCell ref="A2:M2"/>
    <mergeCell ref="A3:M3"/>
    <mergeCell ref="A35:M35"/>
    <mergeCell ref="A115:M115"/>
    <mergeCell ref="A104:M104"/>
    <mergeCell ref="A129:M129"/>
    <mergeCell ref="A128:M128"/>
    <mergeCell ref="A36:M36"/>
    <mergeCell ref="A68:M68"/>
    <mergeCell ref="A69:M69"/>
    <mergeCell ref="A122:M122"/>
    <mergeCell ref="A123:M123"/>
    <mergeCell ref="A113:M113"/>
    <mergeCell ref="A114:M114"/>
    <mergeCell ref="A126:M126"/>
    <mergeCell ref="A127:M127"/>
    <mergeCell ref="A125:M125"/>
    <mergeCell ref="A117:M117"/>
    <mergeCell ref="A118:M118"/>
  </mergeCells>
  <phoneticPr fontId="0" type="noConversion"/>
  <hyperlinks>
    <hyperlink ref="A117" r:id="rId2" xr:uid="{00000000-0004-0000-0200-000000000000}"/>
    <hyperlink ref="A118" r:id="rId3" xr:uid="{00000000-0004-0000-0200-000001000000}"/>
    <hyperlink ref="A115" r:id="rId4" xr:uid="{00000000-0004-0000-0200-000002000000}"/>
  </hyperlinks>
  <printOptions horizontalCentered="1" verticalCentered="1"/>
  <pageMargins left="0.39370078740157483" right="0.39370078740157483" top="0.39370078740157483" bottom="0.39370078740157483" header="0" footer="0"/>
  <pageSetup paperSize="9" scale="88" orientation="portrait" r:id="rId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N71"/>
  <sheetViews>
    <sheetView topLeftCell="A17" zoomScale="130" zoomScaleNormal="130" workbookViewId="0">
      <selection activeCell="G2" sqref="G2"/>
    </sheetView>
  </sheetViews>
  <sheetFormatPr baseColWidth="10" defaultColWidth="11.5546875" defaultRowHeight="15"/>
  <cols>
    <col min="1" max="1" width="6.109375" style="61" customWidth="1"/>
    <col min="2" max="10" width="5.44140625" style="61" customWidth="1"/>
    <col min="11" max="12" width="6.109375" style="61" customWidth="1"/>
    <col min="13" max="13" width="5.77734375" style="61" customWidth="1"/>
    <col min="14" max="14" width="5.5546875" style="31" customWidth="1"/>
    <col min="15" max="15" width="4.88671875" style="31" customWidth="1"/>
    <col min="16" max="16384" width="11.5546875" style="31"/>
  </cols>
  <sheetData>
    <row r="1" spans="1:13" hidden="1">
      <c r="A1" s="36"/>
      <c r="B1" s="37"/>
      <c r="C1" s="38"/>
      <c r="D1" s="38"/>
      <c r="E1" s="38"/>
      <c r="F1" s="38"/>
      <c r="G1" s="38"/>
      <c r="H1" s="38"/>
      <c r="I1" s="38"/>
      <c r="J1" s="37"/>
      <c r="K1" s="37"/>
      <c r="L1" s="36"/>
      <c r="M1" s="36"/>
    </row>
    <row r="2" spans="1:13" ht="8.25" customHeight="1">
      <c r="A2" s="36"/>
      <c r="B2" s="37"/>
      <c r="C2" s="38"/>
      <c r="D2" s="38"/>
      <c r="E2" s="38"/>
      <c r="F2" s="38"/>
      <c r="G2" s="38"/>
      <c r="H2" s="38"/>
      <c r="I2" s="38"/>
      <c r="J2" s="37"/>
      <c r="K2" s="37"/>
      <c r="L2" s="36"/>
      <c r="M2" s="36"/>
    </row>
    <row r="3" spans="1:13">
      <c r="A3" s="210" t="s">
        <v>402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</row>
    <row r="4" spans="1:13">
      <c r="A4" s="209" t="s">
        <v>401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</row>
    <row r="5" spans="1:13" ht="9.75" customHeight="1" thickBot="1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3" ht="15.75" thickBot="1">
      <c r="A6" s="36"/>
      <c r="B6" s="211">
        <v>2025</v>
      </c>
      <c r="C6" s="212"/>
      <c r="D6" s="212"/>
      <c r="E6" s="212"/>
      <c r="F6" s="212"/>
      <c r="G6" s="213"/>
      <c r="H6" s="211">
        <v>2026</v>
      </c>
      <c r="I6" s="212"/>
      <c r="J6" s="212"/>
      <c r="K6" s="212"/>
      <c r="L6" s="212"/>
      <c r="M6" s="213"/>
    </row>
    <row r="7" spans="1:13" ht="15.75" thickBot="1">
      <c r="A7" s="41" t="s">
        <v>403</v>
      </c>
      <c r="B7" s="106" t="s">
        <v>391</v>
      </c>
      <c r="C7" s="106" t="s">
        <v>392</v>
      </c>
      <c r="D7" s="106" t="s">
        <v>393</v>
      </c>
      <c r="E7" s="106" t="s">
        <v>394</v>
      </c>
      <c r="F7" s="106" t="s">
        <v>395</v>
      </c>
      <c r="G7" s="41" t="s">
        <v>396</v>
      </c>
      <c r="H7" s="41" t="s">
        <v>385</v>
      </c>
      <c r="I7" s="41" t="s">
        <v>386</v>
      </c>
      <c r="J7" s="41" t="s">
        <v>387</v>
      </c>
      <c r="K7" s="41" t="s">
        <v>388</v>
      </c>
      <c r="L7" s="41" t="s">
        <v>389</v>
      </c>
      <c r="M7" s="106" t="s">
        <v>390</v>
      </c>
    </row>
    <row r="8" spans="1:13">
      <c r="A8" s="42">
        <v>1</v>
      </c>
      <c r="B8" s="102" t="s">
        <v>549</v>
      </c>
      <c r="C8" s="157" t="s">
        <v>571</v>
      </c>
      <c r="D8" s="102" t="s">
        <v>567</v>
      </c>
      <c r="E8" s="167">
        <v>39.875</v>
      </c>
      <c r="F8" s="172"/>
      <c r="G8" s="102" t="s">
        <v>624</v>
      </c>
      <c r="H8" s="122"/>
      <c r="I8" s="122"/>
      <c r="J8" s="122"/>
      <c r="K8" s="102">
        <v>40.537999999999997</v>
      </c>
      <c r="L8" s="122"/>
      <c r="M8" s="102">
        <v>40.319000000000003</v>
      </c>
    </row>
    <row r="9" spans="1:13">
      <c r="A9" s="47">
        <v>2</v>
      </c>
      <c r="B9" s="101" t="s">
        <v>550</v>
      </c>
      <c r="C9" s="100"/>
      <c r="D9" s="115" t="s">
        <v>588</v>
      </c>
      <c r="E9" s="156">
        <v>39.911999999999999</v>
      </c>
      <c r="F9" s="100"/>
      <c r="G9" s="101" t="s">
        <v>625</v>
      </c>
      <c r="H9" s="101">
        <v>38.886000000000003</v>
      </c>
      <c r="I9" s="101">
        <v>38.523000000000003</v>
      </c>
      <c r="J9" s="101">
        <v>38.74</v>
      </c>
      <c r="K9" s="100"/>
      <c r="L9" s="176"/>
      <c r="M9" s="101">
        <v>40.271000000000001</v>
      </c>
    </row>
    <row r="10" spans="1:13">
      <c r="A10" s="47">
        <v>3</v>
      </c>
      <c r="B10" s="101" t="s">
        <v>551</v>
      </c>
      <c r="C10" s="100"/>
      <c r="D10" s="115" t="s">
        <v>589</v>
      </c>
      <c r="E10" s="156">
        <v>39.869</v>
      </c>
      <c r="F10" s="156" t="s">
        <v>611</v>
      </c>
      <c r="G10" s="101" t="s">
        <v>626</v>
      </c>
      <c r="H10" s="100"/>
      <c r="I10" s="101">
        <v>38.566000000000003</v>
      </c>
      <c r="J10" s="101">
        <v>39.231999999999999</v>
      </c>
      <c r="K10" s="100"/>
      <c r="L10" s="100"/>
      <c r="M10" s="101">
        <v>40.363999999999997</v>
      </c>
    </row>
    <row r="11" spans="1:13">
      <c r="A11" s="47">
        <v>4</v>
      </c>
      <c r="B11" s="101" t="s">
        <v>552</v>
      </c>
      <c r="C11" s="101" t="s">
        <v>572</v>
      </c>
      <c r="D11" s="115" t="s">
        <v>590</v>
      </c>
      <c r="E11" s="170"/>
      <c r="F11" s="156" t="s">
        <v>612</v>
      </c>
      <c r="G11" s="101" t="s">
        <v>627</v>
      </c>
      <c r="H11" s="100"/>
      <c r="I11" s="101">
        <v>38.640999999999998</v>
      </c>
      <c r="J11" s="101">
        <v>39.33</v>
      </c>
      <c r="K11" s="100"/>
      <c r="L11" s="101">
        <v>40.162999999999997</v>
      </c>
      <c r="M11" s="101">
        <v>40.255000000000003</v>
      </c>
    </row>
    <row r="12" spans="1:13">
      <c r="A12" s="47">
        <v>5</v>
      </c>
      <c r="B12" s="100"/>
      <c r="C12" s="115" t="s">
        <v>571</v>
      </c>
      <c r="D12" s="115" t="s">
        <v>591</v>
      </c>
      <c r="E12" s="171"/>
      <c r="F12" s="156" t="s">
        <v>613</v>
      </c>
      <c r="G12" s="101" t="s">
        <v>628</v>
      </c>
      <c r="H12" s="101">
        <v>38.930999999999997</v>
      </c>
      <c r="I12" s="101">
        <v>38.776000000000003</v>
      </c>
      <c r="J12" s="101">
        <v>39.99</v>
      </c>
      <c r="K12" s="100"/>
      <c r="L12" s="101">
        <v>39.97</v>
      </c>
      <c r="M12" s="101">
        <v>40.470999999999997</v>
      </c>
    </row>
    <row r="13" spans="1:13">
      <c r="A13" s="47">
        <v>6</v>
      </c>
      <c r="B13" s="100"/>
      <c r="C13" s="115" t="s">
        <v>573</v>
      </c>
      <c r="D13" s="117"/>
      <c r="E13" s="168">
        <v>39.895000000000003</v>
      </c>
      <c r="F13" s="156" t="s">
        <v>614</v>
      </c>
      <c r="G13" s="100"/>
      <c r="H13" s="124"/>
      <c r="I13" s="101">
        <v>38.515999999999998</v>
      </c>
      <c r="J13" s="115">
        <v>40.319000000000003</v>
      </c>
      <c r="K13" s="101">
        <v>40.612000000000002</v>
      </c>
      <c r="L13" s="101">
        <v>39.868000000000002</v>
      </c>
      <c r="M13" s="100"/>
    </row>
    <row r="14" spans="1:13">
      <c r="A14" s="47">
        <v>7</v>
      </c>
      <c r="B14" s="101" t="s">
        <v>553</v>
      </c>
      <c r="C14" s="101" t="s">
        <v>564</v>
      </c>
      <c r="D14" s="100"/>
      <c r="E14" s="156">
        <v>39.905000000000001</v>
      </c>
      <c r="F14" s="156" t="s">
        <v>615</v>
      </c>
      <c r="G14" s="100"/>
      <c r="H14" s="116">
        <v>38.921999999999997</v>
      </c>
      <c r="I14" s="100"/>
      <c r="J14" s="100"/>
      <c r="K14" s="101">
        <v>40.572000000000003</v>
      </c>
      <c r="L14" s="101">
        <v>39.749000000000002</v>
      </c>
      <c r="M14" s="100"/>
    </row>
    <row r="15" spans="1:13">
      <c r="A15" s="47">
        <v>8</v>
      </c>
      <c r="B15" s="101" t="s">
        <v>554</v>
      </c>
      <c r="C15" s="115" t="s">
        <v>574</v>
      </c>
      <c r="D15" s="101" t="s">
        <v>592</v>
      </c>
      <c r="E15" s="156">
        <v>40.033000000000001</v>
      </c>
      <c r="F15" s="117"/>
      <c r="G15" s="101" t="s">
        <v>629</v>
      </c>
      <c r="H15" s="115">
        <v>38.935000000000002</v>
      </c>
      <c r="I15" s="123"/>
      <c r="J15" s="100"/>
      <c r="K15" s="101">
        <v>40.331000000000003</v>
      </c>
      <c r="L15" s="101">
        <v>39.747</v>
      </c>
      <c r="M15" s="101">
        <v>40.497999999999998</v>
      </c>
    </row>
    <row r="16" spans="1:13">
      <c r="A16" s="47">
        <v>9</v>
      </c>
      <c r="B16" s="101" t="s">
        <v>555</v>
      </c>
      <c r="C16" s="100"/>
      <c r="D16" s="115" t="s">
        <v>567</v>
      </c>
      <c r="E16" s="156">
        <v>40.055</v>
      </c>
      <c r="F16" s="117"/>
      <c r="G16" s="101" t="s">
        <v>630</v>
      </c>
      <c r="H16" s="115">
        <v>38.814999999999998</v>
      </c>
      <c r="I16" s="101">
        <v>38.363999999999997</v>
      </c>
      <c r="J16" s="115">
        <v>40.209000000000003</v>
      </c>
      <c r="K16" s="105">
        <v>40.338999999999999</v>
      </c>
      <c r="L16" s="100"/>
      <c r="M16" s="101">
        <v>40.512</v>
      </c>
    </row>
    <row r="17" spans="1:13">
      <c r="A17" s="47">
        <v>10</v>
      </c>
      <c r="B17" s="101" t="s">
        <v>556</v>
      </c>
      <c r="C17" s="100"/>
      <c r="D17" s="115" t="s">
        <v>564</v>
      </c>
      <c r="E17" s="156">
        <v>40.168999999999997</v>
      </c>
      <c r="F17" s="156" t="s">
        <v>616</v>
      </c>
      <c r="G17" s="101" t="s">
        <v>631</v>
      </c>
      <c r="H17" s="117"/>
      <c r="I17" s="101">
        <v>38.469000000000001</v>
      </c>
      <c r="J17" s="115">
        <v>39.966999999999999</v>
      </c>
      <c r="K17" s="101">
        <v>40.222999999999999</v>
      </c>
      <c r="L17" s="100"/>
      <c r="M17" s="101">
        <v>40.673999999999999</v>
      </c>
    </row>
    <row r="18" spans="1:13">
      <c r="A18" s="47">
        <v>11</v>
      </c>
      <c r="B18" s="101" t="s">
        <v>557</v>
      </c>
      <c r="C18" s="101" t="s">
        <v>575</v>
      </c>
      <c r="D18" s="115" t="s">
        <v>593</v>
      </c>
      <c r="E18" s="170"/>
      <c r="F18" s="156" t="s">
        <v>617</v>
      </c>
      <c r="G18" s="101" t="s">
        <v>632</v>
      </c>
      <c r="H18" s="117"/>
      <c r="I18" s="101">
        <v>38.536999999999999</v>
      </c>
      <c r="J18" s="115">
        <v>40.158000000000001</v>
      </c>
      <c r="K18" s="100"/>
      <c r="L18" s="101">
        <v>39.710999999999999</v>
      </c>
      <c r="M18" s="101">
        <v>40.542000000000002</v>
      </c>
    </row>
    <row r="19" spans="1:13">
      <c r="A19" s="47">
        <v>12</v>
      </c>
      <c r="B19" s="100"/>
      <c r="C19" s="115" t="s">
        <v>576</v>
      </c>
      <c r="D19" s="115" t="s">
        <v>594</v>
      </c>
      <c r="E19" s="171"/>
      <c r="F19" s="156" t="s">
        <v>618</v>
      </c>
      <c r="G19" s="101" t="s">
        <v>633</v>
      </c>
      <c r="H19" s="115">
        <v>38.72</v>
      </c>
      <c r="I19" s="101">
        <v>38.731000000000002</v>
      </c>
      <c r="J19" s="115">
        <v>40.372</v>
      </c>
      <c r="K19" s="100"/>
      <c r="L19" s="101">
        <v>39.811999999999998</v>
      </c>
      <c r="M19" s="101">
        <v>40.353000000000002</v>
      </c>
    </row>
    <row r="20" spans="1:13">
      <c r="A20" s="47">
        <v>13</v>
      </c>
      <c r="B20" s="100"/>
      <c r="C20" s="115" t="s">
        <v>577</v>
      </c>
      <c r="D20" s="117"/>
      <c r="E20" s="168">
        <v>40.082000000000001</v>
      </c>
      <c r="F20" s="156" t="s">
        <v>611</v>
      </c>
      <c r="G20" s="100"/>
      <c r="H20" s="115">
        <v>38.597000000000001</v>
      </c>
      <c r="I20" s="101">
        <v>38.841000000000001</v>
      </c>
      <c r="J20" s="115">
        <v>40.64</v>
      </c>
      <c r="K20" s="101">
        <v>40.209000000000003</v>
      </c>
      <c r="L20" s="101">
        <v>40.036999999999999</v>
      </c>
      <c r="M20" s="100"/>
    </row>
    <row r="21" spans="1:13">
      <c r="A21" s="47">
        <v>14</v>
      </c>
      <c r="B21" s="101" t="s">
        <v>558</v>
      </c>
      <c r="C21" s="115" t="s">
        <v>578</v>
      </c>
      <c r="D21" s="100"/>
      <c r="E21" s="156">
        <v>40.139000000000003</v>
      </c>
      <c r="F21" s="156" t="s">
        <v>619</v>
      </c>
      <c r="G21" s="100"/>
      <c r="H21" s="116">
        <v>38.685000000000002</v>
      </c>
      <c r="I21" s="100"/>
      <c r="J21" s="100"/>
      <c r="K21" s="105">
        <v>39.9</v>
      </c>
      <c r="L21" s="101">
        <v>40.073999999999998</v>
      </c>
      <c r="M21" s="100"/>
    </row>
    <row r="22" spans="1:13">
      <c r="A22" s="47">
        <v>15</v>
      </c>
      <c r="B22" s="101" t="s">
        <v>559</v>
      </c>
      <c r="C22" s="115" t="s">
        <v>579</v>
      </c>
      <c r="D22" s="101" t="s">
        <v>595</v>
      </c>
      <c r="E22" s="156">
        <v>40.015999999999998</v>
      </c>
      <c r="F22" s="117"/>
      <c r="G22" s="101" t="s">
        <v>634</v>
      </c>
      <c r="H22" s="116">
        <v>38.598999999999997</v>
      </c>
      <c r="I22" s="100"/>
      <c r="J22" s="100"/>
      <c r="K22" s="101">
        <v>39.768000000000001</v>
      </c>
      <c r="L22" s="101">
        <v>40.296999999999997</v>
      </c>
      <c r="M22" s="101">
        <v>40.323</v>
      </c>
    </row>
    <row r="23" spans="1:13">
      <c r="A23" s="47">
        <v>16</v>
      </c>
      <c r="B23" s="101" t="s">
        <v>560</v>
      </c>
      <c r="C23" s="100"/>
      <c r="D23" s="115" t="s">
        <v>583</v>
      </c>
      <c r="E23" s="156">
        <v>39.950000000000003</v>
      </c>
      <c r="F23" s="117"/>
      <c r="G23" s="101" t="s">
        <v>635</v>
      </c>
      <c r="H23" s="116">
        <v>38.414999999999999</v>
      </c>
      <c r="I23" s="100"/>
      <c r="J23" s="101">
        <v>40.476999999999997</v>
      </c>
      <c r="K23" s="101">
        <v>39.741</v>
      </c>
      <c r="L23" s="100"/>
      <c r="M23" s="101">
        <v>40.171999999999997</v>
      </c>
    </row>
    <row r="24" spans="1:13">
      <c r="A24" s="47">
        <v>17</v>
      </c>
      <c r="B24" s="101" t="s">
        <v>561</v>
      </c>
      <c r="C24" s="100"/>
      <c r="D24" s="115" t="s">
        <v>596</v>
      </c>
      <c r="E24" s="156">
        <v>39.865000000000002</v>
      </c>
      <c r="F24" s="156" t="s">
        <v>620</v>
      </c>
      <c r="G24" s="101" t="s">
        <v>636</v>
      </c>
      <c r="H24" s="125"/>
      <c r="I24" s="100"/>
      <c r="J24" s="101">
        <v>40.491999999999997</v>
      </c>
      <c r="K24" s="101">
        <v>39.609000000000002</v>
      </c>
      <c r="L24" s="100"/>
      <c r="M24" s="101">
        <v>39.968000000000004</v>
      </c>
    </row>
    <row r="25" spans="1:13">
      <c r="A25" s="47">
        <v>18</v>
      </c>
      <c r="B25" s="100"/>
      <c r="C25" s="168" t="s">
        <v>580</v>
      </c>
      <c r="D25" s="115" t="s">
        <v>597</v>
      </c>
      <c r="E25" s="170"/>
      <c r="F25" s="156" t="s">
        <v>621</v>
      </c>
      <c r="G25" s="101" t="s">
        <v>637</v>
      </c>
      <c r="H25" s="125"/>
      <c r="I25" s="133">
        <v>38.79</v>
      </c>
      <c r="J25" s="115">
        <v>40.561999999999998</v>
      </c>
      <c r="K25" s="100"/>
      <c r="L25" s="100"/>
      <c r="M25" s="101">
        <v>40.097000000000001</v>
      </c>
    </row>
    <row r="26" spans="1:13">
      <c r="A26" s="47">
        <v>19</v>
      </c>
      <c r="B26" s="100"/>
      <c r="C26" s="115" t="s">
        <v>581</v>
      </c>
      <c r="D26" s="115" t="s">
        <v>598</v>
      </c>
      <c r="E26" s="171"/>
      <c r="F26" s="156" t="s">
        <v>622</v>
      </c>
      <c r="G26" s="101" t="s">
        <v>638</v>
      </c>
      <c r="H26" s="116">
        <v>38.348999999999997</v>
      </c>
      <c r="I26" s="133">
        <v>38.76</v>
      </c>
      <c r="J26" s="115">
        <v>40.731000000000002</v>
      </c>
      <c r="K26" s="100"/>
      <c r="L26" s="101">
        <v>40.301000000000002</v>
      </c>
      <c r="M26" s="100"/>
    </row>
    <row r="27" spans="1:13">
      <c r="A27" s="47">
        <v>20</v>
      </c>
      <c r="B27" s="100"/>
      <c r="C27" s="115" t="s">
        <v>582</v>
      </c>
      <c r="D27" s="117"/>
      <c r="E27" s="168">
        <v>39.795000000000002</v>
      </c>
      <c r="F27" s="156" t="s">
        <v>619</v>
      </c>
      <c r="G27" s="100"/>
      <c r="H27" s="116">
        <v>38.218000000000004</v>
      </c>
      <c r="I27" s="101">
        <v>38.707999999999998</v>
      </c>
      <c r="J27" s="115">
        <v>40.734999999999999</v>
      </c>
      <c r="K27" s="101">
        <v>39.686999999999998</v>
      </c>
      <c r="L27" s="101">
        <v>40.015000000000001</v>
      </c>
      <c r="M27" s="100"/>
    </row>
    <row r="28" spans="1:13">
      <c r="A28" s="47">
        <v>21</v>
      </c>
      <c r="B28" s="101" t="s">
        <v>562</v>
      </c>
      <c r="C28" s="115" t="s">
        <v>565</v>
      </c>
      <c r="D28" s="100"/>
      <c r="E28" s="156">
        <v>39.814999999999998</v>
      </c>
      <c r="F28" s="156" t="s">
        <v>623</v>
      </c>
      <c r="G28" s="100"/>
      <c r="H28" s="115">
        <v>37.853999999999999</v>
      </c>
      <c r="I28" s="100"/>
      <c r="J28" s="100"/>
      <c r="K28" s="101">
        <v>39.533000000000001</v>
      </c>
      <c r="L28" s="101">
        <v>39.92</v>
      </c>
      <c r="M28" s="100"/>
    </row>
    <row r="29" spans="1:13">
      <c r="A29" s="47">
        <v>22</v>
      </c>
      <c r="B29" s="101" t="s">
        <v>563</v>
      </c>
      <c r="C29" s="115" t="s">
        <v>583</v>
      </c>
      <c r="D29" s="101" t="s">
        <v>599</v>
      </c>
      <c r="E29" s="156">
        <v>39.865000000000002</v>
      </c>
      <c r="F29" s="117"/>
      <c r="G29" s="101">
        <v>39.07</v>
      </c>
      <c r="H29" s="115">
        <v>37.512</v>
      </c>
      <c r="I29" s="123"/>
      <c r="J29" s="100"/>
      <c r="K29" s="101">
        <v>39.6</v>
      </c>
      <c r="L29" s="101">
        <v>39.96</v>
      </c>
      <c r="M29" s="101">
        <v>39.908000000000001</v>
      </c>
    </row>
    <row r="30" spans="1:13">
      <c r="A30" s="47">
        <v>23</v>
      </c>
      <c r="B30" s="101" t="s">
        <v>564</v>
      </c>
      <c r="C30" s="100"/>
      <c r="D30" s="115" t="s">
        <v>600</v>
      </c>
      <c r="E30" s="156">
        <v>39.86</v>
      </c>
      <c r="F30" s="117"/>
      <c r="G30" s="101">
        <v>39.177</v>
      </c>
      <c r="H30" s="115">
        <v>37.454000000000001</v>
      </c>
      <c r="I30" s="101">
        <v>38.353000000000002</v>
      </c>
      <c r="J30" s="101">
        <v>40.465000000000003</v>
      </c>
      <c r="K30" s="101">
        <v>39.756999999999998</v>
      </c>
      <c r="L30" s="100"/>
      <c r="M30" s="101">
        <v>40.104999999999997</v>
      </c>
    </row>
    <row r="31" spans="1:13">
      <c r="A31" s="47">
        <v>24</v>
      </c>
      <c r="B31" s="101" t="s">
        <v>565</v>
      </c>
      <c r="C31" s="100"/>
      <c r="D31" s="115" t="s">
        <v>601</v>
      </c>
      <c r="E31" s="156">
        <v>39.912999999999997</v>
      </c>
      <c r="F31" s="156" t="s">
        <v>606</v>
      </c>
      <c r="G31" s="101">
        <v>39.246000000000002</v>
      </c>
      <c r="H31" s="125"/>
      <c r="I31" s="101">
        <v>38.396999999999998</v>
      </c>
      <c r="J31" s="101">
        <v>40.524000000000001</v>
      </c>
      <c r="K31" s="101">
        <v>39.558</v>
      </c>
      <c r="L31" s="100"/>
      <c r="M31" s="101">
        <v>40.128</v>
      </c>
    </row>
    <row r="32" spans="1:13">
      <c r="A32" s="47">
        <v>25</v>
      </c>
      <c r="B32" s="101" t="s">
        <v>566</v>
      </c>
      <c r="C32" s="100"/>
      <c r="D32" s="115" t="s">
        <v>602</v>
      </c>
      <c r="E32" s="170"/>
      <c r="F32" s="156" t="s">
        <v>607</v>
      </c>
      <c r="G32" s="100"/>
      <c r="H32" s="125"/>
      <c r="I32" s="101">
        <v>38.396000000000001</v>
      </c>
      <c r="J32" s="115">
        <v>40.456000000000003</v>
      </c>
      <c r="K32" s="100"/>
      <c r="L32" s="101">
        <v>40.011000000000003</v>
      </c>
      <c r="M32" s="101">
        <v>40.216000000000001</v>
      </c>
    </row>
    <row r="33" spans="1:14">
      <c r="A33" s="47">
        <v>26</v>
      </c>
      <c r="B33" s="100"/>
      <c r="C33" s="115" t="s">
        <v>584</v>
      </c>
      <c r="D33" s="115" t="s">
        <v>603</v>
      </c>
      <c r="E33" s="171"/>
      <c r="F33" s="156" t="s">
        <v>608</v>
      </c>
      <c r="G33" s="101">
        <v>39.137</v>
      </c>
      <c r="H33" s="116">
        <v>37.831000000000003</v>
      </c>
      <c r="I33" s="101">
        <v>38.436</v>
      </c>
      <c r="J33" s="115">
        <v>40.613</v>
      </c>
      <c r="K33" s="100"/>
      <c r="L33" s="101">
        <v>40.064</v>
      </c>
      <c r="M33" s="101">
        <v>40.122999999999998</v>
      </c>
    </row>
    <row r="34" spans="1:14">
      <c r="A34" s="47">
        <v>27</v>
      </c>
      <c r="B34" s="100"/>
      <c r="C34" s="115" t="s">
        <v>585</v>
      </c>
      <c r="D34" s="117"/>
      <c r="E34" s="168">
        <v>39.841999999999999</v>
      </c>
      <c r="F34" s="156" t="s">
        <v>609</v>
      </c>
      <c r="G34" s="117"/>
      <c r="H34" s="116">
        <v>37.982999999999997</v>
      </c>
      <c r="I34" s="101">
        <v>38.402000000000001</v>
      </c>
      <c r="J34" s="115">
        <v>40.56</v>
      </c>
      <c r="K34" s="101">
        <v>39.780999999999999</v>
      </c>
      <c r="L34" s="101">
        <v>40.093000000000004</v>
      </c>
      <c r="M34" s="100"/>
    </row>
    <row r="35" spans="1:14">
      <c r="A35" s="47">
        <v>28</v>
      </c>
      <c r="B35" s="101" t="s">
        <v>567</v>
      </c>
      <c r="C35" s="115" t="s">
        <v>586</v>
      </c>
      <c r="D35" s="100"/>
      <c r="E35" s="156">
        <v>39.875999999999998</v>
      </c>
      <c r="F35" s="156" t="s">
        <v>610</v>
      </c>
      <c r="G35" s="117"/>
      <c r="H35" s="116">
        <v>38.792999999999999</v>
      </c>
      <c r="I35" s="100"/>
      <c r="J35" s="100"/>
      <c r="K35" s="101">
        <v>39.871000000000002</v>
      </c>
      <c r="L35" s="101">
        <v>40.133000000000003</v>
      </c>
      <c r="M35" s="100"/>
    </row>
    <row r="36" spans="1:14">
      <c r="A36" s="47">
        <v>29</v>
      </c>
      <c r="B36" s="101" t="s">
        <v>568</v>
      </c>
      <c r="C36" s="115" t="s">
        <v>587</v>
      </c>
      <c r="D36" s="101" t="s">
        <v>604</v>
      </c>
      <c r="E36" s="156">
        <v>39.866999999999997</v>
      </c>
      <c r="F36" s="117"/>
      <c r="G36" s="101">
        <v>39.136000000000003</v>
      </c>
      <c r="H36" s="116">
        <v>38.783999999999999</v>
      </c>
      <c r="I36" s="100"/>
      <c r="J36" s="100"/>
      <c r="K36" s="101">
        <v>40.287999999999997</v>
      </c>
      <c r="L36" s="101">
        <v>40.164999999999999</v>
      </c>
      <c r="M36" s="101">
        <v>40.174999999999997</v>
      </c>
    </row>
    <row r="37" spans="1:14">
      <c r="A37" s="47">
        <v>30</v>
      </c>
      <c r="B37" s="101" t="s">
        <v>569</v>
      </c>
      <c r="C37" s="117"/>
      <c r="D37" s="115" t="s">
        <v>605</v>
      </c>
      <c r="E37" s="156">
        <v>39.843000000000004</v>
      </c>
      <c r="F37" s="100"/>
      <c r="G37" s="101">
        <v>39.040999999999997</v>
      </c>
      <c r="H37" s="116">
        <v>38.5</v>
      </c>
      <c r="I37" s="100"/>
      <c r="J37" s="101">
        <v>40.625999999999998</v>
      </c>
      <c r="K37" s="101">
        <v>40.253</v>
      </c>
      <c r="L37" s="100"/>
      <c r="M37" s="101">
        <v>40.116</v>
      </c>
    </row>
    <row r="38" spans="1:14" ht="15.75" thickBot="1">
      <c r="A38" s="50">
        <v>31</v>
      </c>
      <c r="B38" s="121" t="s">
        <v>570</v>
      </c>
      <c r="C38" s="104"/>
      <c r="D38" s="130"/>
      <c r="E38" s="169">
        <v>39.798999999999999</v>
      </c>
      <c r="F38" s="104"/>
      <c r="G38" s="104"/>
      <c r="H38" s="104"/>
      <c r="I38" s="104"/>
      <c r="J38" s="121">
        <v>40.479999999999997</v>
      </c>
      <c r="K38" s="103"/>
      <c r="L38" s="104"/>
      <c r="M38" s="104"/>
    </row>
    <row r="39" spans="1:14" ht="8.25" customHeight="1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 t="s">
        <v>416</v>
      </c>
      <c r="M39" s="128"/>
      <c r="N39" s="159"/>
    </row>
    <row r="40" spans="1:14">
      <c r="A40" s="210" t="s">
        <v>405</v>
      </c>
      <c r="B40" s="210"/>
      <c r="C40" s="210"/>
      <c r="D40" s="210"/>
      <c r="E40" s="210"/>
      <c r="F40" s="210"/>
      <c r="G40" s="210"/>
      <c r="H40" s="210"/>
      <c r="I40" s="210"/>
      <c r="J40" s="210"/>
      <c r="K40" s="210"/>
      <c r="L40" s="210"/>
      <c r="M40" s="210"/>
    </row>
    <row r="41" spans="1:14">
      <c r="A41" s="209" t="s">
        <v>404</v>
      </c>
      <c r="B41" s="209"/>
      <c r="C41" s="209"/>
      <c r="D41" s="209"/>
      <c r="E41" s="209"/>
      <c r="F41" s="209"/>
      <c r="G41" s="209"/>
      <c r="H41" s="209"/>
      <c r="I41" s="209"/>
      <c r="J41" s="209"/>
      <c r="K41" s="209"/>
      <c r="L41" s="209"/>
      <c r="M41" s="209"/>
    </row>
    <row r="42" spans="1:14" ht="10.5" customHeight="1" thickBot="1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</row>
    <row r="43" spans="1:14" ht="15" customHeight="1" thickBot="1">
      <c r="A43" s="41" t="s">
        <v>384</v>
      </c>
      <c r="B43" s="62" t="s">
        <v>385</v>
      </c>
      <c r="C43" s="56" t="s">
        <v>386</v>
      </c>
      <c r="D43" s="56" t="s">
        <v>387</v>
      </c>
      <c r="E43" s="56" t="s">
        <v>388</v>
      </c>
      <c r="F43" s="56" t="s">
        <v>389</v>
      </c>
      <c r="G43" s="56" t="s">
        <v>390</v>
      </c>
      <c r="H43" s="56" t="s">
        <v>391</v>
      </c>
      <c r="I43" s="56" t="s">
        <v>392</v>
      </c>
      <c r="J43" s="56" t="s">
        <v>393</v>
      </c>
      <c r="K43" s="56" t="s">
        <v>394</v>
      </c>
      <c r="L43" s="56" t="s">
        <v>395</v>
      </c>
      <c r="M43" s="56" t="s">
        <v>396</v>
      </c>
    </row>
    <row r="44" spans="1:14" ht="1.5" hidden="1" customHeight="1" thickBot="1">
      <c r="A44" s="63">
        <v>1998</v>
      </c>
      <c r="B44" s="64">
        <v>10.065</v>
      </c>
      <c r="C44" s="65">
        <v>10.18</v>
      </c>
      <c r="D44" s="65">
        <v>10.244999999999999</v>
      </c>
      <c r="E44" s="65">
        <v>10.305999999999999</v>
      </c>
      <c r="F44" s="65">
        <v>10.366</v>
      </c>
      <c r="G44" s="65">
        <v>10.462999999999999</v>
      </c>
      <c r="H44" s="65">
        <v>10.537000000000001</v>
      </c>
      <c r="I44" s="65">
        <v>10.734999999999999</v>
      </c>
      <c r="J44" s="65">
        <v>10.63</v>
      </c>
      <c r="K44" s="65">
        <v>10.683999999999999</v>
      </c>
      <c r="L44" s="65">
        <v>10.747</v>
      </c>
      <c r="M44" s="66">
        <v>10.818</v>
      </c>
    </row>
    <row r="45" spans="1:14" ht="1.5" hidden="1" customHeight="1" thickBot="1">
      <c r="A45" s="63">
        <v>1999</v>
      </c>
      <c r="B45" s="64">
        <v>10.97</v>
      </c>
      <c r="C45" s="65">
        <v>10.98</v>
      </c>
      <c r="D45" s="65">
        <v>11.095000000000001</v>
      </c>
      <c r="E45" s="65">
        <v>11.14</v>
      </c>
      <c r="F45" s="65">
        <v>11.195</v>
      </c>
      <c r="G45" s="65">
        <v>11.375</v>
      </c>
      <c r="H45" s="65">
        <v>11.505000000000001</v>
      </c>
      <c r="I45" s="65">
        <v>11.667</v>
      </c>
      <c r="J45" s="65">
        <v>11.664999999999999</v>
      </c>
      <c r="K45" s="65">
        <v>11.59</v>
      </c>
      <c r="L45" s="65">
        <v>11.55</v>
      </c>
      <c r="M45" s="66">
        <v>11.615</v>
      </c>
    </row>
    <row r="46" spans="1:14" ht="15.75" hidden="1" thickBot="1">
      <c r="A46" s="63">
        <v>2000</v>
      </c>
      <c r="B46" s="64">
        <v>11.68</v>
      </c>
      <c r="C46" s="65">
        <v>11.76</v>
      </c>
      <c r="D46" s="65">
        <v>11.84</v>
      </c>
      <c r="E46" s="65">
        <v>11.891999999999999</v>
      </c>
      <c r="F46" s="65">
        <v>12.005000000000001</v>
      </c>
      <c r="G46" s="65">
        <v>12.1</v>
      </c>
      <c r="H46" s="65">
        <v>12.234999999999999</v>
      </c>
      <c r="I46" s="65">
        <v>12.352</v>
      </c>
      <c r="J46" s="65">
        <v>12.25</v>
      </c>
      <c r="K46" s="65">
        <v>12.375</v>
      </c>
      <c r="L46" s="65">
        <v>12.403</v>
      </c>
      <c r="M46" s="66">
        <v>12.51</v>
      </c>
    </row>
    <row r="47" spans="1:14" ht="15.75" hidden="1" thickBot="1">
      <c r="A47" s="63">
        <v>2001</v>
      </c>
      <c r="B47" s="64">
        <v>12.545</v>
      </c>
      <c r="C47" s="65">
        <v>12.62</v>
      </c>
      <c r="D47" s="65">
        <v>12.83</v>
      </c>
      <c r="E47" s="65">
        <v>12.94</v>
      </c>
      <c r="F47" s="65">
        <v>13.145</v>
      </c>
      <c r="G47" s="65">
        <v>13.742000000000001</v>
      </c>
      <c r="H47" s="65">
        <v>13.175000000000001</v>
      </c>
      <c r="I47" s="65">
        <v>13.525</v>
      </c>
      <c r="J47" s="65">
        <v>13.71</v>
      </c>
      <c r="K47" s="65">
        <v>14.08</v>
      </c>
      <c r="L47" s="65">
        <v>14.082000000000001</v>
      </c>
      <c r="M47" s="66">
        <v>14.75</v>
      </c>
    </row>
    <row r="48" spans="1:14" ht="15.75" hidden="1" thickBot="1">
      <c r="A48" s="63">
        <v>2002</v>
      </c>
      <c r="B48" s="64">
        <v>14.763</v>
      </c>
      <c r="C48" s="65">
        <v>14.35</v>
      </c>
      <c r="D48" s="65">
        <v>15.65</v>
      </c>
      <c r="E48" s="65">
        <v>16.594999999999999</v>
      </c>
      <c r="F48" s="65">
        <v>16.600999999999999</v>
      </c>
      <c r="G48" s="65">
        <v>18.510000000000002</v>
      </c>
      <c r="H48" s="65">
        <v>25.125</v>
      </c>
      <c r="I48" s="65">
        <v>28.821000000000002</v>
      </c>
      <c r="J48" s="65">
        <v>27.02</v>
      </c>
      <c r="K48" s="67">
        <v>27.07</v>
      </c>
      <c r="L48" s="67">
        <v>27.37</v>
      </c>
      <c r="M48" s="66">
        <v>27.22</v>
      </c>
    </row>
    <row r="49" spans="1:13" ht="15.75" hidden="1" thickBot="1">
      <c r="A49" s="63">
        <v>2003</v>
      </c>
      <c r="B49" s="68">
        <v>28.4</v>
      </c>
      <c r="C49" s="69">
        <v>28.52</v>
      </c>
      <c r="D49" s="69">
        <v>28.93</v>
      </c>
      <c r="E49" s="69">
        <v>29.43</v>
      </c>
      <c r="F49" s="69">
        <v>27.885000000000002</v>
      </c>
      <c r="G49" s="69">
        <v>27.04</v>
      </c>
      <c r="H49" s="69">
        <v>27.44</v>
      </c>
      <c r="I49" s="69">
        <v>27.85</v>
      </c>
      <c r="J49" s="69">
        <v>28.05</v>
      </c>
      <c r="K49" s="70">
        <v>28.53</v>
      </c>
      <c r="L49" s="70">
        <v>28.94</v>
      </c>
      <c r="M49" s="71">
        <v>29.34</v>
      </c>
    </row>
    <row r="50" spans="1:13" ht="15.75" hidden="1" thickBot="1">
      <c r="A50" s="63">
        <v>2004</v>
      </c>
      <c r="B50" s="72">
        <v>29.434999999999999</v>
      </c>
      <c r="C50" s="65">
        <v>29.49</v>
      </c>
      <c r="D50" s="65">
        <v>29.68</v>
      </c>
      <c r="E50" s="65">
        <v>29.76</v>
      </c>
      <c r="F50" s="65">
        <v>29.71</v>
      </c>
      <c r="G50" s="65">
        <v>29.7</v>
      </c>
      <c r="H50" s="65">
        <v>29.46</v>
      </c>
      <c r="I50" s="65">
        <v>28.82</v>
      </c>
      <c r="J50" s="65">
        <v>27.41</v>
      </c>
      <c r="K50" s="65">
        <v>26.96</v>
      </c>
      <c r="L50" s="73">
        <v>26.76</v>
      </c>
      <c r="M50" s="74">
        <v>26.43</v>
      </c>
    </row>
    <row r="51" spans="1:13" ht="15.75" hidden="1" thickBot="1">
      <c r="A51" s="63">
        <v>2005</v>
      </c>
      <c r="B51" s="75">
        <v>24.7</v>
      </c>
      <c r="C51" s="69">
        <v>25.46</v>
      </c>
      <c r="D51" s="69">
        <v>25.55</v>
      </c>
      <c r="E51" s="69">
        <v>25.1</v>
      </c>
      <c r="F51" s="69">
        <v>24.05</v>
      </c>
      <c r="G51" s="69">
        <v>24.6</v>
      </c>
      <c r="H51" s="69">
        <v>24.55</v>
      </c>
      <c r="I51" s="69">
        <v>24.25</v>
      </c>
      <c r="J51" s="69">
        <v>23.95</v>
      </c>
      <c r="K51" s="69">
        <v>23.31</v>
      </c>
      <c r="L51" s="76">
        <v>23.46</v>
      </c>
      <c r="M51" s="77">
        <v>24.17</v>
      </c>
    </row>
    <row r="52" spans="1:13" ht="15.75" hidden="1" thickBot="1">
      <c r="A52" s="78">
        <v>2006</v>
      </c>
      <c r="B52" s="79">
        <v>24.2</v>
      </c>
      <c r="C52" s="65">
        <v>24.31</v>
      </c>
      <c r="D52" s="65">
        <v>24.2</v>
      </c>
      <c r="E52" s="65">
        <v>23.96</v>
      </c>
      <c r="F52" s="65">
        <v>23.76</v>
      </c>
      <c r="G52" s="65">
        <v>23.87</v>
      </c>
      <c r="H52" s="65">
        <v>24.02</v>
      </c>
      <c r="I52" s="65">
        <v>23.96</v>
      </c>
      <c r="J52" s="65">
        <v>23.91</v>
      </c>
      <c r="K52" s="65">
        <v>23.85</v>
      </c>
      <c r="L52" s="73">
        <v>24.35</v>
      </c>
      <c r="M52" s="74">
        <v>24.47</v>
      </c>
    </row>
    <row r="53" spans="1:13" ht="15.75" hidden="1" thickBot="1">
      <c r="A53" s="50">
        <v>2007</v>
      </c>
      <c r="B53" s="79">
        <v>24.25</v>
      </c>
      <c r="C53" s="65">
        <v>24.29</v>
      </c>
      <c r="D53" s="65">
        <v>24.11</v>
      </c>
      <c r="E53" s="65">
        <v>24.01</v>
      </c>
      <c r="F53" s="65">
        <v>24.02</v>
      </c>
      <c r="G53" s="65">
        <v>23.97</v>
      </c>
      <c r="H53" s="65">
        <v>23.72</v>
      </c>
      <c r="I53" s="65">
        <v>23.6</v>
      </c>
      <c r="J53" s="65">
        <v>23.15</v>
      </c>
      <c r="K53" s="65">
        <v>22.05</v>
      </c>
      <c r="L53" s="73">
        <v>21.91</v>
      </c>
      <c r="M53" s="74">
        <v>21.55</v>
      </c>
    </row>
    <row r="54" spans="1:13" ht="15.75" hidden="1" thickBot="1">
      <c r="A54" s="50">
        <v>2009</v>
      </c>
      <c r="B54" s="79">
        <v>22.7</v>
      </c>
      <c r="C54" s="65">
        <v>23.756</v>
      </c>
      <c r="D54" s="65">
        <v>24.071000000000002</v>
      </c>
      <c r="E54" s="65">
        <v>23.908999999999999</v>
      </c>
      <c r="F54" s="65">
        <v>23.417999999999999</v>
      </c>
      <c r="G54" s="65">
        <v>23.425000000000001</v>
      </c>
      <c r="H54" s="65">
        <v>23.273</v>
      </c>
      <c r="I54" s="65">
        <v>22.552</v>
      </c>
      <c r="J54" s="65">
        <v>21.457999999999998</v>
      </c>
      <c r="K54" s="65">
        <v>20.815999999999999</v>
      </c>
      <c r="L54" s="73">
        <v>20.103000000000002</v>
      </c>
      <c r="M54" s="74">
        <v>19.637</v>
      </c>
    </row>
    <row r="55" spans="1:13" ht="15.75" hidden="1" thickBot="1">
      <c r="A55" s="80">
        <v>2010</v>
      </c>
      <c r="B55" s="75">
        <v>19.600000000000001</v>
      </c>
      <c r="C55" s="69">
        <v>19.809999999999999</v>
      </c>
      <c r="D55" s="69">
        <v>19.457000000000001</v>
      </c>
      <c r="E55" s="69">
        <v>19.213999999999999</v>
      </c>
      <c r="F55" s="69">
        <v>19.163</v>
      </c>
      <c r="G55" s="69">
        <v>21.126999999999999</v>
      </c>
      <c r="H55" s="69">
        <v>20.86</v>
      </c>
      <c r="I55" s="69">
        <v>20.806999999999999</v>
      </c>
      <c r="J55" s="69">
        <v>20.306000000000001</v>
      </c>
      <c r="K55" s="69">
        <v>20.009</v>
      </c>
      <c r="L55" s="76">
        <v>19.96</v>
      </c>
      <c r="M55" s="77">
        <v>20.103000000000002</v>
      </c>
    </row>
    <row r="56" spans="1:13" ht="15.75" hidden="1" thickBot="1">
      <c r="A56" s="63">
        <v>2011</v>
      </c>
      <c r="B56" s="64">
        <v>19.670999999999999</v>
      </c>
      <c r="C56" s="65">
        <v>19.5</v>
      </c>
      <c r="D56" s="65">
        <v>19.198</v>
      </c>
      <c r="E56" s="65">
        <v>18.957000000000001</v>
      </c>
      <c r="F56" s="65">
        <v>18.606999999999999</v>
      </c>
      <c r="G56" s="65">
        <v>18.411999999999999</v>
      </c>
      <c r="H56" s="65">
        <v>18.43</v>
      </c>
      <c r="I56" s="65">
        <v>18.658999999999999</v>
      </c>
      <c r="J56" s="65">
        <v>20.268000000000001</v>
      </c>
      <c r="K56" s="65">
        <v>19.344999999999999</v>
      </c>
      <c r="L56" s="65">
        <v>19.864000000000001</v>
      </c>
      <c r="M56" s="66">
        <v>19.902999999999999</v>
      </c>
    </row>
    <row r="57" spans="1:13" ht="15.75" hidden="1" thickBot="1">
      <c r="A57" s="63">
        <v>2012</v>
      </c>
      <c r="B57" s="64">
        <v>19.613</v>
      </c>
      <c r="C57" s="65">
        <v>19.288</v>
      </c>
      <c r="D57" s="65">
        <v>19.54</v>
      </c>
      <c r="E57" s="65">
        <v>19.792999999999999</v>
      </c>
      <c r="F57" s="65">
        <v>21.135000000000002</v>
      </c>
      <c r="G57" s="65">
        <v>21.917000000000002</v>
      </c>
      <c r="H57" s="65">
        <v>21.565999999999999</v>
      </c>
      <c r="I57" s="65">
        <v>21.417999999999999</v>
      </c>
      <c r="J57" s="65">
        <v>20.988</v>
      </c>
      <c r="K57" s="65">
        <v>19.905999999999999</v>
      </c>
      <c r="L57" s="65">
        <v>19.652999999999999</v>
      </c>
      <c r="M57" s="66">
        <v>19.401</v>
      </c>
    </row>
    <row r="58" spans="1:13" ht="15.75" hidden="1" thickBot="1">
      <c r="A58" s="63">
        <v>2013</v>
      </c>
      <c r="B58" s="64">
        <v>19.143000000000001</v>
      </c>
      <c r="C58" s="65">
        <v>19.116</v>
      </c>
      <c r="D58" s="65">
        <v>18.95</v>
      </c>
      <c r="E58" s="65">
        <v>18.945</v>
      </c>
      <c r="F58" s="65">
        <v>20.295999999999999</v>
      </c>
      <c r="G58" s="65">
        <v>20.568000000000001</v>
      </c>
      <c r="H58" s="65">
        <v>21.532</v>
      </c>
      <c r="I58" s="65">
        <v>22.606000000000002</v>
      </c>
      <c r="J58" s="65">
        <v>22.06</v>
      </c>
      <c r="K58" s="65">
        <v>21.523</v>
      </c>
      <c r="L58" s="65">
        <v>21.187999999999999</v>
      </c>
      <c r="M58" s="66">
        <v>21.423999999999999</v>
      </c>
    </row>
    <row r="59" spans="1:13" ht="15.75" hidden="1" thickBot="1">
      <c r="A59" s="63">
        <v>2014</v>
      </c>
      <c r="B59" s="64">
        <v>22.210999999999999</v>
      </c>
      <c r="C59" s="65">
        <v>22.489000000000001</v>
      </c>
      <c r="D59" s="65">
        <v>22.667999999999999</v>
      </c>
      <c r="E59" s="65">
        <v>23.07</v>
      </c>
      <c r="F59" s="65">
        <v>22.96</v>
      </c>
      <c r="G59" s="65">
        <v>22.928999999999998</v>
      </c>
      <c r="H59" s="65">
        <v>23.338000000000001</v>
      </c>
      <c r="I59" s="65">
        <v>23.763999999999999</v>
      </c>
      <c r="J59" s="65">
        <v>24.702000000000002</v>
      </c>
      <c r="K59" s="65">
        <v>24.198</v>
      </c>
      <c r="L59" s="65">
        <v>23.725999999999999</v>
      </c>
      <c r="M59" s="66">
        <v>24.369</v>
      </c>
    </row>
    <row r="60" spans="1:13" ht="15.75" hidden="1" thickBot="1">
      <c r="A60" s="63">
        <v>2015</v>
      </c>
      <c r="B60" s="64">
        <v>24.472999999999999</v>
      </c>
      <c r="C60" s="65">
        <v>24.655000000000001</v>
      </c>
      <c r="D60" s="65">
        <v>25.858000000000001</v>
      </c>
      <c r="E60" s="65">
        <v>26.420999999999999</v>
      </c>
      <c r="F60" s="65">
        <v>26.843</v>
      </c>
      <c r="G60" s="65">
        <v>27.01</v>
      </c>
      <c r="H60" s="65">
        <v>28.530999999999999</v>
      </c>
      <c r="I60" s="65">
        <v>28.597999999999999</v>
      </c>
      <c r="J60" s="65">
        <v>29.126000000000001</v>
      </c>
      <c r="K60" s="65">
        <v>29.416</v>
      </c>
      <c r="L60" s="65">
        <v>29.638000000000002</v>
      </c>
      <c r="M60" s="66">
        <v>29.948</v>
      </c>
    </row>
    <row r="61" spans="1:13" ht="15.75" hidden="1" thickBot="1">
      <c r="A61" s="63">
        <v>2016</v>
      </c>
      <c r="B61" s="68">
        <v>31.074000000000002</v>
      </c>
      <c r="C61" s="69">
        <v>32.344999999999999</v>
      </c>
      <c r="D61" s="69">
        <v>31.742000000000001</v>
      </c>
      <c r="E61" s="69">
        <v>31.542000000000002</v>
      </c>
      <c r="F61" s="69">
        <v>30.788</v>
      </c>
      <c r="G61" s="69">
        <v>30.617000000000001</v>
      </c>
      <c r="H61" s="69">
        <v>29.71</v>
      </c>
      <c r="I61" s="69">
        <v>28.847999999999999</v>
      </c>
      <c r="J61" s="69">
        <v>28.437000000000001</v>
      </c>
      <c r="K61" s="69">
        <v>28.335999999999999</v>
      </c>
      <c r="L61" s="69">
        <v>29.013999999999999</v>
      </c>
      <c r="M61" s="71">
        <v>29.34</v>
      </c>
    </row>
    <row r="62" spans="1:13" ht="15.75" hidden="1" thickBot="1">
      <c r="A62" s="63">
        <v>2017</v>
      </c>
      <c r="B62" s="118">
        <v>28.245000000000001</v>
      </c>
      <c r="C62" s="119">
        <v>28.552</v>
      </c>
      <c r="D62" s="119">
        <v>28.544</v>
      </c>
      <c r="E62" s="119">
        <v>28.123000000000001</v>
      </c>
      <c r="F62" s="119">
        <v>28.256</v>
      </c>
      <c r="G62" s="119">
        <v>28.495000000000001</v>
      </c>
      <c r="H62" s="119">
        <v>28.251000000000001</v>
      </c>
      <c r="I62" s="119">
        <v>28.849</v>
      </c>
      <c r="J62" s="119">
        <v>28.98</v>
      </c>
      <c r="K62" s="119">
        <v>29.175999999999998</v>
      </c>
      <c r="L62" s="119">
        <v>28.998000000000001</v>
      </c>
      <c r="M62" s="120">
        <v>28.806999999999999</v>
      </c>
    </row>
    <row r="63" spans="1:13" ht="15.75" thickBot="1">
      <c r="A63" s="63">
        <v>2018</v>
      </c>
      <c r="B63" s="64">
        <v>28.414000000000001</v>
      </c>
      <c r="C63" s="65">
        <v>28.356000000000002</v>
      </c>
      <c r="D63" s="65">
        <v>28.388999999999999</v>
      </c>
      <c r="E63" s="65">
        <v>28.61</v>
      </c>
      <c r="F63" s="65">
        <v>31.192</v>
      </c>
      <c r="G63" s="65">
        <v>31.466000000000001</v>
      </c>
      <c r="H63" s="65">
        <v>30.553000000000001</v>
      </c>
      <c r="I63" s="65">
        <v>32.338999999999999</v>
      </c>
      <c r="J63" s="65">
        <v>33.213999999999999</v>
      </c>
      <c r="K63" s="65">
        <v>32.826999999999998</v>
      </c>
      <c r="L63" s="65">
        <v>32.197000000000003</v>
      </c>
      <c r="M63" s="66">
        <v>32.405999999999999</v>
      </c>
    </row>
    <row r="64" spans="1:13" ht="15.75" thickBot="1">
      <c r="A64" s="63">
        <v>2019</v>
      </c>
      <c r="B64" s="64">
        <v>32.491</v>
      </c>
      <c r="C64" s="65">
        <v>32.667000000000002</v>
      </c>
      <c r="D64" s="65">
        <v>33.484000000000002</v>
      </c>
      <c r="E64" s="65">
        <v>34.981000000000002</v>
      </c>
      <c r="F64" s="65">
        <v>35.252000000000002</v>
      </c>
      <c r="G64" s="65">
        <v>35.182000000000002</v>
      </c>
      <c r="H64" s="65">
        <v>34.35</v>
      </c>
      <c r="I64" s="65">
        <v>36.642000000000003</v>
      </c>
      <c r="J64" s="65">
        <v>36.939</v>
      </c>
      <c r="K64" s="65">
        <v>37.415999999999997</v>
      </c>
      <c r="L64" s="65">
        <v>37.840000000000003</v>
      </c>
      <c r="M64" s="66">
        <v>37.308</v>
      </c>
    </row>
    <row r="65" spans="1:13" ht="15.75" thickBot="1">
      <c r="A65" s="63">
        <v>2020</v>
      </c>
      <c r="B65" s="64">
        <v>37.530999999999999</v>
      </c>
      <c r="C65" s="65">
        <v>39.152000000000001</v>
      </c>
      <c r="D65" s="65">
        <v>43.008000000000003</v>
      </c>
      <c r="E65" s="65">
        <v>42.256999999999998</v>
      </c>
      <c r="F65" s="65">
        <v>43.308</v>
      </c>
      <c r="G65" s="65">
        <v>42.212000000000003</v>
      </c>
      <c r="H65" s="65">
        <v>42.375999999999998</v>
      </c>
      <c r="I65" s="65">
        <v>42.587000000000003</v>
      </c>
      <c r="J65" s="65">
        <v>42.575000000000003</v>
      </c>
      <c r="K65" s="65">
        <v>43.003</v>
      </c>
      <c r="L65" s="65">
        <v>45.21</v>
      </c>
      <c r="M65" s="66">
        <v>42.34</v>
      </c>
    </row>
    <row r="66" spans="1:13" ht="15.75" thickBot="1">
      <c r="A66" s="63">
        <v>2021</v>
      </c>
      <c r="B66" s="68">
        <v>42.277999999999999</v>
      </c>
      <c r="C66" s="154">
        <v>43.145000000000003</v>
      </c>
      <c r="D66" s="154">
        <v>44.186999999999998</v>
      </c>
      <c r="E66" s="69">
        <v>43.802</v>
      </c>
      <c r="F66" s="69">
        <v>43.793999999999997</v>
      </c>
      <c r="G66" s="69">
        <v>43.576999999999998</v>
      </c>
      <c r="H66" s="69">
        <v>43.704000000000001</v>
      </c>
      <c r="I66" s="69">
        <v>42.463999999999999</v>
      </c>
      <c r="J66" s="69">
        <v>42.94</v>
      </c>
      <c r="K66" s="69">
        <v>44.180999999999997</v>
      </c>
      <c r="L66" s="69">
        <v>44.1</v>
      </c>
      <c r="M66" s="71">
        <v>44.695</v>
      </c>
    </row>
    <row r="67" spans="1:13" ht="15.75" thickBot="1">
      <c r="A67" s="63">
        <v>2022</v>
      </c>
      <c r="B67" s="64">
        <v>44.154000000000003</v>
      </c>
      <c r="C67" s="65">
        <v>42.533000000000001</v>
      </c>
      <c r="D67" s="65">
        <v>41.115000000000002</v>
      </c>
      <c r="E67" s="65">
        <v>40.826999999999998</v>
      </c>
      <c r="F67" s="65">
        <v>39.902000000000001</v>
      </c>
      <c r="G67" s="153">
        <v>398630</v>
      </c>
      <c r="H67" s="153">
        <v>409340</v>
      </c>
      <c r="I67" s="65">
        <v>40.96</v>
      </c>
      <c r="J67" s="65">
        <v>41.735999999999997</v>
      </c>
      <c r="K67" s="65">
        <v>40.607999999999997</v>
      </c>
      <c r="L67" s="65">
        <v>39.392000000000003</v>
      </c>
      <c r="M67" s="66">
        <v>40.070999999999998</v>
      </c>
    </row>
    <row r="68" spans="1:13" ht="15.75" thickBot="1">
      <c r="A68" s="63">
        <v>2023</v>
      </c>
      <c r="B68" s="131">
        <v>38.680999999999997</v>
      </c>
      <c r="C68" s="153">
        <v>388930</v>
      </c>
      <c r="D68" s="153">
        <v>386480</v>
      </c>
      <c r="E68" s="65">
        <v>38.783000000000001</v>
      </c>
      <c r="F68" s="65">
        <v>38.779000000000003</v>
      </c>
      <c r="G68" s="65">
        <v>37.408000000000001</v>
      </c>
      <c r="H68" s="65">
        <v>37.429000000000002</v>
      </c>
      <c r="I68" s="65">
        <v>37.591999999999999</v>
      </c>
      <c r="J68" s="65">
        <v>38.555999999999997</v>
      </c>
      <c r="K68" s="65">
        <v>39.973999999999997</v>
      </c>
      <c r="L68" s="65">
        <v>39.119</v>
      </c>
      <c r="M68" s="66">
        <v>39.021999999999998</v>
      </c>
    </row>
    <row r="69" spans="1:13" ht="15.75" thickBot="1">
      <c r="A69" s="63">
        <v>2024</v>
      </c>
      <c r="B69" s="155">
        <v>39.164000000000001</v>
      </c>
      <c r="C69" s="154">
        <v>39.063000000000002</v>
      </c>
      <c r="D69" s="154">
        <v>37.552</v>
      </c>
      <c r="E69" s="69">
        <v>38.317999999999998</v>
      </c>
      <c r="F69" s="69">
        <v>38.792000000000002</v>
      </c>
      <c r="G69" s="69">
        <v>39.988999999999997</v>
      </c>
      <c r="H69" s="69">
        <v>40.274000000000001</v>
      </c>
      <c r="I69" s="69">
        <v>40.335000000000001</v>
      </c>
      <c r="J69" s="69">
        <v>41.64</v>
      </c>
      <c r="K69" s="69">
        <v>41.649000000000001</v>
      </c>
      <c r="L69" s="69">
        <v>43.158000000000001</v>
      </c>
      <c r="M69" s="71">
        <v>44.066000000000003</v>
      </c>
    </row>
    <row r="70" spans="1:13" ht="15.75" thickBot="1">
      <c r="A70" s="63">
        <v>2025</v>
      </c>
      <c r="B70" s="155">
        <v>43.122</v>
      </c>
      <c r="C70" s="173">
        <v>42.585000000000001</v>
      </c>
      <c r="D70" s="65">
        <v>42.127000000000002</v>
      </c>
      <c r="E70" s="65">
        <v>41.948999999999998</v>
      </c>
      <c r="F70" s="65">
        <v>41.677999999999997</v>
      </c>
      <c r="G70" s="65">
        <v>39.548000000000002</v>
      </c>
      <c r="H70" s="65">
        <v>40.195999999999998</v>
      </c>
      <c r="I70" s="65">
        <v>39.994999999999997</v>
      </c>
      <c r="J70" s="65">
        <v>39.844999999999999</v>
      </c>
      <c r="K70" s="65">
        <v>39.798999999999999</v>
      </c>
      <c r="L70" s="65">
        <v>39.264000000000003</v>
      </c>
      <c r="M70" s="66">
        <v>38.5</v>
      </c>
    </row>
    <row r="71" spans="1:13" ht="15.75" thickBot="1">
      <c r="A71" s="63">
        <v>2026</v>
      </c>
      <c r="B71" s="174">
        <v>35.5</v>
      </c>
      <c r="C71" s="113">
        <v>38.402000000000001</v>
      </c>
      <c r="D71" s="113">
        <v>40.479999999999997</v>
      </c>
      <c r="E71" s="113">
        <v>40.253</v>
      </c>
      <c r="F71" s="113">
        <v>40.164999999999999</v>
      </c>
      <c r="G71" s="113">
        <v>40.116</v>
      </c>
      <c r="H71" s="113"/>
      <c r="I71" s="113"/>
      <c r="J71" s="113"/>
      <c r="K71" s="113"/>
      <c r="L71" s="113"/>
      <c r="M71" s="114"/>
    </row>
  </sheetData>
  <customSheetViews>
    <customSheetView guid="{96D9ECFD-33A2-43C7-81F2-82AA62F5B730}" scale="75" fitToPage="1" hiddenRows="1" topLeftCell="A2">
      <selection activeCell="A4" sqref="A4:M4"/>
      <pageMargins left="0.39370078740157483" right="0.19685039370078741" top="0.17" bottom="0.19685039370078741" header="0" footer="0"/>
      <printOptions horizontalCentered="1" verticalCentered="1"/>
      <pageSetup paperSize="9" orientation="portrait" horizontalDpi="300" verticalDpi="300" r:id="rId1"/>
      <headerFooter alignWithMargins="0"/>
    </customSheetView>
  </customSheetViews>
  <mergeCells count="6">
    <mergeCell ref="A41:M41"/>
    <mergeCell ref="A4:M4"/>
    <mergeCell ref="A3:M3"/>
    <mergeCell ref="A40:M40"/>
    <mergeCell ref="H6:M6"/>
    <mergeCell ref="B6:G6"/>
  </mergeCells>
  <phoneticPr fontId="0" type="noConversion"/>
  <printOptions horizontalCentered="1" verticalCentered="1"/>
  <pageMargins left="0.39370078740157483" right="0.19685039370078741" top="0.17" bottom="0.19685039370078741" header="0" footer="0"/>
  <pageSetup paperSize="9" orientation="portrait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1:N68"/>
  <sheetViews>
    <sheetView topLeftCell="A2" zoomScale="115" zoomScaleNormal="115" workbookViewId="0">
      <selection activeCell="F66" sqref="F66"/>
    </sheetView>
  </sheetViews>
  <sheetFormatPr baseColWidth="10" defaultColWidth="11.5546875" defaultRowHeight="15"/>
  <cols>
    <col min="1" max="1" width="6.33203125" style="61" customWidth="1"/>
    <col min="2" max="9" width="5.44140625" style="61" customWidth="1"/>
    <col min="10" max="10" width="5.33203125" style="61" customWidth="1"/>
    <col min="11" max="12" width="6" style="61" customWidth="1"/>
    <col min="13" max="13" width="6.33203125" style="61" customWidth="1"/>
    <col min="14" max="14" width="5.44140625" style="31" customWidth="1"/>
    <col min="15" max="15" width="7.6640625" style="31" customWidth="1"/>
    <col min="16" max="16384" width="11.5546875" style="31"/>
  </cols>
  <sheetData>
    <row r="1" spans="1:13" hidden="1">
      <c r="A1" s="36"/>
      <c r="B1" s="37"/>
      <c r="C1" s="38"/>
      <c r="D1" s="38"/>
      <c r="E1" s="38"/>
      <c r="F1" s="38"/>
      <c r="G1" s="38"/>
      <c r="H1" s="38"/>
      <c r="I1" s="38"/>
      <c r="J1" s="37"/>
      <c r="K1" s="37"/>
      <c r="L1" s="36"/>
      <c r="M1" s="36"/>
    </row>
    <row r="2" spans="1:13" ht="6" customHeight="1">
      <c r="A2" s="36"/>
      <c r="B2" s="37"/>
      <c r="C2" s="38"/>
      <c r="D2" s="38"/>
      <c r="E2" s="38"/>
      <c r="F2" s="38"/>
      <c r="G2" s="38"/>
      <c r="H2" s="38"/>
      <c r="I2" s="38"/>
      <c r="J2" s="37"/>
      <c r="K2" s="37"/>
      <c r="L2" s="36"/>
      <c r="M2" s="36"/>
    </row>
    <row r="3" spans="1:13" ht="15" customHeight="1">
      <c r="A3" s="214" t="s">
        <v>419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</row>
    <row r="4" spans="1:13">
      <c r="A4" s="215" t="s">
        <v>415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</row>
    <row r="5" spans="1:13" ht="5.25" customHeight="1" thickBot="1">
      <c r="A5" s="39"/>
      <c r="B5" s="39"/>
      <c r="C5" s="39"/>
      <c r="D5" s="39"/>
      <c r="E5" s="39"/>
      <c r="F5" s="39"/>
      <c r="G5" s="39"/>
      <c r="H5" s="39"/>
      <c r="I5" s="39"/>
      <c r="J5" s="39"/>
      <c r="K5" s="31"/>
      <c r="L5" s="31"/>
      <c r="M5" s="31"/>
    </row>
    <row r="6" spans="1:13" ht="15.75" thickBot="1">
      <c r="A6" s="40"/>
      <c r="B6" s="217">
        <v>2025</v>
      </c>
      <c r="C6" s="212"/>
      <c r="D6" s="212"/>
      <c r="E6" s="212"/>
      <c r="F6" s="213"/>
      <c r="G6" s="211">
        <v>2026</v>
      </c>
      <c r="H6" s="212"/>
      <c r="I6" s="212"/>
      <c r="J6" s="212"/>
      <c r="K6" s="212"/>
      <c r="L6" s="212"/>
      <c r="M6" s="213"/>
    </row>
    <row r="7" spans="1:13" ht="15.75" thickBot="1">
      <c r="A7" s="41" t="s">
        <v>403</v>
      </c>
      <c r="B7" s="41" t="s">
        <v>392</v>
      </c>
      <c r="C7" s="41" t="s">
        <v>393</v>
      </c>
      <c r="D7" s="41" t="s">
        <v>394</v>
      </c>
      <c r="E7" s="41" t="s">
        <v>395</v>
      </c>
      <c r="F7" s="41" t="s">
        <v>396</v>
      </c>
      <c r="G7" s="41" t="s">
        <v>385</v>
      </c>
      <c r="H7" s="41" t="s">
        <v>386</v>
      </c>
      <c r="I7" s="41" t="s">
        <v>387</v>
      </c>
      <c r="J7" s="41" t="s">
        <v>388</v>
      </c>
      <c r="K7" s="41" t="s">
        <v>389</v>
      </c>
      <c r="L7" s="41" t="s">
        <v>390</v>
      </c>
      <c r="M7" s="41" t="s">
        <v>391</v>
      </c>
    </row>
    <row r="8" spans="1:13">
      <c r="A8" s="42">
        <v>1</v>
      </c>
      <c r="B8" s="43">
        <v>6.3630000000000004</v>
      </c>
      <c r="C8" s="43">
        <v>6.3651</v>
      </c>
      <c r="D8" s="43">
        <v>6.3638000000000003</v>
      </c>
      <c r="E8" s="43">
        <v>6.3868999999999998</v>
      </c>
      <c r="F8" s="43">
        <v>6.4123999999999999</v>
      </c>
      <c r="G8" s="43">
        <v>6.4237000000000002</v>
      </c>
      <c r="H8" s="44">
        <v>6.4199000000000002</v>
      </c>
      <c r="I8" s="45">
        <v>6.4696999999999996</v>
      </c>
      <c r="J8" s="46">
        <v>6.4978999999999996</v>
      </c>
      <c r="K8" s="43">
        <v>6.524</v>
      </c>
      <c r="L8" s="43">
        <v>6.5583</v>
      </c>
      <c r="M8" s="43">
        <v>6.6025999999999998</v>
      </c>
    </row>
    <row r="9" spans="1:13">
      <c r="A9" s="47">
        <v>2</v>
      </c>
      <c r="B9" s="45">
        <v>6.3628</v>
      </c>
      <c r="C9" s="45">
        <v>6.3651999999999997</v>
      </c>
      <c r="D9" s="45">
        <v>6.3638000000000003</v>
      </c>
      <c r="E9" s="45">
        <v>6.3876999999999997</v>
      </c>
      <c r="F9" s="45">
        <v>6.4132999999999996</v>
      </c>
      <c r="G9" s="45">
        <v>6.4240000000000004</v>
      </c>
      <c r="H9" s="45">
        <v>6.4196999999999997</v>
      </c>
      <c r="I9" s="45">
        <v>6.4718</v>
      </c>
      <c r="J9" s="48">
        <v>6.4987000000000004</v>
      </c>
      <c r="K9" s="45">
        <v>6.5248999999999997</v>
      </c>
      <c r="L9" s="45">
        <v>6.5594000000000001</v>
      </c>
      <c r="M9" s="45">
        <v>6.6040999999999999</v>
      </c>
    </row>
    <row r="10" spans="1:13">
      <c r="A10" s="47">
        <v>3</v>
      </c>
      <c r="B10" s="45">
        <v>6.3625999999999996</v>
      </c>
      <c r="C10" s="45">
        <v>6.3653000000000004</v>
      </c>
      <c r="D10" s="45">
        <v>6.3636999999999997</v>
      </c>
      <c r="E10" s="45">
        <v>6.3886000000000003</v>
      </c>
      <c r="F10" s="45">
        <v>6.4142000000000001</v>
      </c>
      <c r="G10" s="45">
        <v>6.4242999999999997</v>
      </c>
      <c r="H10" s="45">
        <v>6.4195000000000002</v>
      </c>
      <c r="I10" s="45">
        <v>6.4739000000000004</v>
      </c>
      <c r="J10" s="48">
        <v>6.4993999999999996</v>
      </c>
      <c r="K10" s="45">
        <v>6.5258000000000003</v>
      </c>
      <c r="L10" s="45">
        <v>6.5606</v>
      </c>
      <c r="M10" s="45">
        <v>6.6056999999999997</v>
      </c>
    </row>
    <row r="11" spans="1:13">
      <c r="A11" s="47">
        <v>4</v>
      </c>
      <c r="B11" s="45">
        <v>6.3624999999999998</v>
      </c>
      <c r="C11" s="45">
        <v>6.3654000000000002</v>
      </c>
      <c r="D11" s="45">
        <v>6.3636999999999997</v>
      </c>
      <c r="E11" s="45">
        <v>6.3895</v>
      </c>
      <c r="F11" s="45">
        <v>6.415</v>
      </c>
      <c r="G11" s="45">
        <v>6.4245999999999999</v>
      </c>
      <c r="H11" s="45">
        <v>6.4192999999999998</v>
      </c>
      <c r="I11" s="45">
        <v>6.476</v>
      </c>
      <c r="J11" s="48">
        <v>6.5000999999999998</v>
      </c>
      <c r="K11" s="45">
        <v>6.5266999999999999</v>
      </c>
      <c r="L11" s="45">
        <v>6.5617000000000001</v>
      </c>
      <c r="M11" s="45">
        <v>6.6071999999999997</v>
      </c>
    </row>
    <row r="12" spans="1:13">
      <c r="A12" s="47">
        <v>5</v>
      </c>
      <c r="B12" s="45">
        <v>6.3623000000000003</v>
      </c>
      <c r="C12" s="45">
        <v>6.3654999999999999</v>
      </c>
      <c r="D12" s="45">
        <v>6.3635999999999999</v>
      </c>
      <c r="E12" s="45">
        <v>6.3902999999999999</v>
      </c>
      <c r="F12" s="45">
        <v>6.4158999999999997</v>
      </c>
      <c r="G12" s="45">
        <v>6.4249000000000001</v>
      </c>
      <c r="H12" s="45">
        <v>6.4191000000000003</v>
      </c>
      <c r="I12" s="45">
        <v>6.4782000000000002</v>
      </c>
      <c r="J12" s="48">
        <v>6.5008999999999997</v>
      </c>
      <c r="K12" s="45">
        <v>6.5275999999999996</v>
      </c>
      <c r="L12" s="45">
        <v>6.5628000000000002</v>
      </c>
      <c r="M12" s="45">
        <v>6.6086999999999998</v>
      </c>
    </row>
    <row r="13" spans="1:13">
      <c r="A13" s="47">
        <v>6</v>
      </c>
      <c r="B13" s="45">
        <v>6.3624000000000001</v>
      </c>
      <c r="C13" s="45">
        <v>6.3654000000000002</v>
      </c>
      <c r="D13" s="45">
        <v>6.3644999999999996</v>
      </c>
      <c r="E13" s="45">
        <v>6.3912000000000004</v>
      </c>
      <c r="F13" s="45">
        <v>6.4161999999999999</v>
      </c>
      <c r="G13" s="45">
        <v>6.4246999999999996</v>
      </c>
      <c r="H13" s="45">
        <v>6.4211999999999998</v>
      </c>
      <c r="I13" s="45">
        <v>6.4789000000000003</v>
      </c>
      <c r="J13" s="48">
        <v>6.5018000000000002</v>
      </c>
      <c r="K13" s="45">
        <v>6.5286999999999997</v>
      </c>
      <c r="L13" s="45">
        <v>6.5643000000000002</v>
      </c>
      <c r="M13" s="45">
        <v>6.6094999999999997</v>
      </c>
    </row>
    <row r="14" spans="1:13">
      <c r="A14" s="47">
        <v>7</v>
      </c>
      <c r="B14" s="45">
        <v>6.3624999999999998</v>
      </c>
      <c r="C14" s="45">
        <v>6.3654000000000002</v>
      </c>
      <c r="D14" s="45">
        <v>6.3653000000000004</v>
      </c>
      <c r="E14" s="45">
        <v>6.3920000000000003</v>
      </c>
      <c r="F14" s="45">
        <v>6.4165000000000001</v>
      </c>
      <c r="G14" s="45">
        <v>6.4245000000000001</v>
      </c>
      <c r="H14" s="45">
        <v>6.4233000000000002</v>
      </c>
      <c r="I14" s="45">
        <v>6.4797000000000002</v>
      </c>
      <c r="J14" s="48">
        <v>6.5026999999999999</v>
      </c>
      <c r="K14" s="45">
        <v>6.5298999999999996</v>
      </c>
      <c r="L14" s="45">
        <v>6.5659000000000001</v>
      </c>
      <c r="M14" s="45">
        <v>6.6102999999999996</v>
      </c>
    </row>
    <row r="15" spans="1:13">
      <c r="A15" s="47">
        <v>8</v>
      </c>
      <c r="B15" s="45">
        <v>6.3625999999999996</v>
      </c>
      <c r="C15" s="45">
        <v>6.3653000000000004</v>
      </c>
      <c r="D15" s="45">
        <v>6.3662000000000001</v>
      </c>
      <c r="E15" s="45">
        <v>6.3929</v>
      </c>
      <c r="F15" s="45">
        <v>6.4168000000000003</v>
      </c>
      <c r="G15" s="45">
        <v>6.4242999999999997</v>
      </c>
      <c r="H15" s="45">
        <v>6.4253999999999998</v>
      </c>
      <c r="I15" s="45">
        <v>6.4804000000000004</v>
      </c>
      <c r="J15" s="48">
        <v>6.5035999999999996</v>
      </c>
      <c r="K15" s="45">
        <v>6.5309999999999997</v>
      </c>
      <c r="L15" s="45">
        <v>6.5674000000000001</v>
      </c>
      <c r="M15" s="45">
        <v>6.6111000000000004</v>
      </c>
    </row>
    <row r="16" spans="1:13">
      <c r="A16" s="47">
        <v>9</v>
      </c>
      <c r="B16" s="45">
        <v>6.3627000000000002</v>
      </c>
      <c r="C16" s="45">
        <v>6.3651999999999997</v>
      </c>
      <c r="D16" s="45">
        <v>6.367</v>
      </c>
      <c r="E16" s="45">
        <v>6.3936999999999999</v>
      </c>
      <c r="F16" s="45">
        <v>6.4170999999999996</v>
      </c>
      <c r="G16" s="45">
        <v>6.4241999999999999</v>
      </c>
      <c r="H16" s="45">
        <v>6.4275000000000002</v>
      </c>
      <c r="I16" s="45">
        <v>6.4810999999999996</v>
      </c>
      <c r="J16" s="48">
        <v>6.5044000000000004</v>
      </c>
      <c r="K16" s="45">
        <v>6.5320999999999998</v>
      </c>
      <c r="L16" s="45">
        <v>6.5689000000000002</v>
      </c>
      <c r="M16" s="45">
        <v>6.6119000000000003</v>
      </c>
    </row>
    <row r="17" spans="1:13">
      <c r="A17" s="47">
        <v>10</v>
      </c>
      <c r="B17" s="45">
        <v>6.3628</v>
      </c>
      <c r="C17" s="45">
        <v>6.3651999999999997</v>
      </c>
      <c r="D17" s="45">
        <v>6.3678999999999997</v>
      </c>
      <c r="E17" s="45">
        <v>6.3945999999999996</v>
      </c>
      <c r="F17" s="45">
        <v>6.4173</v>
      </c>
      <c r="G17" s="45">
        <v>6.4240000000000004</v>
      </c>
      <c r="H17" s="45">
        <v>6.4295999999999998</v>
      </c>
      <c r="I17" s="45">
        <v>6.4819000000000004</v>
      </c>
      <c r="J17" s="48">
        <v>6.5053000000000001</v>
      </c>
      <c r="K17" s="45">
        <v>6.5332999999999997</v>
      </c>
      <c r="L17" s="45">
        <v>6.5704000000000002</v>
      </c>
      <c r="M17" s="45"/>
    </row>
    <row r="18" spans="1:13">
      <c r="A18" s="47">
        <v>11</v>
      </c>
      <c r="B18" s="45">
        <v>6.3628999999999998</v>
      </c>
      <c r="C18" s="45">
        <v>6.3651</v>
      </c>
      <c r="D18" s="45">
        <v>6.3688000000000002</v>
      </c>
      <c r="E18" s="45">
        <v>6.3954000000000004</v>
      </c>
      <c r="F18" s="45">
        <v>6.4176000000000002</v>
      </c>
      <c r="G18" s="45">
        <v>6.4238</v>
      </c>
      <c r="H18" s="45">
        <v>6.4317000000000002</v>
      </c>
      <c r="I18" s="45">
        <v>6.4825999999999997</v>
      </c>
      <c r="J18" s="48">
        <v>6.5061999999999998</v>
      </c>
      <c r="K18" s="45">
        <v>6.5343999999999998</v>
      </c>
      <c r="L18" s="45">
        <v>6.5720000000000001</v>
      </c>
      <c r="M18" s="45"/>
    </row>
    <row r="19" spans="1:13">
      <c r="A19" s="47">
        <v>12</v>
      </c>
      <c r="B19" s="45">
        <v>6.3630000000000004</v>
      </c>
      <c r="C19" s="45">
        <v>6.3651</v>
      </c>
      <c r="D19" s="45">
        <v>6.3696000000000002</v>
      </c>
      <c r="E19" s="45">
        <v>6.3963000000000001</v>
      </c>
      <c r="F19" s="45">
        <v>6.4179000000000004</v>
      </c>
      <c r="G19" s="45">
        <v>6.4236000000000004</v>
      </c>
      <c r="H19" s="45">
        <v>6.4337999999999997</v>
      </c>
      <c r="I19" s="45">
        <v>6.4832999999999998</v>
      </c>
      <c r="J19" s="48">
        <v>6.5071000000000003</v>
      </c>
      <c r="K19" s="45">
        <v>6.5354999999999999</v>
      </c>
      <c r="L19" s="45">
        <v>6.5735000000000001</v>
      </c>
      <c r="M19" s="45"/>
    </row>
    <row r="20" spans="1:13">
      <c r="A20" s="47">
        <v>13</v>
      </c>
      <c r="B20" s="45">
        <v>6.3631000000000002</v>
      </c>
      <c r="C20" s="45">
        <v>6.3650000000000002</v>
      </c>
      <c r="D20" s="45">
        <v>6.3704999999999998</v>
      </c>
      <c r="E20" s="45">
        <v>6.3971</v>
      </c>
      <c r="F20" s="45">
        <v>6.4181999999999997</v>
      </c>
      <c r="G20" s="45">
        <v>6.4234</v>
      </c>
      <c r="H20" s="45">
        <v>6.4359000000000002</v>
      </c>
      <c r="I20" s="45">
        <v>6.484</v>
      </c>
      <c r="J20" s="48">
        <v>6.508</v>
      </c>
      <c r="K20" s="45">
        <v>6.5366999999999997</v>
      </c>
      <c r="L20" s="45">
        <v>6.5750000000000002</v>
      </c>
      <c r="M20" s="45"/>
    </row>
    <row r="21" spans="1:13">
      <c r="A21" s="47">
        <v>14</v>
      </c>
      <c r="B21" s="45">
        <v>6.3632</v>
      </c>
      <c r="C21" s="45">
        <v>6.3648999999999996</v>
      </c>
      <c r="D21" s="45">
        <v>6.3712999999999997</v>
      </c>
      <c r="E21" s="45">
        <v>6.3979999999999997</v>
      </c>
      <c r="F21" s="45">
        <v>6.4184999999999999</v>
      </c>
      <c r="G21" s="45">
        <v>6.4231999999999996</v>
      </c>
      <c r="H21" s="45">
        <v>6.4379999999999997</v>
      </c>
      <c r="I21" s="45">
        <v>6.4847999999999999</v>
      </c>
      <c r="J21" s="48">
        <v>6.5088999999999997</v>
      </c>
      <c r="K21" s="45">
        <v>6.5377999999999998</v>
      </c>
      <c r="L21" s="45">
        <v>6.5765000000000002</v>
      </c>
      <c r="M21" s="45"/>
    </row>
    <row r="22" spans="1:13">
      <c r="A22" s="47">
        <v>15</v>
      </c>
      <c r="B22" s="45">
        <v>6.3632999999999997</v>
      </c>
      <c r="C22" s="45">
        <v>6.3648999999999996</v>
      </c>
      <c r="D22" s="45">
        <v>6.3722000000000003</v>
      </c>
      <c r="E22" s="45">
        <v>6.3987999999999996</v>
      </c>
      <c r="F22" s="45">
        <v>6.4188000000000001</v>
      </c>
      <c r="G22" s="45">
        <v>6.423</v>
      </c>
      <c r="H22" s="45">
        <v>6.4401000000000002</v>
      </c>
      <c r="I22" s="45">
        <v>6.4855</v>
      </c>
      <c r="J22" s="48">
        <v>6.5098000000000003</v>
      </c>
      <c r="K22" s="45">
        <v>6.5388999999999999</v>
      </c>
      <c r="L22" s="45">
        <v>6.5781000000000001</v>
      </c>
      <c r="M22" s="45"/>
    </row>
    <row r="23" spans="1:13">
      <c r="A23" s="47">
        <v>16</v>
      </c>
      <c r="B23" s="45">
        <v>6.3634000000000004</v>
      </c>
      <c r="C23" s="45">
        <v>6.3647999999999998</v>
      </c>
      <c r="D23" s="45">
        <v>6.3731</v>
      </c>
      <c r="E23" s="45">
        <v>6.3997000000000002</v>
      </c>
      <c r="F23" s="45">
        <v>6.4191000000000003</v>
      </c>
      <c r="G23" s="45">
        <v>6.4227999999999996</v>
      </c>
      <c r="H23" s="45">
        <v>6.4421999999999997</v>
      </c>
      <c r="I23" s="45">
        <v>6.4862000000000002</v>
      </c>
      <c r="J23" s="48">
        <v>6.5106999999999999</v>
      </c>
      <c r="K23" s="45">
        <v>6.5400999999999998</v>
      </c>
      <c r="L23" s="45">
        <v>6.5796000000000001</v>
      </c>
      <c r="M23" s="45"/>
    </row>
    <row r="24" spans="1:13">
      <c r="A24" s="47">
        <v>17</v>
      </c>
      <c r="B24" s="45">
        <v>6.3635000000000002</v>
      </c>
      <c r="C24" s="45">
        <v>6.3647</v>
      </c>
      <c r="D24" s="45">
        <v>6.3738999999999999</v>
      </c>
      <c r="E24" s="45">
        <v>6.4005000000000001</v>
      </c>
      <c r="F24" s="45">
        <v>6.4194000000000004</v>
      </c>
      <c r="G24" s="45">
        <v>6.4226999999999999</v>
      </c>
      <c r="H24" s="45">
        <v>6.4443000000000001</v>
      </c>
      <c r="I24" s="45">
        <v>6.4870000000000001</v>
      </c>
      <c r="J24" s="48">
        <v>6.5114999999999998</v>
      </c>
      <c r="K24" s="45">
        <v>6.5411999999999999</v>
      </c>
      <c r="L24" s="45">
        <v>6.5811000000000002</v>
      </c>
      <c r="M24" s="45"/>
    </row>
    <row r="25" spans="1:13">
      <c r="A25" s="47">
        <v>18</v>
      </c>
      <c r="B25" s="45">
        <v>6.3635999999999999</v>
      </c>
      <c r="C25" s="45">
        <v>6.3647</v>
      </c>
      <c r="D25" s="45">
        <v>6.3747999999999996</v>
      </c>
      <c r="E25" s="45">
        <v>6.4013999999999998</v>
      </c>
      <c r="F25" s="45">
        <v>6.4196999999999997</v>
      </c>
      <c r="G25" s="45">
        <v>6.4225000000000003</v>
      </c>
      <c r="H25" s="45">
        <v>6.4465000000000003</v>
      </c>
      <c r="I25" s="45">
        <v>6.4877000000000002</v>
      </c>
      <c r="J25" s="48">
        <v>6.5124000000000004</v>
      </c>
      <c r="K25" s="45">
        <v>6.5423999999999998</v>
      </c>
      <c r="L25" s="45">
        <v>6.5827</v>
      </c>
      <c r="M25" s="45"/>
    </row>
    <row r="26" spans="1:13">
      <c r="A26" s="47">
        <v>19</v>
      </c>
      <c r="B26" s="45">
        <v>6.3636999999999997</v>
      </c>
      <c r="C26" s="45">
        <v>6.3646000000000003</v>
      </c>
      <c r="D26" s="45">
        <v>6.3757000000000001</v>
      </c>
      <c r="E26" s="45">
        <v>6.4021999999999997</v>
      </c>
      <c r="F26" s="45">
        <v>6.42</v>
      </c>
      <c r="G26" s="45">
        <v>6.4222999999999999</v>
      </c>
      <c r="H26" s="45">
        <v>6.4485999999999999</v>
      </c>
      <c r="I26" s="45">
        <v>6.4884000000000004</v>
      </c>
      <c r="J26" s="48">
        <v>6.5133000000000001</v>
      </c>
      <c r="K26" s="45">
        <v>6.5434999999999999</v>
      </c>
      <c r="L26" s="45">
        <v>6.5842000000000001</v>
      </c>
      <c r="M26" s="45"/>
    </row>
    <row r="27" spans="1:13">
      <c r="A27" s="47">
        <v>20</v>
      </c>
      <c r="B27" s="45">
        <v>6.3638000000000003</v>
      </c>
      <c r="C27" s="45">
        <v>6.3644999999999996</v>
      </c>
      <c r="D27" s="45">
        <v>6.3765000000000001</v>
      </c>
      <c r="E27" s="45">
        <v>6.4031000000000002</v>
      </c>
      <c r="F27" s="45">
        <v>6.4202000000000004</v>
      </c>
      <c r="G27" s="45">
        <v>6.4221000000000004</v>
      </c>
      <c r="H27" s="45">
        <v>6.4507000000000003</v>
      </c>
      <c r="I27" s="45">
        <v>6.4892000000000003</v>
      </c>
      <c r="J27" s="48">
        <v>6.5141999999999998</v>
      </c>
      <c r="K27" s="45">
        <v>6.5446</v>
      </c>
      <c r="L27" s="45">
        <v>6.5857000000000001</v>
      </c>
      <c r="M27" s="45"/>
    </row>
    <row r="28" spans="1:13">
      <c r="A28" s="47">
        <v>21</v>
      </c>
      <c r="B28" s="45">
        <v>6.3639000000000001</v>
      </c>
      <c r="C28" s="45">
        <v>6.3644999999999996</v>
      </c>
      <c r="D28" s="45">
        <v>6.3773999999999997</v>
      </c>
      <c r="E28" s="45">
        <v>6.4039000000000001</v>
      </c>
      <c r="F28" s="45">
        <v>6.4204999999999997</v>
      </c>
      <c r="G28" s="45">
        <v>6.4218999999999999</v>
      </c>
      <c r="H28" s="45">
        <v>6.4527999999999999</v>
      </c>
      <c r="I28" s="45">
        <v>6.4898999999999996</v>
      </c>
      <c r="J28" s="48">
        <v>6.5151000000000003</v>
      </c>
      <c r="K28" s="45">
        <v>6.5457999999999998</v>
      </c>
      <c r="L28" s="45">
        <v>6.5872999999999999</v>
      </c>
      <c r="M28" s="45"/>
    </row>
    <row r="29" spans="1:13">
      <c r="A29" s="47">
        <v>22</v>
      </c>
      <c r="B29" s="45">
        <v>6.3639999999999999</v>
      </c>
      <c r="C29" s="45">
        <v>6.3643999999999998</v>
      </c>
      <c r="D29" s="45">
        <v>6.3781999999999996</v>
      </c>
      <c r="E29" s="45">
        <v>6.4047999999999998</v>
      </c>
      <c r="F29" s="45">
        <v>6.4207999999999998</v>
      </c>
      <c r="G29" s="45">
        <v>6.4217000000000004</v>
      </c>
      <c r="H29" s="45">
        <v>6.4549000000000003</v>
      </c>
      <c r="I29" s="45">
        <v>6.4905999999999997</v>
      </c>
      <c r="J29" s="48">
        <v>6.516</v>
      </c>
      <c r="K29" s="45">
        <v>6.5468999999999999</v>
      </c>
      <c r="L29" s="45">
        <v>6.5888</v>
      </c>
      <c r="M29" s="45"/>
    </row>
    <row r="30" spans="1:13">
      <c r="A30" s="47">
        <v>23</v>
      </c>
      <c r="B30" s="45">
        <v>6.3640999999999996</v>
      </c>
      <c r="C30" s="45">
        <v>6.3643999999999998</v>
      </c>
      <c r="D30" s="45">
        <v>6.3791000000000002</v>
      </c>
      <c r="E30" s="45">
        <v>6.4055999999999997</v>
      </c>
      <c r="F30" s="45">
        <v>6.4211</v>
      </c>
      <c r="G30" s="45">
        <v>6.4215</v>
      </c>
      <c r="H30" s="45">
        <v>6.4569999999999999</v>
      </c>
      <c r="I30" s="45">
        <v>6.4913999999999996</v>
      </c>
      <c r="J30" s="48">
        <v>6.5168999999999997</v>
      </c>
      <c r="K30" s="45">
        <v>6.548</v>
      </c>
      <c r="L30" s="45">
        <v>6.5903</v>
      </c>
      <c r="M30" s="45"/>
    </row>
    <row r="31" spans="1:13">
      <c r="A31" s="47">
        <v>24</v>
      </c>
      <c r="B31" s="45">
        <v>6.3642000000000003</v>
      </c>
      <c r="C31" s="45">
        <v>6.3643000000000001</v>
      </c>
      <c r="D31" s="45">
        <v>6.38</v>
      </c>
      <c r="E31" s="45">
        <v>6.4065000000000003</v>
      </c>
      <c r="F31" s="45">
        <v>6.4214000000000002</v>
      </c>
      <c r="G31" s="45">
        <v>6.4214000000000002</v>
      </c>
      <c r="H31" s="45">
        <v>6.4591000000000003</v>
      </c>
      <c r="I31" s="45">
        <v>6.4920999999999998</v>
      </c>
      <c r="J31" s="48">
        <v>6.5178000000000003</v>
      </c>
      <c r="K31" s="45">
        <v>6.5491999999999999</v>
      </c>
      <c r="L31" s="45">
        <v>6.5918999999999999</v>
      </c>
      <c r="M31" s="45"/>
    </row>
    <row r="32" spans="1:13">
      <c r="A32" s="47">
        <v>25</v>
      </c>
      <c r="B32" s="45">
        <v>6.3643999999999998</v>
      </c>
      <c r="C32" s="45">
        <v>6.3642000000000003</v>
      </c>
      <c r="D32" s="45">
        <v>6.3807999999999998</v>
      </c>
      <c r="E32" s="45">
        <v>6.4073000000000002</v>
      </c>
      <c r="F32" s="45">
        <v>6.4217000000000004</v>
      </c>
      <c r="G32" s="45">
        <v>6.4211999999999998</v>
      </c>
      <c r="H32" s="45">
        <v>6.4611999999999998</v>
      </c>
      <c r="I32" s="45">
        <v>6.4927999999999999</v>
      </c>
      <c r="J32" s="48">
        <v>6.5186999999999999</v>
      </c>
      <c r="K32" s="45">
        <v>6.5503</v>
      </c>
      <c r="L32" s="45">
        <v>6.5933999999999999</v>
      </c>
      <c r="M32" s="45"/>
    </row>
    <row r="33" spans="1:14">
      <c r="A33" s="47">
        <v>26</v>
      </c>
      <c r="B33" s="45">
        <v>6.3644999999999996</v>
      </c>
      <c r="C33" s="45">
        <v>6.3642000000000003</v>
      </c>
      <c r="D33" s="45">
        <v>6.3817000000000004</v>
      </c>
      <c r="E33" s="45">
        <v>6.4081999999999999</v>
      </c>
      <c r="F33" s="45">
        <v>6.4219999999999997</v>
      </c>
      <c r="G33" s="45">
        <v>6.4210000000000003</v>
      </c>
      <c r="H33" s="45">
        <v>6.4633000000000003</v>
      </c>
      <c r="I33" s="45">
        <v>6.4935999999999998</v>
      </c>
      <c r="J33" s="48">
        <v>6.5194999999999999</v>
      </c>
      <c r="K33" s="45">
        <v>6.5514999999999999</v>
      </c>
      <c r="L33" s="45">
        <v>6.5949</v>
      </c>
      <c r="M33" s="45"/>
    </row>
    <row r="34" spans="1:14">
      <c r="A34" s="47">
        <v>27</v>
      </c>
      <c r="B34" s="45">
        <v>6.3646000000000003</v>
      </c>
      <c r="C34" s="45">
        <v>6.3640999999999996</v>
      </c>
      <c r="D34" s="45">
        <v>6.3826000000000001</v>
      </c>
      <c r="E34" s="45">
        <v>6.4089999999999998</v>
      </c>
      <c r="F34" s="45">
        <v>6.4222999999999999</v>
      </c>
      <c r="G34" s="45">
        <v>6.4207999999999998</v>
      </c>
      <c r="H34" s="45">
        <v>6.4654999999999996</v>
      </c>
      <c r="I34" s="45">
        <v>6.4943</v>
      </c>
      <c r="J34" s="48">
        <v>6.5204000000000004</v>
      </c>
      <c r="K34" s="45">
        <v>6.5526</v>
      </c>
      <c r="L34" s="45">
        <v>6.5964999999999998</v>
      </c>
      <c r="M34" s="45"/>
    </row>
    <row r="35" spans="1:14">
      <c r="A35" s="47">
        <v>28</v>
      </c>
      <c r="B35" s="45">
        <v>6.3647</v>
      </c>
      <c r="C35" s="45">
        <v>6.3639999999999999</v>
      </c>
      <c r="D35" s="45">
        <v>6.3834</v>
      </c>
      <c r="E35" s="45">
        <v>6.4099000000000004</v>
      </c>
      <c r="F35" s="45">
        <v>6.4226000000000001</v>
      </c>
      <c r="G35" s="45">
        <v>6.4206000000000003</v>
      </c>
      <c r="H35" s="45">
        <v>6.4676</v>
      </c>
      <c r="I35" s="45">
        <v>6.4950000000000001</v>
      </c>
      <c r="J35" s="48">
        <v>6.5213000000000001</v>
      </c>
      <c r="K35" s="45">
        <v>6.5537000000000001</v>
      </c>
      <c r="L35" s="45">
        <v>6.5979999999999999</v>
      </c>
      <c r="M35" s="45"/>
    </row>
    <row r="36" spans="1:14">
      <c r="A36" s="47">
        <v>29</v>
      </c>
      <c r="B36" s="45">
        <v>6.3647999999999998</v>
      </c>
      <c r="C36" s="45">
        <v>6.3639999999999999</v>
      </c>
      <c r="D36" s="45">
        <v>6.3842999999999996</v>
      </c>
      <c r="E36" s="45">
        <v>6.4107000000000003</v>
      </c>
      <c r="F36" s="45">
        <v>6.4229000000000003</v>
      </c>
      <c r="G36" s="45">
        <v>6.4203999999999999</v>
      </c>
      <c r="H36" s="49"/>
      <c r="I36" s="45">
        <v>6.4957000000000003</v>
      </c>
      <c r="J36" s="48">
        <v>6.5221999999999998</v>
      </c>
      <c r="K36" s="45">
        <v>6.5548999999999999</v>
      </c>
      <c r="L36" s="45">
        <v>6.5994999999999999</v>
      </c>
      <c r="M36" s="45"/>
    </row>
    <row r="37" spans="1:14">
      <c r="A37" s="47">
        <v>30</v>
      </c>
      <c r="B37" s="45">
        <v>6.3648999999999996</v>
      </c>
      <c r="C37" s="45">
        <v>6.3639000000000001</v>
      </c>
      <c r="D37" s="45">
        <v>6.3851000000000004</v>
      </c>
      <c r="E37" s="45">
        <v>6.4116</v>
      </c>
      <c r="F37" s="45">
        <v>6.4230999999999998</v>
      </c>
      <c r="G37" s="45">
        <v>6.4202000000000004</v>
      </c>
      <c r="H37" s="49"/>
      <c r="I37" s="45">
        <v>6.4965000000000002</v>
      </c>
      <c r="J37" s="48">
        <v>6.5231000000000003</v>
      </c>
      <c r="K37" s="45">
        <v>6.556</v>
      </c>
      <c r="L37" s="45">
        <v>6.6010999999999997</v>
      </c>
      <c r="M37" s="45"/>
    </row>
    <row r="38" spans="1:14" ht="15.75" thickBot="1">
      <c r="A38" s="50">
        <v>31</v>
      </c>
      <c r="B38" s="51">
        <v>6.3650000000000002</v>
      </c>
      <c r="C38" s="53"/>
      <c r="D38" s="51">
        <v>6.3860000000000001</v>
      </c>
      <c r="E38" s="53"/>
      <c r="F38" s="51">
        <v>6.4234</v>
      </c>
      <c r="G38" s="51">
        <v>6.42</v>
      </c>
      <c r="H38" s="52"/>
      <c r="I38" s="51">
        <v>6.4972000000000003</v>
      </c>
      <c r="J38" s="53"/>
      <c r="K38" s="51">
        <v>6.5571999999999999</v>
      </c>
      <c r="L38" s="53"/>
      <c r="M38" s="51"/>
    </row>
    <row r="39" spans="1:14" ht="9.75" customHeight="1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36"/>
      <c r="N39" s="55"/>
    </row>
    <row r="40" spans="1:14">
      <c r="A40" s="216" t="s">
        <v>415</v>
      </c>
      <c r="B40" s="216"/>
      <c r="C40" s="216"/>
      <c r="D40" s="216"/>
      <c r="E40" s="216"/>
      <c r="F40" s="216"/>
      <c r="G40" s="216"/>
      <c r="H40" s="216"/>
      <c r="I40" s="216"/>
      <c r="J40" s="216"/>
      <c r="K40" s="216"/>
      <c r="L40" s="216"/>
      <c r="M40" s="216"/>
    </row>
    <row r="41" spans="1:14" ht="9" customHeight="1">
      <c r="A41" s="210" t="s">
        <v>418</v>
      </c>
      <c r="B41" s="210"/>
      <c r="C41" s="210"/>
      <c r="D41" s="210"/>
      <c r="E41" s="210"/>
      <c r="F41" s="210"/>
      <c r="G41" s="210"/>
      <c r="H41" s="210"/>
      <c r="I41" s="210"/>
      <c r="J41" s="210"/>
      <c r="K41" s="210"/>
      <c r="L41" s="210"/>
      <c r="M41" s="210"/>
    </row>
    <row r="42" spans="1:14" ht="15.75" thickBot="1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</row>
    <row r="43" spans="1:14" ht="15.75" thickBot="1">
      <c r="A43" s="41" t="s">
        <v>384</v>
      </c>
      <c r="B43" s="56" t="s">
        <v>385</v>
      </c>
      <c r="C43" s="56" t="s">
        <v>386</v>
      </c>
      <c r="D43" s="56" t="s">
        <v>387</v>
      </c>
      <c r="E43" s="56" t="s">
        <v>388</v>
      </c>
      <c r="F43" s="56" t="s">
        <v>389</v>
      </c>
      <c r="G43" s="56" t="s">
        <v>390</v>
      </c>
      <c r="H43" s="56" t="s">
        <v>391</v>
      </c>
      <c r="I43" s="56" t="s">
        <v>392</v>
      </c>
      <c r="J43" s="56" t="s">
        <v>393</v>
      </c>
      <c r="K43" s="56" t="s">
        <v>394</v>
      </c>
      <c r="L43" s="56" t="s">
        <v>395</v>
      </c>
      <c r="M43" s="56" t="s">
        <v>396</v>
      </c>
    </row>
    <row r="44" spans="1:14" ht="15.75" hidden="1" thickBot="1">
      <c r="A44" s="57">
        <v>2002</v>
      </c>
      <c r="B44" s="58"/>
      <c r="C44" s="58"/>
      <c r="D44" s="58"/>
      <c r="E44" s="58"/>
      <c r="F44" s="58"/>
      <c r="G44" s="59" t="s">
        <v>410</v>
      </c>
      <c r="H44" s="59" t="s">
        <v>411</v>
      </c>
      <c r="I44" s="59" t="s">
        <v>412</v>
      </c>
      <c r="J44" s="59" t="s">
        <v>413</v>
      </c>
      <c r="K44" s="59" t="s">
        <v>414</v>
      </c>
      <c r="L44" s="60">
        <v>1.19</v>
      </c>
      <c r="M44" s="60">
        <v>1.1951000000000001</v>
      </c>
    </row>
    <row r="45" spans="1:14" ht="15.75" hidden="1" thickBot="1">
      <c r="A45" s="57">
        <v>2003</v>
      </c>
      <c r="B45" s="60">
        <v>1.2101999999999999</v>
      </c>
      <c r="C45" s="60">
        <v>1.2338</v>
      </c>
      <c r="D45" s="60">
        <v>1.2496</v>
      </c>
      <c r="E45" s="60">
        <v>1.2650999999999999</v>
      </c>
      <c r="F45" s="60">
        <v>1.2770999999999999</v>
      </c>
      <c r="G45" s="60">
        <v>1.2818000000000001</v>
      </c>
      <c r="H45" s="60">
        <v>1.2839</v>
      </c>
      <c r="I45" s="60">
        <v>1.2903</v>
      </c>
      <c r="J45" s="60">
        <v>1.3038000000000001</v>
      </c>
      <c r="K45" s="60">
        <v>1.3038000000000001</v>
      </c>
      <c r="L45" s="60">
        <v>1.3150999999999999</v>
      </c>
      <c r="M45" s="60">
        <v>1.3225</v>
      </c>
    </row>
    <row r="46" spans="1:14" ht="15.75" hidden="1" thickBot="1">
      <c r="A46" s="57">
        <v>2004</v>
      </c>
      <c r="B46" s="60">
        <v>1.3253999999999999</v>
      </c>
      <c r="C46" s="60">
        <v>1.3329</v>
      </c>
      <c r="D46" s="60">
        <v>1.3584000000000001</v>
      </c>
      <c r="E46" s="60">
        <v>1.3636999999999999</v>
      </c>
      <c r="F46" s="60">
        <v>1.3706</v>
      </c>
      <c r="G46" s="60">
        <v>1.3861000000000001</v>
      </c>
      <c r="H46" s="60">
        <v>1.4072</v>
      </c>
      <c r="I46" s="60">
        <v>1.4198</v>
      </c>
      <c r="J46" s="60">
        <v>1.4360999999999999</v>
      </c>
      <c r="K46" s="60">
        <v>1.4421999999999999</v>
      </c>
      <c r="L46" s="60">
        <v>1.4388000000000001</v>
      </c>
      <c r="M46" s="60">
        <v>1.4349000000000001</v>
      </c>
    </row>
    <row r="47" spans="1:14" ht="15.75" hidden="1" thickBot="1">
      <c r="A47" s="57">
        <v>2005</v>
      </c>
      <c r="B47" s="60">
        <v>1.4354</v>
      </c>
      <c r="C47" s="60">
        <v>1.4400999999999999</v>
      </c>
      <c r="D47" s="60">
        <v>1.4411</v>
      </c>
      <c r="E47" s="60">
        <v>1.4462999999999999</v>
      </c>
      <c r="F47" s="60">
        <v>1.4598</v>
      </c>
      <c r="G47" s="60">
        <v>1.4623999999999999</v>
      </c>
      <c r="H47" s="60">
        <v>1.4658</v>
      </c>
      <c r="I47" s="60">
        <v>1.4822</v>
      </c>
      <c r="J47" s="60">
        <v>1.4857</v>
      </c>
      <c r="K47" s="60">
        <v>1.4981</v>
      </c>
      <c r="L47" s="60">
        <v>1.5039</v>
      </c>
      <c r="M47" s="60">
        <v>1.5032000000000001</v>
      </c>
    </row>
    <row r="48" spans="1:14" ht="15.75" hidden="1" thickBot="1">
      <c r="A48" s="57">
        <v>2006</v>
      </c>
      <c r="B48" s="60">
        <v>1.5057</v>
      </c>
      <c r="C48" s="60">
        <v>1.5230999999999999</v>
      </c>
      <c r="D48" s="60">
        <v>1.5354000000000001</v>
      </c>
      <c r="E48" s="60">
        <v>1.5410999999999999</v>
      </c>
      <c r="F48" s="60">
        <v>1.5486</v>
      </c>
      <c r="G48" s="60">
        <v>1.5580000000000001</v>
      </c>
      <c r="H48" s="60">
        <v>1.5639000000000001</v>
      </c>
      <c r="I48" s="60">
        <v>1.5758000000000001</v>
      </c>
      <c r="J48" s="60">
        <v>1.5884</v>
      </c>
      <c r="K48" s="60">
        <v>1.5976999999999999</v>
      </c>
      <c r="L48" s="60">
        <v>1.5964</v>
      </c>
      <c r="M48" s="60">
        <v>1.5964</v>
      </c>
    </row>
    <row r="49" spans="1:13" ht="15.75" hidden="1" thickBot="1">
      <c r="A49" s="57">
        <v>2007</v>
      </c>
      <c r="B49" s="60">
        <v>1.6014999999999999</v>
      </c>
      <c r="C49" s="60">
        <v>1.6256999999999999</v>
      </c>
      <c r="D49" s="60">
        <v>1.6388</v>
      </c>
      <c r="E49" s="60">
        <v>1.653</v>
      </c>
      <c r="F49" s="60">
        <v>1.6724000000000001</v>
      </c>
      <c r="G49" s="60">
        <v>1.6862999999999999</v>
      </c>
      <c r="H49" s="60">
        <v>1.6901999999999999</v>
      </c>
      <c r="I49" s="60">
        <v>1.7023999999999999</v>
      </c>
      <c r="J49" s="60">
        <v>1.7291000000000001</v>
      </c>
      <c r="K49" s="60">
        <v>1.7401</v>
      </c>
      <c r="L49" s="60">
        <v>1.7379</v>
      </c>
      <c r="M49" s="60">
        <v>1.7338</v>
      </c>
    </row>
    <row r="50" spans="1:13" ht="15.75" hidden="1" thickBot="1">
      <c r="A50" s="57">
        <v>2008</v>
      </c>
      <c r="B50" s="60">
        <v>1.7376</v>
      </c>
      <c r="C50" s="60">
        <v>1.7496</v>
      </c>
      <c r="D50" s="60">
        <v>1.7654000000000001</v>
      </c>
      <c r="E50" s="60">
        <v>1.7847</v>
      </c>
      <c r="F50" s="60">
        <v>1.7929999999999999</v>
      </c>
      <c r="G50" s="60">
        <v>1.8069999999999999</v>
      </c>
      <c r="H50" s="60">
        <v>1.829</v>
      </c>
      <c r="I50" s="60">
        <v>1.8396999999999999</v>
      </c>
      <c r="J50" s="60">
        <v>1.8566</v>
      </c>
      <c r="K50" s="60">
        <v>1.8692</v>
      </c>
      <c r="L50" s="60">
        <v>1.8761000000000001</v>
      </c>
      <c r="M50" s="60">
        <v>1.8802000000000001</v>
      </c>
    </row>
    <row r="51" spans="1:13" ht="15.75" hidden="1" thickBot="1">
      <c r="A51" s="57">
        <v>2009</v>
      </c>
      <c r="B51" s="60">
        <v>1.8955</v>
      </c>
      <c r="C51" s="60">
        <v>1.9106000000000001</v>
      </c>
      <c r="D51" s="60">
        <v>1.909</v>
      </c>
      <c r="E51" s="60">
        <v>1.9202999999999999</v>
      </c>
      <c r="F51" s="60">
        <v>1.9221999999999999</v>
      </c>
      <c r="G51" s="60">
        <v>1.9286000000000001</v>
      </c>
      <c r="H51" s="60">
        <v>1.9482999999999999</v>
      </c>
      <c r="I51" s="60">
        <v>1.9681</v>
      </c>
      <c r="J51" s="60">
        <v>1.9914000000000001</v>
      </c>
      <c r="K51" s="60">
        <v>1.9992000000000001</v>
      </c>
      <c r="L51" s="60">
        <v>1.9998</v>
      </c>
      <c r="M51" s="60">
        <v>2.0007999999999999</v>
      </c>
    </row>
    <row r="52" spans="1:13" ht="15.75" hidden="1" thickBot="1">
      <c r="A52" s="57">
        <v>2010</v>
      </c>
      <c r="B52" s="60">
        <v>2.0089000000000001</v>
      </c>
      <c r="C52" s="60">
        <v>2.0257000000000001</v>
      </c>
      <c r="D52" s="60">
        <v>2.0386000000000002</v>
      </c>
      <c r="E52" s="60">
        <v>2.0566</v>
      </c>
      <c r="F52" s="60">
        <v>2.0630000000000002</v>
      </c>
      <c r="G52" s="60">
        <v>2.0663999999999998</v>
      </c>
      <c r="H52" s="60">
        <v>2.0718000000000001</v>
      </c>
      <c r="I52" s="60">
        <v>2.0916000000000001</v>
      </c>
      <c r="J52" s="60">
        <v>2.1162000000000001</v>
      </c>
      <c r="K52" s="60">
        <v>2.1257000000000001</v>
      </c>
      <c r="L52" s="60">
        <v>2.1385999999999998</v>
      </c>
      <c r="M52" s="60">
        <v>2.1389999999999998</v>
      </c>
    </row>
    <row r="53" spans="1:13" ht="15.75" hidden="1" thickBot="1">
      <c r="A53" s="57">
        <v>2011</v>
      </c>
      <c r="B53" s="60">
        <v>2.1482000000000001</v>
      </c>
      <c r="C53" s="60">
        <v>2.1720999999999999</v>
      </c>
      <c r="D53" s="60">
        <v>2.194</v>
      </c>
      <c r="E53" s="60">
        <v>2.2233999999999998</v>
      </c>
      <c r="F53" s="60">
        <v>2.2349999999999999</v>
      </c>
      <c r="G53" s="60">
        <v>2.2423000000000002</v>
      </c>
      <c r="H53" s="60">
        <v>2.2502</v>
      </c>
      <c r="I53" s="60">
        <v>2.2656999999999998</v>
      </c>
      <c r="J53" s="60">
        <v>2.2789999999999999</v>
      </c>
      <c r="K53" s="60">
        <v>2.2909000000000002</v>
      </c>
      <c r="L53" s="60">
        <v>2.3062999999999998</v>
      </c>
      <c r="M53" s="60">
        <v>2.3170999999999999</v>
      </c>
    </row>
    <row r="54" spans="1:13" ht="15.75" hidden="1" thickBot="1">
      <c r="A54" s="57">
        <v>2012</v>
      </c>
      <c r="B54" s="60">
        <v>2.3323</v>
      </c>
      <c r="C54" s="60">
        <v>2.3492000000000002</v>
      </c>
      <c r="D54" s="60">
        <v>2.3685999999999998</v>
      </c>
      <c r="E54" s="60">
        <v>2.3913000000000002</v>
      </c>
      <c r="F54" s="60">
        <v>2.4117000000000002</v>
      </c>
      <c r="G54" s="60">
        <v>2.4226000000000001</v>
      </c>
      <c r="H54" s="60">
        <v>2.4302999999999999</v>
      </c>
      <c r="I54" s="60">
        <v>2.4369999999999998</v>
      </c>
      <c r="J54" s="60">
        <v>2.4569999999999999</v>
      </c>
      <c r="K54" s="60">
        <v>2.4857</v>
      </c>
      <c r="L54" s="60">
        <v>2.5144000000000002</v>
      </c>
      <c r="M54" s="60">
        <v>2.5266000000000002</v>
      </c>
    </row>
    <row r="55" spans="1:13" ht="15.75" hidden="1" thickBot="1">
      <c r="A55" s="57">
        <v>2013</v>
      </c>
      <c r="B55" s="60">
        <v>2.5125000000000002</v>
      </c>
      <c r="C55" s="60">
        <v>2.5486</v>
      </c>
      <c r="D55" s="60">
        <v>2.5783999999999998</v>
      </c>
      <c r="E55" s="60">
        <v>2.5966999999999998</v>
      </c>
      <c r="F55" s="60">
        <v>2.6093000000000002</v>
      </c>
      <c r="G55" s="60">
        <v>2.6181999999999999</v>
      </c>
      <c r="H55" s="60">
        <v>2.629</v>
      </c>
      <c r="I55" s="60">
        <v>2.6478999999999999</v>
      </c>
      <c r="J55" s="60">
        <v>2.6741999999999999</v>
      </c>
      <c r="K55" s="60">
        <v>2.7092999999999998</v>
      </c>
      <c r="L55" s="60">
        <v>2.7336999999999998</v>
      </c>
      <c r="M55" s="60">
        <v>2.7421000000000002</v>
      </c>
    </row>
    <row r="56" spans="1:13" ht="15.75" hidden="1" thickBot="1">
      <c r="A56" s="57">
        <v>2014</v>
      </c>
      <c r="B56" s="60">
        <v>2.7263999999999999</v>
      </c>
      <c r="C56" s="60">
        <v>2.7778</v>
      </c>
      <c r="D56" s="60">
        <v>2.8285</v>
      </c>
      <c r="E56" s="60">
        <v>2.8496999999999999</v>
      </c>
      <c r="F56" s="60">
        <v>2.851</v>
      </c>
      <c r="G56" s="60">
        <v>2.8582999999999998</v>
      </c>
      <c r="H56" s="60">
        <v>2.8681999999999999</v>
      </c>
      <c r="I56" s="60">
        <v>2.8877999999999999</v>
      </c>
      <c r="J56" s="60">
        <v>2.9094000000000002</v>
      </c>
      <c r="K56" s="60">
        <v>2.9373999999999998</v>
      </c>
      <c r="L56" s="60">
        <v>2.9565999999999999</v>
      </c>
      <c r="M56" s="60">
        <v>2.9632000000000001</v>
      </c>
    </row>
    <row r="57" spans="1:13" ht="15.75" hidden="1" thickBot="1">
      <c r="A57" s="57">
        <v>2015</v>
      </c>
      <c r="B57" s="60">
        <v>2.9506999999999999</v>
      </c>
      <c r="C57" s="60">
        <v>3.0019</v>
      </c>
      <c r="D57" s="60">
        <v>3.0415000000000001</v>
      </c>
      <c r="E57" s="60">
        <v>3.0647000000000002</v>
      </c>
      <c r="F57" s="60">
        <v>3.0829</v>
      </c>
      <c r="G57" s="60">
        <v>3.0983000000000001</v>
      </c>
      <c r="H57" s="60">
        <v>3.1124999999999998</v>
      </c>
      <c r="I57" s="60">
        <v>3.1463999999999999</v>
      </c>
      <c r="J57" s="60">
        <v>3.1835</v>
      </c>
      <c r="K57" s="60">
        <v>3.2277999999999998</v>
      </c>
      <c r="L57" s="60">
        <v>3.2425999999999999</v>
      </c>
      <c r="M57" s="60">
        <v>3.2425999999999999</v>
      </c>
    </row>
    <row r="58" spans="1:13" ht="15.75" hidden="1" thickBot="1">
      <c r="A58" s="57">
        <v>2016</v>
      </c>
      <c r="B58" s="60">
        <v>3.2299000000000002</v>
      </c>
      <c r="C58" s="60">
        <v>3.2924000000000002</v>
      </c>
      <c r="D58" s="60">
        <v>3.3504999999999998</v>
      </c>
      <c r="E58" s="60">
        <v>3.3881999999999999</v>
      </c>
      <c r="F58" s="60">
        <v>3.4070999999999998</v>
      </c>
      <c r="G58" s="60">
        <v>3.4371</v>
      </c>
      <c r="H58" s="60">
        <v>3.4542000000000002</v>
      </c>
      <c r="I58" s="60">
        <v>3.4678</v>
      </c>
      <c r="J58" s="60" t="e">
        <f>#REF!</f>
        <v>#REF!</v>
      </c>
      <c r="K58" s="60">
        <v>3.4971000000000001</v>
      </c>
      <c r="L58" s="60">
        <v>3.5036999999999998</v>
      </c>
      <c r="M58" s="60">
        <v>3.5076999999999998</v>
      </c>
    </row>
    <row r="59" spans="1:13" ht="0.75" customHeight="1" thickBot="1">
      <c r="A59" s="57">
        <v>2017</v>
      </c>
      <c r="B59" s="60">
        <v>3.4921000000000002</v>
      </c>
      <c r="C59" s="60">
        <v>3.5632999999999999</v>
      </c>
      <c r="D59" s="60">
        <v>3.5947</v>
      </c>
      <c r="E59" s="60">
        <v>3.6179999999999999</v>
      </c>
      <c r="F59" s="60">
        <v>3.6288</v>
      </c>
      <c r="G59" s="60">
        <v>3.6339999999999999</v>
      </c>
      <c r="H59" s="60">
        <v>3.6394000000000002</v>
      </c>
      <c r="I59" s="60">
        <v>3.6501000000000001</v>
      </c>
      <c r="J59" s="60">
        <v>3.6753</v>
      </c>
      <c r="K59" s="60">
        <v>3.6966999999999999</v>
      </c>
      <c r="L59" s="60">
        <v>3.7141000000000002</v>
      </c>
      <c r="M59" s="60">
        <v>3.7275</v>
      </c>
    </row>
    <row r="60" spans="1:13" ht="15.75" thickBot="1">
      <c r="A60" s="57">
        <v>2018</v>
      </c>
      <c r="B60" s="60">
        <v>3.7198000000000002</v>
      </c>
      <c r="C60" s="60">
        <v>3.8005</v>
      </c>
      <c r="D60" s="60">
        <v>3.8469000000000002</v>
      </c>
      <c r="E60" s="60">
        <v>3.8613</v>
      </c>
      <c r="F60" s="60">
        <v>3.8654000000000002</v>
      </c>
      <c r="G60" s="60">
        <v>3.8919000000000001</v>
      </c>
      <c r="H60" s="60">
        <v>3.9293999999999998</v>
      </c>
      <c r="I60" s="60">
        <v>3.9554999999999998</v>
      </c>
      <c r="J60" s="60">
        <v>3.9813999999999998</v>
      </c>
      <c r="K60" s="60">
        <v>4.0025000000000004</v>
      </c>
      <c r="L60" s="60">
        <v>4.0133999999999999</v>
      </c>
      <c r="M60" s="60">
        <v>4.0166000000000004</v>
      </c>
    </row>
    <row r="61" spans="1:13" ht="15.75" thickBot="1">
      <c r="A61" s="57">
        <v>2019</v>
      </c>
      <c r="B61" s="60">
        <v>4.0166000000000004</v>
      </c>
      <c r="C61" s="60">
        <v>4.0854999999999997</v>
      </c>
      <c r="D61" s="60">
        <v>4.1349</v>
      </c>
      <c r="E61" s="60">
        <v>4.1604000000000001</v>
      </c>
      <c r="F61" s="60">
        <v>4.1791999999999998</v>
      </c>
      <c r="G61" s="60">
        <v>4.1959999999999997</v>
      </c>
      <c r="H61" s="60">
        <v>4.2213000000000003</v>
      </c>
      <c r="I61" s="60">
        <v>4.2526000000000002</v>
      </c>
      <c r="J61" s="60">
        <v>4.2889999999999997</v>
      </c>
      <c r="K61" s="60">
        <v>4.3140000000000001</v>
      </c>
      <c r="L61" s="60">
        <v>4.3445999999999998</v>
      </c>
      <c r="M61" s="60">
        <v>4.3653000000000004</v>
      </c>
    </row>
    <row r="62" spans="1:13" ht="15.75" thickBot="1">
      <c r="A62" s="57">
        <v>2020</v>
      </c>
      <c r="B62" s="60">
        <v>4.3672000000000004</v>
      </c>
      <c r="C62" s="60">
        <v>4.4424000000000001</v>
      </c>
      <c r="D62" s="60">
        <v>4.4810999999999996</v>
      </c>
      <c r="E62" s="60">
        <v>4.5351999999999997</v>
      </c>
      <c r="F62" s="60">
        <v>4.6212999999999997</v>
      </c>
      <c r="G62" s="60">
        <v>4.6581000000000001</v>
      </c>
      <c r="H62" s="60">
        <v>4.6632999999999996</v>
      </c>
      <c r="I62" s="60">
        <v>4.6848999999999998</v>
      </c>
      <c r="J62" s="60">
        <v>4.7112999999999996</v>
      </c>
      <c r="K62" s="60">
        <v>4.7409999999999997</v>
      </c>
      <c r="L62" s="60">
        <v>4.7687999999999997</v>
      </c>
      <c r="M62" s="60">
        <f>F38</f>
        <v>6.4234</v>
      </c>
    </row>
    <row r="63" spans="1:13" ht="15.75" thickBot="1">
      <c r="A63" s="57">
        <v>2021</v>
      </c>
      <c r="B63" s="60" t="e">
        <f>#REF!</f>
        <v>#REF!</v>
      </c>
      <c r="C63" s="60" t="e">
        <f>#REF!</f>
        <v>#REF!</v>
      </c>
      <c r="D63" s="60">
        <v>4.8875000000000002</v>
      </c>
      <c r="E63" s="60">
        <v>4.9192</v>
      </c>
      <c r="F63" s="60">
        <v>4.9202000000000004</v>
      </c>
      <c r="G63" s="60">
        <v>4.9678000000000004</v>
      </c>
      <c r="H63" s="60">
        <v>4.9995000000000003</v>
      </c>
      <c r="I63" s="60">
        <v>5.0266999999999999</v>
      </c>
      <c r="J63" s="60">
        <v>5.0664999999999996</v>
      </c>
      <c r="K63" s="60">
        <v>5.0933000000000002</v>
      </c>
      <c r="L63" s="60">
        <v>5.1410999999999998</v>
      </c>
      <c r="M63" s="60">
        <v>5.1608000000000001</v>
      </c>
    </row>
    <row r="64" spans="1:13" ht="15.75" thickBot="1">
      <c r="A64" s="57">
        <v>2022</v>
      </c>
      <c r="B64" s="60">
        <v>5.1585999999999999</v>
      </c>
      <c r="C64" s="60">
        <v>5.2329999999999997</v>
      </c>
      <c r="D64" s="60">
        <v>5.3140999999999998</v>
      </c>
      <c r="E64" s="60">
        <v>5.3758999999999997</v>
      </c>
      <c r="F64" s="60">
        <v>5.4078999999999997</v>
      </c>
      <c r="G64" s="60">
        <v>5.4329000000000001</v>
      </c>
      <c r="H64" s="60">
        <v>5.4640000000000004</v>
      </c>
      <c r="I64" s="60">
        <v>5.5045000000000002</v>
      </c>
      <c r="J64" s="60">
        <v>5.5494000000000003</v>
      </c>
      <c r="K64" s="60">
        <v>5.5960999999999999</v>
      </c>
      <c r="L64" s="60">
        <v>5.6135000000000002</v>
      </c>
      <c r="M64" s="60">
        <v>5.6022999999999996</v>
      </c>
    </row>
    <row r="65" spans="1:13" ht="15.75" thickBot="1">
      <c r="A65" s="57">
        <v>2023</v>
      </c>
      <c r="B65" s="60">
        <v>5.5876000000000001</v>
      </c>
      <c r="C65" s="60">
        <v>5.6562000000000001</v>
      </c>
      <c r="D65" s="60">
        <v>5.7192999999999996</v>
      </c>
      <c r="E65" s="60">
        <v>5.7713999999999999</v>
      </c>
      <c r="F65" s="60">
        <v>5.8163999999999998</v>
      </c>
      <c r="G65" s="60">
        <v>5.8230000000000004</v>
      </c>
      <c r="H65" s="60">
        <v>5.8003999999999998</v>
      </c>
      <c r="I65" s="60">
        <v>5.7786</v>
      </c>
      <c r="J65" s="60">
        <v>5.7834000000000003</v>
      </c>
      <c r="K65" s="60">
        <v>5.8146000000000004</v>
      </c>
      <c r="L65" s="60">
        <v>5.8507999999999996</v>
      </c>
      <c r="M65" s="60">
        <v>5.8737000000000004</v>
      </c>
    </row>
    <row r="66" spans="1:13" ht="15.75" thickBot="1">
      <c r="A66" s="57">
        <v>2024</v>
      </c>
      <c r="B66" s="60">
        <v>5.8715000000000002</v>
      </c>
      <c r="C66" s="60">
        <v>5.9446000000000003</v>
      </c>
      <c r="D66" s="60">
        <v>5.9922000000000004</v>
      </c>
      <c r="E66" s="134">
        <v>5.9992999999999999</v>
      </c>
      <c r="F66" s="60">
        <v>6.0313999999999997</v>
      </c>
      <c r="G66" s="60">
        <v>6.0574000000000003</v>
      </c>
      <c r="H66" s="60">
        <v>6.0796999999999999</v>
      </c>
      <c r="I66" s="60">
        <v>6.0888</v>
      </c>
      <c r="J66" s="60">
        <v>6.1045999999999996</v>
      </c>
      <c r="K66" s="60">
        <v>6.1265000000000001</v>
      </c>
      <c r="L66" s="60">
        <v>6.1471</v>
      </c>
      <c r="M66" s="60">
        <v>6.1689999999999996</v>
      </c>
    </row>
    <row r="67" spans="1:13" ht="15.75" thickBot="1">
      <c r="A67" s="57">
        <v>2025</v>
      </c>
      <c r="B67" s="60">
        <v>6.1961000000000004</v>
      </c>
      <c r="C67" s="60">
        <v>6.2493999999999996</v>
      </c>
      <c r="D67" s="60">
        <v>6.2977999999999996</v>
      </c>
      <c r="E67" s="134">
        <v>6.3346999999999998</v>
      </c>
      <c r="F67" s="60">
        <v>6.3577000000000004</v>
      </c>
      <c r="G67" s="60">
        <v>6.3667999999999996</v>
      </c>
      <c r="H67" s="60">
        <v>6.3632</v>
      </c>
      <c r="I67" s="60">
        <v>6.3650000000000002</v>
      </c>
      <c r="J67" s="60">
        <v>6.3639000000000001</v>
      </c>
      <c r="K67" s="60">
        <v>6.3860000000000001</v>
      </c>
      <c r="L67" s="60">
        <v>6.4116</v>
      </c>
      <c r="M67" s="60">
        <v>6.4234</v>
      </c>
    </row>
    <row r="68" spans="1:13" ht="15.75" thickBot="1">
      <c r="A68" s="57">
        <v>2026</v>
      </c>
      <c r="B68" s="60">
        <v>6.42</v>
      </c>
      <c r="C68" s="60">
        <v>6.4676</v>
      </c>
      <c r="D68" s="60">
        <v>6.4972000000000003</v>
      </c>
      <c r="E68" s="60">
        <v>6.5231000000000003</v>
      </c>
      <c r="F68" s="60">
        <v>6.5571999999999999</v>
      </c>
      <c r="G68" s="60">
        <v>6.6010999999999997</v>
      </c>
      <c r="H68" s="60"/>
      <c r="I68" s="60"/>
      <c r="J68" s="60"/>
      <c r="K68" s="60"/>
      <c r="L68" s="60"/>
      <c r="M68" s="60"/>
    </row>
  </sheetData>
  <customSheetViews>
    <customSheetView guid="{96D9ECFD-33A2-43C7-81F2-82AA62F5B730}" scale="85" hiddenRows="1" topLeftCell="A2">
      <selection activeCell="T14" sqref="T14"/>
      <pageMargins left="0.39370078740157483" right="0.39370078740157483" top="0.39370078740157483" bottom="0.39370078740157483" header="0" footer="0"/>
      <printOptions horizontalCentered="1" verticalCentered="1"/>
      <pageSetup paperSize="9" orientation="portrait" r:id="rId1"/>
      <headerFooter alignWithMargins="0"/>
    </customSheetView>
  </customSheetViews>
  <mergeCells count="6">
    <mergeCell ref="A41:M41"/>
    <mergeCell ref="A3:M3"/>
    <mergeCell ref="A4:M4"/>
    <mergeCell ref="A40:M40"/>
    <mergeCell ref="G6:M6"/>
    <mergeCell ref="B6:F6"/>
  </mergeCells>
  <phoneticPr fontId="0" type="noConversion"/>
  <printOptions horizontalCentered="1" verticalCentered="1"/>
  <pageMargins left="0.39370078740157483" right="0.39370078740157483" top="0.39370078740157483" bottom="0.39370078740157483" header="0" footer="0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MAYO 2026</vt:lpstr>
      <vt:lpstr>NUEVOS MATERIALES</vt:lpstr>
      <vt:lpstr>UNID. REAJUSTABLE</vt:lpstr>
      <vt:lpstr>DOLAR</vt:lpstr>
      <vt:lpstr>UNID. INDEXADA</vt:lpstr>
      <vt:lpstr>DOLAR!Área_de_impresión</vt:lpstr>
      <vt:lpstr>'MAYO 2026'!Área_de_impresión</vt:lpstr>
      <vt:lpstr>'NUEVOS MATERIALES'!Área_de_impresión</vt:lpstr>
      <vt:lpstr>'UNID. INDEXADA'!Área_de_impresión</vt:lpstr>
      <vt:lpstr>'UNID. REAJUSTABLE'!Área_de_impresión</vt:lpstr>
      <vt:lpstr>'MAYO 2026'!Títulos_a_imprimir</vt:lpstr>
    </vt:vector>
  </TitlesOfParts>
  <Company>M.T.O.P.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</dc:creator>
  <cp:lastModifiedBy>ANDRES BENEDEK</cp:lastModifiedBy>
  <cp:lastPrinted>2024-09-24T12:51:48Z</cp:lastPrinted>
  <dcterms:created xsi:type="dcterms:W3CDTF">1999-02-23T16:55:22Z</dcterms:created>
  <dcterms:modified xsi:type="dcterms:W3CDTF">2026-07-10T20:11:13Z</dcterms:modified>
</cp:coreProperties>
</file>