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10" yWindow="-240" windowWidth="20730" windowHeight="6645" tabRatio="350"/>
  </bookViews>
  <sheets>
    <sheet name="INCISOS 2015" sheetId="1" r:id="rId1"/>
  </sheets>
  <definedNames>
    <definedName name="_xlnm.Print_Titles" localSheetId="0">'INCISOS 2015'!$2:$6</definedName>
  </definedNames>
  <calcPr calcId="152511" fullCalcOnLoad="1" iterateDelta="1E-4"/>
</workbook>
</file>

<file path=xl/calcChain.xml><?xml version="1.0" encoding="utf-8"?>
<calcChain xmlns="http://schemas.openxmlformats.org/spreadsheetml/2006/main">
  <c r="AR9" i="1" l="1"/>
  <c r="AQ9" i="1"/>
  <c r="Z9" i="1"/>
  <c r="Y9" i="1"/>
  <c r="V9" i="1"/>
  <c r="U9" i="1"/>
  <c r="L9" i="1"/>
  <c r="L88" i="1"/>
  <c r="K9" i="1"/>
  <c r="K88" i="1"/>
  <c r="J9" i="1"/>
  <c r="I9" i="1"/>
  <c r="I88" i="1"/>
  <c r="G9" i="1"/>
  <c r="D9" i="1"/>
  <c r="C9" i="1"/>
  <c r="G65" i="1"/>
  <c r="D65" i="1"/>
  <c r="X65" i="1"/>
  <c r="C65" i="1"/>
  <c r="V11" i="1"/>
  <c r="U11" i="1"/>
  <c r="F11" i="1"/>
  <c r="E11" i="1"/>
  <c r="D11" i="1"/>
  <c r="C11" i="1"/>
  <c r="W11" i="1"/>
  <c r="H85" i="1"/>
  <c r="X85" i="1"/>
  <c r="G85" i="1"/>
  <c r="AR8" i="1"/>
  <c r="AQ8" i="1"/>
  <c r="AN8" i="1"/>
  <c r="AN88" i="1"/>
  <c r="AM8" i="1"/>
  <c r="AJ8" i="1"/>
  <c r="AJ88" i="1"/>
  <c r="AI8" i="1"/>
  <c r="AG8" i="1"/>
  <c r="AD8" i="1"/>
  <c r="AD88" i="1"/>
  <c r="AC8" i="1"/>
  <c r="AB8" i="1"/>
  <c r="AB88" i="1"/>
  <c r="AA8" i="1"/>
  <c r="AA88" i="1"/>
  <c r="Z8" i="1"/>
  <c r="Z88" i="1"/>
  <c r="Y8" i="1"/>
  <c r="V8" i="1"/>
  <c r="U8" i="1"/>
  <c r="F8" i="1"/>
  <c r="F88" i="1"/>
  <c r="E8" i="1"/>
  <c r="D8" i="1"/>
  <c r="C8" i="1"/>
  <c r="AT35" i="1"/>
  <c r="AS35" i="1"/>
  <c r="AT34" i="1"/>
  <c r="AS34" i="1"/>
  <c r="AT33" i="1"/>
  <c r="AS33" i="1"/>
  <c r="AT32" i="1"/>
  <c r="AS32" i="1"/>
  <c r="X34" i="1"/>
  <c r="W34" i="1"/>
  <c r="X33" i="1"/>
  <c r="W33" i="1"/>
  <c r="X32" i="1"/>
  <c r="W32" i="1"/>
  <c r="AG17" i="1"/>
  <c r="H17" i="1"/>
  <c r="F17" i="1"/>
  <c r="X17" i="1"/>
  <c r="E17" i="1"/>
  <c r="W17" i="1"/>
  <c r="D7" i="1"/>
  <c r="C7" i="1"/>
  <c r="W7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5" i="1"/>
  <c r="AS75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7" i="1"/>
  <c r="AS7" i="1"/>
  <c r="AP88" i="1"/>
  <c r="AO88" i="1"/>
  <c r="AM88" i="1"/>
  <c r="AL88" i="1"/>
  <c r="AK88" i="1"/>
  <c r="AI88" i="1"/>
  <c r="AH88" i="1"/>
  <c r="AF88" i="1"/>
  <c r="AE88" i="1"/>
  <c r="AC88" i="1"/>
  <c r="T88" i="1"/>
  <c r="S88" i="1"/>
  <c r="R88" i="1"/>
  <c r="Q88" i="1"/>
  <c r="P88" i="1"/>
  <c r="O88" i="1"/>
  <c r="N88" i="1"/>
  <c r="M88" i="1"/>
  <c r="E88" i="1"/>
  <c r="W87" i="1"/>
  <c r="X87" i="1"/>
  <c r="X86" i="1"/>
  <c r="W86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6" i="1"/>
  <c r="W16" i="1"/>
  <c r="X15" i="1"/>
  <c r="W15" i="1"/>
  <c r="X14" i="1"/>
  <c r="W14" i="1"/>
  <c r="X13" i="1"/>
  <c r="W13" i="1"/>
  <c r="X12" i="1"/>
  <c r="W12" i="1"/>
  <c r="X10" i="1"/>
  <c r="W10" i="1"/>
  <c r="X7" i="1"/>
  <c r="W85" i="1"/>
  <c r="X11" i="1"/>
  <c r="C88" i="1"/>
  <c r="D88" i="1"/>
  <c r="X8" i="1"/>
  <c r="H88" i="1"/>
  <c r="AT9" i="1"/>
  <c r="G88" i="1"/>
  <c r="W9" i="1"/>
  <c r="AQ88" i="1"/>
  <c r="AS9" i="1"/>
  <c r="U88" i="1"/>
  <c r="W8" i="1"/>
  <c r="AG88" i="1"/>
  <c r="AS8" i="1"/>
  <c r="AR88" i="1"/>
  <c r="AT8" i="1"/>
  <c r="J88" i="1"/>
  <c r="X9" i="1"/>
  <c r="V88" i="1"/>
  <c r="Y88" i="1"/>
  <c r="W65" i="1"/>
  <c r="W88" i="1"/>
  <c r="AT88" i="1"/>
  <c r="X88" i="1"/>
  <c r="AS88" i="1"/>
</calcChain>
</file>

<file path=xl/sharedStrings.xml><?xml version="1.0" encoding="utf-8"?>
<sst xmlns="http://schemas.openxmlformats.org/spreadsheetml/2006/main" count="225" uniqueCount="161">
  <si>
    <t>01</t>
  </si>
  <si>
    <t xml:space="preserve">Poder Legislativo </t>
  </si>
  <si>
    <t>02</t>
  </si>
  <si>
    <t>Presidencia de la República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</si>
  <si>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</si>
  <si>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</si>
  <si>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</si>
  <si>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</si>
  <si>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</si>
  <si>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</si>
  <si>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</si>
  <si>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</si>
  <si>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</si>
  <si>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</si>
  <si>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</si>
  <si>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</si>
  <si>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</si>
  <si>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Poder Judicial</t>
  </si>
  <si>
    <t>17</t>
  </si>
  <si>
    <t>18</t>
  </si>
  <si>
    <t>19</t>
  </si>
  <si>
    <t>25</t>
  </si>
  <si>
    <t>26</t>
  </si>
  <si>
    <t>27</t>
  </si>
  <si>
    <t>28</t>
  </si>
  <si>
    <t>Banco de Previsión Social</t>
  </si>
  <si>
    <t>Adm. Servicios de Salud del Estado</t>
  </si>
  <si>
    <t>Banco Central del Uruguay</t>
  </si>
  <si>
    <t>51</t>
  </si>
  <si>
    <t>52</t>
  </si>
  <si>
    <t>Banco Hipotecario del Uruguay</t>
  </si>
  <si>
    <t>53</t>
  </si>
  <si>
    <t>Banco de Seguros del Estado</t>
  </si>
  <si>
    <t>60</t>
  </si>
  <si>
    <t>61</t>
  </si>
  <si>
    <t>62</t>
  </si>
  <si>
    <t>63</t>
  </si>
  <si>
    <t>64</t>
  </si>
  <si>
    <t>Administración Nacional de Puertos</t>
  </si>
  <si>
    <t>65</t>
  </si>
  <si>
    <t>66</t>
  </si>
  <si>
    <t>Adm. Nacional de Correos</t>
  </si>
  <si>
    <t>Agencia Nacional de Vivienda</t>
  </si>
  <si>
    <t>70</t>
  </si>
  <si>
    <t>Instituto Nacional de Colonización</t>
  </si>
  <si>
    <t>N°</t>
  </si>
  <si>
    <t>INCISO</t>
  </si>
  <si>
    <t>FUNCIONARIOS PÚBLICOS</t>
  </si>
  <si>
    <t>TOTAL</t>
  </si>
  <si>
    <t>NO FUNCIONARIOS PÚBLICOS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</si>
  <si>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</si>
  <si>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</si>
  <si>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</si>
  <si>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</si>
  <si>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</si>
  <si>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</si>
  <si>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</si>
  <si>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</si>
  <si>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</si>
  <si>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</si>
  <si>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</si>
  <si>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Junta Departamental de Río Negro</t>
  </si>
  <si>
    <t>91</t>
  </si>
  <si>
    <t>92</t>
  </si>
  <si>
    <t>93</t>
  </si>
  <si>
    <t>94</t>
  </si>
  <si>
    <t>95</t>
  </si>
  <si>
    <t>96</t>
  </si>
  <si>
    <t>97</t>
  </si>
  <si>
    <t>98</t>
  </si>
  <si>
    <t>Ministerio de Defensa Nacional</t>
  </si>
  <si>
    <t>Ministerio del Interior</t>
  </si>
  <si>
    <t>Tribunal de Cuentas</t>
  </si>
  <si>
    <t>Corte Electoral</t>
  </si>
  <si>
    <t>Junta Departamental de Artigas</t>
  </si>
  <si>
    <t>Junta Departamental de Colonia</t>
  </si>
  <si>
    <t>Junta Departamental de Flores</t>
  </si>
  <si>
    <t>Junta Departamental de Florida</t>
  </si>
  <si>
    <t>Junta Departamental de Lavalleja</t>
  </si>
  <si>
    <t>Junta Departamental de Maldonado</t>
  </si>
  <si>
    <t>Junta Departamental de Paysandú</t>
  </si>
  <si>
    <t>Junta Departamental de Salto</t>
  </si>
  <si>
    <t>Junta Departamental de San José</t>
  </si>
  <si>
    <t>Junta Departamental de Soriano</t>
  </si>
  <si>
    <t>Junta Departamental de Tacuarembó</t>
  </si>
  <si>
    <t>Junta Departamental de Treinta y Tres</t>
  </si>
  <si>
    <t>Junta Departamental de Montevideo</t>
  </si>
  <si>
    <t>H</t>
  </si>
  <si>
    <t>M</t>
  </si>
  <si>
    <t>Min. de Economía y Finanzas</t>
  </si>
  <si>
    <t>Min. de Relaciones Exteriores</t>
  </si>
  <si>
    <t>Min. de Ganadería, Agric. y Pesca</t>
  </si>
  <si>
    <t>Min. de Industria, Energía y Minería</t>
  </si>
  <si>
    <t>Min. de Turismo y Deporte</t>
  </si>
  <si>
    <t>Min. de Transporte y Obras Públicas</t>
  </si>
  <si>
    <t>Min. de Educación y Cultura</t>
  </si>
  <si>
    <t>Min. de Salud Pública</t>
  </si>
  <si>
    <t>Min. de Trabajo y Seguridad Social</t>
  </si>
  <si>
    <t>Min. de Vivienda, Ord. Terr. y M. A.</t>
  </si>
  <si>
    <t>Min. de Desarrollo Social</t>
  </si>
  <si>
    <t>Tribunal de lo Contencioso Adm.</t>
  </si>
  <si>
    <t>Adm. Nal. de Educación Pública</t>
  </si>
  <si>
    <t>Inst. del Niño y  Ad. del Uruguay</t>
  </si>
  <si>
    <t>Adm. Nal. de Comb. Alc. y Portland</t>
  </si>
  <si>
    <t>Adm. Nal. de Usinas y Tr. Eléctricas</t>
  </si>
  <si>
    <t>Adm. de Ferrocarriles del Estado</t>
  </si>
  <si>
    <t>Pr. Líneas Uruguayas de Nav. Aérea</t>
  </si>
  <si>
    <t>Adm. Nal. de Telecomunicaciones</t>
  </si>
  <si>
    <t>Adm. de las Obras Sanit. del Estado</t>
  </si>
  <si>
    <t>Junta Departamental de Rocha</t>
  </si>
  <si>
    <t>Junta Departamental de Cerro Largo</t>
  </si>
  <si>
    <t>Junta Departamental de Canelones</t>
  </si>
  <si>
    <t>Bco. de la Rep. Oriental del Uruguay</t>
  </si>
  <si>
    <t>Universidad de la República</t>
  </si>
  <si>
    <t>Junta Departamental de Durazno</t>
  </si>
  <si>
    <t>Junta Departamental de Rivera</t>
  </si>
  <si>
    <t>Congreso de Intendentes</t>
  </si>
  <si>
    <t>Presupuestados</t>
  </si>
  <si>
    <t>Contratos Permanentes</t>
  </si>
  <si>
    <t>Efectivos</t>
  </si>
  <si>
    <t>Zafrales y Eventuales</t>
  </si>
  <si>
    <t>Docente efectivo</t>
  </si>
  <si>
    <t>Docente interino</t>
  </si>
  <si>
    <t>Docente suplente</t>
  </si>
  <si>
    <t>Otros</t>
  </si>
  <si>
    <t>Becarios</t>
  </si>
  <si>
    <t>Pasantes</t>
  </si>
  <si>
    <t>Arrendamientos de Obra</t>
  </si>
  <si>
    <t>Arr. de Obra con Org. Internac.</t>
  </si>
  <si>
    <t>Arrendamientos de Servicio</t>
  </si>
  <si>
    <t>Arr. de Servicio con Org. Internac.</t>
  </si>
  <si>
    <t>Contr. a Término Ley 17.556</t>
  </si>
  <si>
    <t>Intendencia de Artigas</t>
  </si>
  <si>
    <t>Intendencia de Canelones</t>
  </si>
  <si>
    <t>Intendencia de Cerro Largo</t>
  </si>
  <si>
    <t>Intendencia de Colonia</t>
  </si>
  <si>
    <t>Intendencia de Durazno</t>
  </si>
  <si>
    <t>Intendencia de Flores</t>
  </si>
  <si>
    <t>Intendencia de Florida</t>
  </si>
  <si>
    <t>Intendencia de Lavalleja</t>
  </si>
  <si>
    <t>Intendencia de Maldonado</t>
  </si>
  <si>
    <t xml:space="preserve">Intendencia de Paysandú </t>
  </si>
  <si>
    <t>Intendencia de Río Negro</t>
  </si>
  <si>
    <t>Intendencia de Rivera</t>
  </si>
  <si>
    <t>Intendencia de Rocha</t>
  </si>
  <si>
    <t>Intendencia de Salto</t>
  </si>
  <si>
    <t>Intendencia de San José</t>
  </si>
  <si>
    <t>Intendencia de Soriano</t>
  </si>
  <si>
    <t>Intendencia de Tacuarembó</t>
  </si>
  <si>
    <t>Intendencia de Treinta y Tres</t>
  </si>
  <si>
    <t>Intendencia de Montevideo</t>
  </si>
  <si>
    <t>Provisoriatos</t>
  </si>
  <si>
    <t>Contrato Temporal Derecho Público</t>
  </si>
  <si>
    <t>Contrato Laboral Derecho Privado</t>
  </si>
  <si>
    <t>Cont. Policial/Militar Subalt.</t>
  </si>
  <si>
    <t>Universidad Tecnológica del Uruguay</t>
  </si>
  <si>
    <t>Instituto Uruguayo de Meteorología (INUMET)</t>
  </si>
  <si>
    <t>Fiscalía General de la Nación</t>
  </si>
  <si>
    <t>Junta de Transparencia y Ética Pública</t>
  </si>
  <si>
    <t>Nota: ANEP informó 7 personas trans (2 Presupuestados, 2 Docentes Efectivos, 2 Docentes Interinos y 1 Docente Suplente)</t>
  </si>
  <si>
    <t>INFORMACIÓN DE GÉNERO POR INCISO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</si>
</sst>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14"/>
      <name val="Arial Narrow"/>
      <family val="2"/>
    </font>
    <font>
      <b/>
      <sz val="8"/>
      <name val="Courier New"/>
      <family val="3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6" fillId="3" borderId="18" applyNumberFormat="0" applyAlignment="0" applyProtection="0"/>
  </cellStyleXfs>
  <cellXfs count="55">
    <xf numFmtId="0" fontId="0" fillId="0" borderId="0" xfId="0"/>
    <xf numFmtId="0" fontId="0" fillId="0" borderId="0" xfId="0" applyAlignment="1"/>
    <xf numFmtId="0" fontId="0" fillId="0" borderId="0" xfId="0" applyBorder="1" applyAlignment="1"/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 applyProtection="1">
      <protection hidden="1"/>
    </xf>
    <xf numFmtId="1" fontId="1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8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left"/>
    </xf>
    <xf numFmtId="1" fontId="1" fillId="4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/>
    </xf>
    <xf numFmtId="3" fontId="6" fillId="4" borderId="7" xfId="0" applyNumberFormat="1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3" fontId="9" fillId="0" borderId="0" xfId="0" applyNumberFormat="1" applyFont="1"/>
    <xf numFmtId="3" fontId="6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0" fillId="0" borderId="0" xfId="0" applyFill="1" applyAlignment="1"/>
    <xf numFmtId="3" fontId="0" fillId="0" borderId="0" xfId="0" applyNumberFormat="1" applyFill="1" applyAlignment="1"/>
    <xf numFmtId="3" fontId="16" fillId="3" borderId="18" xfId="1" applyNumberFormat="1" applyAlignment="1"/>
    <xf numFmtId="3" fontId="6" fillId="0" borderId="11" xfId="0" applyNumberFormat="1" applyFont="1" applyFill="1" applyBorder="1" applyAlignment="1">
      <alignment horizontal="center"/>
    </xf>
    <xf numFmtId="3" fontId="0" fillId="0" borderId="0" xfId="0" applyNumberFormat="1" applyFill="1"/>
    <xf numFmtId="0" fontId="1" fillId="0" borderId="0" xfId="0" applyFont="1" applyBorder="1" applyAlignment="1"/>
    <xf numFmtId="0" fontId="9" fillId="5" borderId="0" xfId="0" applyFont="1" applyFill="1"/>
    <xf numFmtId="0" fontId="7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1" defaultTableStyle="Estilo de tabla 1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93"/>
  <sheetViews>
    <sheetView tabSelected="1" view="pageBreakPreview" zoomScale="130" zoomScaleNormal="100" zoomScaleSheetLayoutView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baseColWidth="10" defaultRowHeight="12.75" x14ac:dyDescent="0.2"/>
  <cols>
    <col min="1" max="1" width="3.28515625" style="2" customWidth="1"/>
    <col min="2" max="2" width="30.5703125" style="2" bestFit="1" customWidth="1"/>
    <col min="3" max="12" width="8" style="1" customWidth="1"/>
    <col min="13" max="22" width="8" customWidth="1"/>
    <col min="23" max="23" width="8.28515625" customWidth="1"/>
    <col min="24" max="27" width="7" customWidth="1"/>
    <col min="28" max="28" width="8.42578125" customWidth="1"/>
    <col min="29" max="38" width="7" customWidth="1"/>
    <col min="39" max="43" width="6.140625" customWidth="1"/>
    <col min="44" max="44" width="6.7109375" bestFit="1" customWidth="1"/>
    <col min="45" max="45" width="7.7109375" customWidth="1"/>
    <col min="46" max="46" width="6.140625" customWidth="1"/>
  </cols>
  <sheetData>
    <row r="1" spans="1:46" ht="19.5" customHeight="1" x14ac:dyDescent="0.25">
      <c r="A1" s="39"/>
      <c r="B1" s="40"/>
    </row>
    <row r="2" spans="1:46" ht="18" x14ac:dyDescent="0.25">
      <c r="A2" s="41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46" ht="12.75" customHeight="1" x14ac:dyDescent="0.2"/>
    <row r="4" spans="1:46" ht="13.5" x14ac:dyDescent="0.25">
      <c r="A4" s="49" t="s">
        <v>45</v>
      </c>
      <c r="B4" s="49" t="s">
        <v>46</v>
      </c>
      <c r="C4" s="51" t="s">
        <v>47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 t="s">
        <v>49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</row>
    <row r="5" spans="1:46" s="15" customFormat="1" ht="19.5" customHeight="1" x14ac:dyDescent="0.2">
      <c r="A5" s="50"/>
      <c r="B5" s="50"/>
      <c r="C5" s="46" t="s">
        <v>117</v>
      </c>
      <c r="D5" s="44"/>
      <c r="E5" s="42" t="s">
        <v>151</v>
      </c>
      <c r="F5" s="43"/>
      <c r="G5" s="44" t="s">
        <v>118</v>
      </c>
      <c r="H5" s="44"/>
      <c r="I5" s="42" t="s">
        <v>119</v>
      </c>
      <c r="J5" s="43"/>
      <c r="K5" s="42" t="s">
        <v>154</v>
      </c>
      <c r="L5" s="43"/>
      <c r="M5" s="44" t="s">
        <v>120</v>
      </c>
      <c r="N5" s="44"/>
      <c r="O5" s="42" t="s">
        <v>121</v>
      </c>
      <c r="P5" s="43"/>
      <c r="Q5" s="44" t="s">
        <v>122</v>
      </c>
      <c r="R5" s="44"/>
      <c r="S5" s="44" t="s">
        <v>123</v>
      </c>
      <c r="T5" s="44"/>
      <c r="U5" s="44" t="s">
        <v>124</v>
      </c>
      <c r="V5" s="42"/>
      <c r="W5" s="46" t="s">
        <v>48</v>
      </c>
      <c r="X5" s="48"/>
      <c r="Y5" s="45" t="s">
        <v>152</v>
      </c>
      <c r="Z5" s="43"/>
      <c r="AA5" s="45" t="s">
        <v>153</v>
      </c>
      <c r="AB5" s="43"/>
      <c r="AC5" s="45" t="s">
        <v>125</v>
      </c>
      <c r="AD5" s="43"/>
      <c r="AE5" s="42" t="s">
        <v>126</v>
      </c>
      <c r="AF5" s="43"/>
      <c r="AG5" s="42" t="s">
        <v>127</v>
      </c>
      <c r="AH5" s="43"/>
      <c r="AI5" s="42" t="s">
        <v>128</v>
      </c>
      <c r="AJ5" s="43"/>
      <c r="AK5" s="44" t="s">
        <v>129</v>
      </c>
      <c r="AL5" s="44"/>
      <c r="AM5" s="42" t="s">
        <v>130</v>
      </c>
      <c r="AN5" s="43"/>
      <c r="AO5" s="44" t="s">
        <v>131</v>
      </c>
      <c r="AP5" s="44"/>
      <c r="AQ5" s="44" t="s">
        <v>124</v>
      </c>
      <c r="AR5" s="42"/>
      <c r="AS5" s="46" t="s">
        <v>48</v>
      </c>
      <c r="AT5" s="48"/>
    </row>
    <row r="6" spans="1:46" s="15" customFormat="1" ht="9.75" customHeight="1" x14ac:dyDescent="0.2">
      <c r="A6" s="50"/>
      <c r="B6" s="50"/>
      <c r="C6" s="16" t="s">
        <v>87</v>
      </c>
      <c r="D6" s="17" t="s">
        <v>88</v>
      </c>
      <c r="E6" s="17" t="s">
        <v>87</v>
      </c>
      <c r="F6" s="17" t="s">
        <v>88</v>
      </c>
      <c r="G6" s="17" t="s">
        <v>87</v>
      </c>
      <c r="H6" s="17" t="s">
        <v>88</v>
      </c>
      <c r="I6" s="17" t="s">
        <v>87</v>
      </c>
      <c r="J6" s="17" t="s">
        <v>88</v>
      </c>
      <c r="K6" s="17" t="s">
        <v>87</v>
      </c>
      <c r="L6" s="17" t="s">
        <v>88</v>
      </c>
      <c r="M6" s="17" t="s">
        <v>87</v>
      </c>
      <c r="N6" s="17" t="s">
        <v>88</v>
      </c>
      <c r="O6" s="17" t="s">
        <v>87</v>
      </c>
      <c r="P6" s="17" t="s">
        <v>88</v>
      </c>
      <c r="Q6" s="17" t="s">
        <v>87</v>
      </c>
      <c r="R6" s="17" t="s">
        <v>88</v>
      </c>
      <c r="S6" s="17" t="s">
        <v>87</v>
      </c>
      <c r="T6" s="17" t="s">
        <v>88</v>
      </c>
      <c r="U6" s="17" t="s">
        <v>87</v>
      </c>
      <c r="V6" s="18" t="s">
        <v>88</v>
      </c>
      <c r="W6" s="16" t="s">
        <v>87</v>
      </c>
      <c r="X6" s="19" t="s">
        <v>88</v>
      </c>
      <c r="Y6" s="16" t="s">
        <v>87</v>
      </c>
      <c r="Z6" s="19" t="s">
        <v>88</v>
      </c>
      <c r="AA6" s="16" t="s">
        <v>87</v>
      </c>
      <c r="AB6" s="19" t="s">
        <v>88</v>
      </c>
      <c r="AC6" s="16" t="s">
        <v>87</v>
      </c>
      <c r="AD6" s="19" t="s">
        <v>88</v>
      </c>
      <c r="AE6" s="16" t="s">
        <v>87</v>
      </c>
      <c r="AF6" s="19" t="s">
        <v>88</v>
      </c>
      <c r="AG6" s="16" t="s">
        <v>87</v>
      </c>
      <c r="AH6" s="19" t="s">
        <v>88</v>
      </c>
      <c r="AI6" s="16" t="s">
        <v>87</v>
      </c>
      <c r="AJ6" s="19" t="s">
        <v>88</v>
      </c>
      <c r="AK6" s="16" t="s">
        <v>87</v>
      </c>
      <c r="AL6" s="19" t="s">
        <v>88</v>
      </c>
      <c r="AM6" s="16" t="s">
        <v>87</v>
      </c>
      <c r="AN6" s="19" t="s">
        <v>88</v>
      </c>
      <c r="AO6" s="16" t="s">
        <v>87</v>
      </c>
      <c r="AP6" s="19" t="s">
        <v>88</v>
      </c>
      <c r="AQ6" s="16" t="s">
        <v>87</v>
      </c>
      <c r="AR6" s="19" t="s">
        <v>88</v>
      </c>
      <c r="AS6" s="16" t="s">
        <v>87</v>
      </c>
      <c r="AT6" s="19" t="s">
        <v>88</v>
      </c>
    </row>
    <row r="7" spans="1:46" s="6" customFormat="1" ht="13.5" x14ac:dyDescent="0.2">
      <c r="A7" s="20" t="s">
        <v>0</v>
      </c>
      <c r="B7" s="14" t="s">
        <v>1</v>
      </c>
      <c r="C7" s="21">
        <f>164+230+261</f>
        <v>655</v>
      </c>
      <c r="D7" s="22">
        <f>169+178+218</f>
        <v>565</v>
      </c>
      <c r="E7" s="22"/>
      <c r="F7" s="22"/>
      <c r="G7" s="22">
        <v>1</v>
      </c>
      <c r="H7" s="22">
        <v>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4">
        <f>+C7+E7+G7+I7+K7+M7+O7+Q7+S7+U7</f>
        <v>656</v>
      </c>
      <c r="X7" s="25">
        <f>+D7+F7+H7+J7+L7+N7+P7+R7+T7+V7</f>
        <v>567</v>
      </c>
      <c r="Y7" s="22"/>
      <c r="Z7" s="22"/>
      <c r="AA7" s="22"/>
      <c r="AB7" s="22"/>
      <c r="AC7" s="22">
        <v>2</v>
      </c>
      <c r="AD7" s="22">
        <v>5</v>
      </c>
      <c r="AE7" s="22"/>
      <c r="AF7" s="22"/>
      <c r="AG7" s="22">
        <v>2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4">
        <f>+Y7+AA7+AC7+AE7+AG7+AI7+AK7+AM7+AO7+AQ7</f>
        <v>4</v>
      </c>
      <c r="AT7" s="25">
        <f>+Z7+AB7+AD7+AF7+AH7+AJ7+AL7+AN7+AP7+AR7</f>
        <v>5</v>
      </c>
    </row>
    <row r="8" spans="1:46" s="6" customFormat="1" ht="13.5" customHeight="1" x14ac:dyDescent="0.2">
      <c r="A8" s="9" t="s">
        <v>2</v>
      </c>
      <c r="B8" s="3" t="s">
        <v>3</v>
      </c>
      <c r="C8" s="27">
        <f>210+87+19+41+28+140+40</f>
        <v>565</v>
      </c>
      <c r="D8" s="28">
        <f>182+130+21+32+51+74+93</f>
        <v>583</v>
      </c>
      <c r="E8" s="28">
        <f>0+1+1</f>
        <v>2</v>
      </c>
      <c r="F8" s="28">
        <f>1+1+2</f>
        <v>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>
        <f>0+23+3+2+1+18</f>
        <v>47</v>
      </c>
      <c r="V8" s="29">
        <f>0+43+1+5+1</f>
        <v>50</v>
      </c>
      <c r="W8" s="24">
        <f t="shared" ref="W8:W74" si="0">+C8+E8+G8+I8+K8+M8+O8+Q8+S8+U8</f>
        <v>614</v>
      </c>
      <c r="X8" s="25">
        <f t="shared" ref="X8:X74" si="1">+D8+F8+H8+J8+L8+N8+P8+R8+T8+V8</f>
        <v>637</v>
      </c>
      <c r="Y8" s="28">
        <f>0+8+4+5+8</f>
        <v>25</v>
      </c>
      <c r="Z8" s="28">
        <f>1+22+1+9+3+1</f>
        <v>37</v>
      </c>
      <c r="AA8" s="28">
        <f>0+7</f>
        <v>7</v>
      </c>
      <c r="AB8" s="28">
        <f>0+9</f>
        <v>9</v>
      </c>
      <c r="AC8" s="28">
        <f>1+7</f>
        <v>8</v>
      </c>
      <c r="AD8" s="28">
        <f>3</f>
        <v>3</v>
      </c>
      <c r="AE8" s="28"/>
      <c r="AF8" s="28"/>
      <c r="AG8" s="28">
        <f>1</f>
        <v>1</v>
      </c>
      <c r="AH8" s="28">
        <v>1</v>
      </c>
      <c r="AI8" s="28">
        <f>6</f>
        <v>6</v>
      </c>
      <c r="AJ8" s="28">
        <f>5</f>
        <v>5</v>
      </c>
      <c r="AK8" s="28"/>
      <c r="AL8" s="28"/>
      <c r="AM8" s="28">
        <f>22+35</f>
        <v>57</v>
      </c>
      <c r="AN8" s="28">
        <f>32+77</f>
        <v>109</v>
      </c>
      <c r="AO8" s="28"/>
      <c r="AP8" s="28"/>
      <c r="AQ8" s="28">
        <f>46+25+70</f>
        <v>141</v>
      </c>
      <c r="AR8" s="29">
        <f>17+215</f>
        <v>232</v>
      </c>
      <c r="AS8" s="30">
        <f t="shared" ref="AS8:AS74" si="2">+Y8+AA8+AC8+AE8+AG8+AI8+AK8+AM8+AO8+AQ8</f>
        <v>245</v>
      </c>
      <c r="AT8" s="31">
        <f t="shared" ref="AT8:AT74" si="3">+Z8+AB8+AD8+AF8+AH8+AJ8+AL8+AN8+AP8+AR8</f>
        <v>396</v>
      </c>
    </row>
    <row r="9" spans="1:46" s="6" customFormat="1" ht="13.5" x14ac:dyDescent="0.2">
      <c r="A9" s="20" t="s">
        <v>4</v>
      </c>
      <c r="B9" s="14" t="s">
        <v>70</v>
      </c>
      <c r="C9" s="21">
        <f>113+18+9+126+6+11+299+213</f>
        <v>795</v>
      </c>
      <c r="D9" s="22">
        <f>123+9+19+6+211+9+34+170+47</f>
        <v>628</v>
      </c>
      <c r="E9" s="22">
        <v>1</v>
      </c>
      <c r="F9" s="22"/>
      <c r="G9" s="22">
        <f>1+15</f>
        <v>16</v>
      </c>
      <c r="H9" s="22">
        <v>2</v>
      </c>
      <c r="I9" s="22">
        <f>14+6+1326+367+232+17+2+512</f>
        <v>2476</v>
      </c>
      <c r="J9" s="22">
        <f>17+15+157+76+718+2+8+43</f>
        <v>1036</v>
      </c>
      <c r="K9" s="22">
        <f>151+68+11206+1690+566+30+29+2982</f>
        <v>16722</v>
      </c>
      <c r="L9" s="22">
        <f>188+119+2294+600+1633+63+92+1161</f>
        <v>6150</v>
      </c>
      <c r="M9" s="22">
        <v>164</v>
      </c>
      <c r="N9" s="22">
        <v>120</v>
      </c>
      <c r="O9" s="22"/>
      <c r="P9" s="22"/>
      <c r="Q9" s="22"/>
      <c r="R9" s="22"/>
      <c r="S9" s="22"/>
      <c r="T9" s="22"/>
      <c r="U9" s="22">
        <f>35+34+12+19+1+1</f>
        <v>102</v>
      </c>
      <c r="V9" s="23">
        <f>28+14+10+30+1</f>
        <v>83</v>
      </c>
      <c r="W9" s="24">
        <f t="shared" si="0"/>
        <v>20276</v>
      </c>
      <c r="X9" s="25">
        <f t="shared" si="1"/>
        <v>8019</v>
      </c>
      <c r="Y9" s="22">
        <f>6+2+22</f>
        <v>30</v>
      </c>
      <c r="Z9" s="22">
        <f>10+9</f>
        <v>19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>
        <f>10+98</f>
        <v>108</v>
      </c>
      <c r="AR9" s="23">
        <f>2+81</f>
        <v>83</v>
      </c>
      <c r="AS9" s="24">
        <f t="shared" si="2"/>
        <v>138</v>
      </c>
      <c r="AT9" s="25">
        <f t="shared" si="3"/>
        <v>102</v>
      </c>
    </row>
    <row r="10" spans="1:46" s="38" customFormat="1" ht="13.5" customHeight="1" x14ac:dyDescent="0.2">
      <c r="A10" s="9" t="s">
        <v>5</v>
      </c>
      <c r="B10" s="3" t="s">
        <v>71</v>
      </c>
      <c r="C10" s="28">
        <v>634</v>
      </c>
      <c r="D10" s="28">
        <v>437</v>
      </c>
      <c r="E10" s="28">
        <v>3</v>
      </c>
      <c r="F10" s="28"/>
      <c r="G10" s="28">
        <v>14</v>
      </c>
      <c r="H10" s="28">
        <v>17</v>
      </c>
      <c r="I10" s="28">
        <v>19159</v>
      </c>
      <c r="J10" s="28">
        <v>8755</v>
      </c>
      <c r="K10" s="28">
        <v>1175</v>
      </c>
      <c r="L10" s="28">
        <v>830</v>
      </c>
      <c r="M10" s="28">
        <v>533</v>
      </c>
      <c r="N10" s="28">
        <v>365</v>
      </c>
      <c r="O10" s="28"/>
      <c r="P10" s="28"/>
      <c r="Q10" s="28"/>
      <c r="R10" s="28"/>
      <c r="S10" s="28"/>
      <c r="T10" s="28"/>
      <c r="U10" s="28">
        <v>51</v>
      </c>
      <c r="V10" s="29">
        <v>187</v>
      </c>
      <c r="W10" s="30">
        <f t="shared" si="0"/>
        <v>21569</v>
      </c>
      <c r="X10" s="31">
        <f t="shared" si="1"/>
        <v>10591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>
        <v>2</v>
      </c>
      <c r="AJ10" s="28">
        <v>2</v>
      </c>
      <c r="AK10" s="28"/>
      <c r="AL10" s="28"/>
      <c r="AM10" s="28"/>
      <c r="AN10" s="28"/>
      <c r="AO10" s="28"/>
      <c r="AP10" s="28"/>
      <c r="AQ10" s="28">
        <v>466</v>
      </c>
      <c r="AR10" s="29">
        <v>472</v>
      </c>
      <c r="AS10" s="30">
        <f t="shared" si="2"/>
        <v>468</v>
      </c>
      <c r="AT10" s="31">
        <f t="shared" si="3"/>
        <v>474</v>
      </c>
    </row>
    <row r="11" spans="1:46" s="6" customFormat="1" ht="13.5" x14ac:dyDescent="0.2">
      <c r="A11" s="20" t="s">
        <v>6</v>
      </c>
      <c r="B11" s="14" t="s">
        <v>89</v>
      </c>
      <c r="C11" s="21">
        <f>SUM(5+133+453+47+31+85+688+570+96+59)</f>
        <v>2167</v>
      </c>
      <c r="D11" s="22">
        <f>SUM(20+256+767+107+78+83+228+302+178+46)</f>
        <v>2065</v>
      </c>
      <c r="E11" s="22">
        <f>SUM(2+2+1+1+3)</f>
        <v>9</v>
      </c>
      <c r="F11" s="22">
        <f>SUM(4+2+2+1+3+2)</f>
        <v>14</v>
      </c>
      <c r="G11" s="22">
        <v>19</v>
      </c>
      <c r="H11" s="22">
        <v>2</v>
      </c>
      <c r="I11" s="22"/>
      <c r="J11" s="22"/>
      <c r="K11" s="22"/>
      <c r="L11" s="22"/>
      <c r="M11" s="22">
        <v>94</v>
      </c>
      <c r="N11" s="22">
        <v>69</v>
      </c>
      <c r="O11" s="22"/>
      <c r="P11" s="22"/>
      <c r="Q11" s="22"/>
      <c r="R11" s="22"/>
      <c r="S11" s="22"/>
      <c r="T11" s="22"/>
      <c r="U11" s="22">
        <f>SUM(5+19+2)</f>
        <v>26</v>
      </c>
      <c r="V11" s="23">
        <f>SUM(4+6+2)</f>
        <v>12</v>
      </c>
      <c r="W11" s="24">
        <f t="shared" si="0"/>
        <v>2315</v>
      </c>
      <c r="X11" s="25">
        <f t="shared" si="1"/>
        <v>2162</v>
      </c>
      <c r="Y11" s="22"/>
      <c r="Z11" s="22">
        <v>3</v>
      </c>
      <c r="AA11" s="22">
        <v>47</v>
      </c>
      <c r="AB11" s="22">
        <v>102</v>
      </c>
      <c r="AC11" s="22">
        <v>11</v>
      </c>
      <c r="AD11" s="22">
        <v>13</v>
      </c>
      <c r="AE11" s="22"/>
      <c r="AF11" s="22"/>
      <c r="AG11" s="22"/>
      <c r="AH11" s="22">
        <v>1</v>
      </c>
      <c r="AI11" s="22">
        <v>5</v>
      </c>
      <c r="AJ11" s="22">
        <v>3</v>
      </c>
      <c r="AK11" s="22"/>
      <c r="AL11" s="22"/>
      <c r="AM11" s="22">
        <v>35</v>
      </c>
      <c r="AN11" s="22">
        <v>34</v>
      </c>
      <c r="AO11" s="22"/>
      <c r="AP11" s="22"/>
      <c r="AQ11" s="22">
        <v>9</v>
      </c>
      <c r="AR11" s="23">
        <v>6</v>
      </c>
      <c r="AS11" s="24">
        <f t="shared" si="2"/>
        <v>107</v>
      </c>
      <c r="AT11" s="25">
        <f t="shared" si="3"/>
        <v>162</v>
      </c>
    </row>
    <row r="12" spans="1:46" s="6" customFormat="1" ht="13.5" customHeight="1" x14ac:dyDescent="0.2">
      <c r="A12" s="9" t="s">
        <v>7</v>
      </c>
      <c r="B12" s="3" t="s">
        <v>90</v>
      </c>
      <c r="C12" s="27">
        <v>283</v>
      </c>
      <c r="D12" s="28">
        <v>285</v>
      </c>
      <c r="E12" s="28">
        <v>1</v>
      </c>
      <c r="F12" s="28">
        <v>2</v>
      </c>
      <c r="G12" s="28">
        <v>1</v>
      </c>
      <c r="H12" s="28">
        <v>1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4">
        <f t="shared" si="0"/>
        <v>285</v>
      </c>
      <c r="X12" s="25">
        <f t="shared" si="1"/>
        <v>288</v>
      </c>
      <c r="Y12" s="28">
        <v>5</v>
      </c>
      <c r="Z12" s="28">
        <v>10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>
        <v>5</v>
      </c>
      <c r="AR12" s="29">
        <v>1</v>
      </c>
      <c r="AS12" s="30">
        <f t="shared" si="2"/>
        <v>10</v>
      </c>
      <c r="AT12" s="31">
        <f t="shared" si="3"/>
        <v>11</v>
      </c>
    </row>
    <row r="13" spans="1:46" s="6" customFormat="1" ht="13.5" x14ac:dyDescent="0.2">
      <c r="A13" s="20" t="s">
        <v>8</v>
      </c>
      <c r="B13" s="14" t="s">
        <v>91</v>
      </c>
      <c r="C13" s="21">
        <v>1156</v>
      </c>
      <c r="D13" s="22">
        <v>787</v>
      </c>
      <c r="E13" s="22">
        <v>4</v>
      </c>
      <c r="F13" s="22">
        <v>17</v>
      </c>
      <c r="G13" s="22">
        <v>4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>
        <v>1</v>
      </c>
      <c r="W13" s="24">
        <f t="shared" si="0"/>
        <v>1164</v>
      </c>
      <c r="X13" s="25">
        <f t="shared" si="1"/>
        <v>805</v>
      </c>
      <c r="Y13" s="22">
        <v>3</v>
      </c>
      <c r="Z13" s="22">
        <v>1</v>
      </c>
      <c r="AA13" s="22"/>
      <c r="AB13" s="22"/>
      <c r="AC13" s="22"/>
      <c r="AD13" s="22"/>
      <c r="AE13" s="22">
        <v>4</v>
      </c>
      <c r="AF13" s="22">
        <v>1</v>
      </c>
      <c r="AG13" s="22">
        <v>2</v>
      </c>
      <c r="AH13" s="22"/>
      <c r="AI13" s="22">
        <v>5</v>
      </c>
      <c r="AJ13" s="22">
        <v>3</v>
      </c>
      <c r="AK13" s="22"/>
      <c r="AL13" s="22"/>
      <c r="AM13" s="22">
        <v>88</v>
      </c>
      <c r="AN13" s="22">
        <v>103</v>
      </c>
      <c r="AO13" s="22"/>
      <c r="AP13" s="22"/>
      <c r="AQ13" s="22">
        <v>15</v>
      </c>
      <c r="AR13" s="23">
        <v>4</v>
      </c>
      <c r="AS13" s="24">
        <f t="shared" si="2"/>
        <v>117</v>
      </c>
      <c r="AT13" s="25">
        <f t="shared" si="3"/>
        <v>112</v>
      </c>
    </row>
    <row r="14" spans="1:46" s="6" customFormat="1" ht="13.5" customHeight="1" x14ac:dyDescent="0.2">
      <c r="A14" s="9" t="s">
        <v>9</v>
      </c>
      <c r="B14" s="3" t="s">
        <v>92</v>
      </c>
      <c r="C14" s="27">
        <v>184</v>
      </c>
      <c r="D14" s="28">
        <v>284</v>
      </c>
      <c r="E14" s="28">
        <v>1</v>
      </c>
      <c r="F14" s="28">
        <v>1</v>
      </c>
      <c r="G14" s="28">
        <v>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>
        <v>2</v>
      </c>
      <c r="V14" s="29">
        <v>3</v>
      </c>
      <c r="W14" s="24">
        <f t="shared" si="0"/>
        <v>188</v>
      </c>
      <c r="X14" s="25">
        <f t="shared" si="1"/>
        <v>288</v>
      </c>
      <c r="Y14" s="28"/>
      <c r="Z14" s="28"/>
      <c r="AA14" s="28"/>
      <c r="AB14" s="28"/>
      <c r="AC14" s="28"/>
      <c r="AD14" s="28"/>
      <c r="AE14" s="28"/>
      <c r="AF14" s="28"/>
      <c r="AG14" s="28">
        <v>1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>
        <v>3</v>
      </c>
      <c r="AR14" s="29">
        <v>3</v>
      </c>
      <c r="AS14" s="30">
        <f t="shared" si="2"/>
        <v>4</v>
      </c>
      <c r="AT14" s="31">
        <f t="shared" si="3"/>
        <v>3</v>
      </c>
    </row>
    <row r="15" spans="1:46" s="6" customFormat="1" ht="13.5" x14ac:dyDescent="0.2">
      <c r="A15" s="20" t="s">
        <v>10</v>
      </c>
      <c r="B15" s="14" t="s">
        <v>93</v>
      </c>
      <c r="C15" s="22">
        <v>395</v>
      </c>
      <c r="D15" s="22">
        <v>462</v>
      </c>
      <c r="E15" s="22"/>
      <c r="F15" s="22">
        <v>4</v>
      </c>
      <c r="G15" s="22"/>
      <c r="H15" s="22"/>
      <c r="I15" s="22"/>
      <c r="J15" s="22"/>
      <c r="K15" s="22"/>
      <c r="L15" s="22"/>
      <c r="M15" s="22">
        <v>106</v>
      </c>
      <c r="N15" s="22">
        <v>99</v>
      </c>
      <c r="O15" s="22"/>
      <c r="P15" s="22"/>
      <c r="Q15" s="22"/>
      <c r="R15" s="22"/>
      <c r="S15" s="22"/>
      <c r="T15" s="22"/>
      <c r="U15" s="22">
        <v>1</v>
      </c>
      <c r="V15" s="23"/>
      <c r="W15" s="24">
        <f t="shared" si="0"/>
        <v>502</v>
      </c>
      <c r="X15" s="25">
        <f t="shared" si="1"/>
        <v>565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>
        <v>1</v>
      </c>
      <c r="AJ15" s="22"/>
      <c r="AK15" s="22"/>
      <c r="AL15" s="22"/>
      <c r="AM15" s="22">
        <v>10</v>
      </c>
      <c r="AN15" s="22">
        <v>6</v>
      </c>
      <c r="AO15" s="22"/>
      <c r="AP15" s="22"/>
      <c r="AQ15" s="22">
        <v>7</v>
      </c>
      <c r="AR15" s="23">
        <v>3</v>
      </c>
      <c r="AS15" s="24">
        <f t="shared" si="2"/>
        <v>18</v>
      </c>
      <c r="AT15" s="25">
        <f t="shared" si="3"/>
        <v>9</v>
      </c>
    </row>
    <row r="16" spans="1:46" s="6" customFormat="1" ht="13.5" customHeight="1" x14ac:dyDescent="0.2">
      <c r="A16" s="9" t="s">
        <v>11</v>
      </c>
      <c r="B16" s="3" t="s">
        <v>94</v>
      </c>
      <c r="C16" s="27">
        <v>2307</v>
      </c>
      <c r="D16" s="28">
        <v>742</v>
      </c>
      <c r="E16" s="28">
        <v>5</v>
      </c>
      <c r="F16" s="28">
        <v>22</v>
      </c>
      <c r="G16" s="28">
        <v>2</v>
      </c>
      <c r="H16" s="28"/>
      <c r="I16" s="28"/>
      <c r="J16" s="28"/>
      <c r="K16" s="28"/>
      <c r="L16" s="28"/>
      <c r="M16" s="28">
        <v>2</v>
      </c>
      <c r="N16" s="28"/>
      <c r="O16" s="28"/>
      <c r="P16" s="28"/>
      <c r="Q16" s="28"/>
      <c r="R16" s="28"/>
      <c r="S16" s="28"/>
      <c r="T16" s="28"/>
      <c r="U16" s="28"/>
      <c r="V16" s="29"/>
      <c r="W16" s="24">
        <f t="shared" si="0"/>
        <v>2316</v>
      </c>
      <c r="X16" s="25">
        <f t="shared" si="1"/>
        <v>764</v>
      </c>
      <c r="Y16" s="3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>
        <v>10</v>
      </c>
      <c r="AR16" s="29">
        <v>3</v>
      </c>
      <c r="AS16" s="30">
        <f t="shared" si="2"/>
        <v>10</v>
      </c>
      <c r="AT16" s="31">
        <f t="shared" si="3"/>
        <v>3</v>
      </c>
    </row>
    <row r="17" spans="1:46" s="6" customFormat="1" ht="13.5" x14ac:dyDescent="0.2">
      <c r="A17" s="20" t="s">
        <v>12</v>
      </c>
      <c r="B17" s="14" t="s">
        <v>95</v>
      </c>
      <c r="C17" s="21">
        <v>850</v>
      </c>
      <c r="D17" s="22">
        <v>999</v>
      </c>
      <c r="E17" s="22">
        <f>1</f>
        <v>1</v>
      </c>
      <c r="F17" s="22">
        <f>2+1</f>
        <v>3</v>
      </c>
      <c r="G17" s="22">
        <v>78</v>
      </c>
      <c r="H17" s="22">
        <f>80</f>
        <v>80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>
        <v>2</v>
      </c>
      <c r="V17" s="23"/>
      <c r="W17" s="24">
        <f t="shared" si="0"/>
        <v>931</v>
      </c>
      <c r="X17" s="25">
        <f t="shared" si="1"/>
        <v>1082</v>
      </c>
      <c r="Y17" s="22">
        <v>30</v>
      </c>
      <c r="Z17" s="22">
        <v>57</v>
      </c>
      <c r="AA17" s="22">
        <v>155</v>
      </c>
      <c r="AB17" s="22">
        <v>74</v>
      </c>
      <c r="AC17" s="22">
        <v>19</v>
      </c>
      <c r="AD17" s="22">
        <v>48</v>
      </c>
      <c r="AE17" s="22"/>
      <c r="AF17" s="22"/>
      <c r="AG17" s="22">
        <f>1</f>
        <v>1</v>
      </c>
      <c r="AH17" s="22">
        <v>0</v>
      </c>
      <c r="AI17" s="22"/>
      <c r="AJ17" s="22"/>
      <c r="AK17" s="22"/>
      <c r="AL17" s="22"/>
      <c r="AM17" s="22"/>
      <c r="AN17" s="22"/>
      <c r="AO17" s="22"/>
      <c r="AP17" s="22"/>
      <c r="AQ17" s="22">
        <v>469</v>
      </c>
      <c r="AR17" s="23">
        <v>607</v>
      </c>
      <c r="AS17" s="24">
        <f t="shared" si="2"/>
        <v>674</v>
      </c>
      <c r="AT17" s="25">
        <f t="shared" si="3"/>
        <v>786</v>
      </c>
    </row>
    <row r="18" spans="1:46" s="6" customFormat="1" ht="13.5" customHeight="1" x14ac:dyDescent="0.2">
      <c r="A18" s="9" t="s">
        <v>13</v>
      </c>
      <c r="B18" s="3" t="s">
        <v>96</v>
      </c>
      <c r="C18" s="27">
        <v>269</v>
      </c>
      <c r="D18" s="28">
        <v>616</v>
      </c>
      <c r="E18" s="28"/>
      <c r="F18" s="28">
        <v>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4">
        <f t="shared" si="0"/>
        <v>269</v>
      </c>
      <c r="X18" s="25">
        <f t="shared" si="1"/>
        <v>622</v>
      </c>
      <c r="Y18" s="35"/>
      <c r="Z18" s="28"/>
      <c r="AA18" s="28"/>
      <c r="AB18" s="28">
        <v>10</v>
      </c>
      <c r="AC18" s="28">
        <v>5</v>
      </c>
      <c r="AD18" s="28">
        <v>5</v>
      </c>
      <c r="AE18" s="28">
        <v>1</v>
      </c>
      <c r="AF18" s="28">
        <v>7</v>
      </c>
      <c r="AG18" s="28"/>
      <c r="AH18" s="28">
        <v>2</v>
      </c>
      <c r="AI18" s="28"/>
      <c r="AJ18" s="28"/>
      <c r="AK18" s="28"/>
      <c r="AL18" s="28"/>
      <c r="AM18" s="28"/>
      <c r="AN18" s="28"/>
      <c r="AO18" s="28"/>
      <c r="AP18" s="28"/>
      <c r="AQ18" s="28">
        <v>16</v>
      </c>
      <c r="AR18" s="29">
        <v>15</v>
      </c>
      <c r="AS18" s="30">
        <f t="shared" si="2"/>
        <v>22</v>
      </c>
      <c r="AT18" s="31">
        <f t="shared" si="3"/>
        <v>39</v>
      </c>
    </row>
    <row r="19" spans="1:46" s="6" customFormat="1" ht="13.5" x14ac:dyDescent="0.2">
      <c r="A19" s="20" t="s">
        <v>14</v>
      </c>
      <c r="B19" s="14" t="s">
        <v>97</v>
      </c>
      <c r="C19" s="21">
        <v>373</v>
      </c>
      <c r="D19" s="22">
        <v>583</v>
      </c>
      <c r="E19" s="22">
        <v>10</v>
      </c>
      <c r="F19" s="22">
        <v>30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>
        <v>1</v>
      </c>
      <c r="V19" s="23">
        <v>2</v>
      </c>
      <c r="W19" s="24">
        <f t="shared" si="0"/>
        <v>384</v>
      </c>
      <c r="X19" s="25">
        <f t="shared" si="1"/>
        <v>615</v>
      </c>
      <c r="Y19" s="22"/>
      <c r="Z19" s="22">
        <v>2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>
        <v>6</v>
      </c>
      <c r="AR19" s="23">
        <v>4</v>
      </c>
      <c r="AS19" s="24">
        <f t="shared" si="2"/>
        <v>6</v>
      </c>
      <c r="AT19" s="25">
        <f t="shared" si="3"/>
        <v>6</v>
      </c>
    </row>
    <row r="20" spans="1:46" s="6" customFormat="1" ht="13.5" customHeight="1" x14ac:dyDescent="0.2">
      <c r="A20" s="9" t="s">
        <v>15</v>
      </c>
      <c r="B20" s="3" t="s">
        <v>98</v>
      </c>
      <c r="C20" s="27">
        <v>197</v>
      </c>
      <c r="D20" s="28">
        <v>329</v>
      </c>
      <c r="E20" s="28">
        <v>2</v>
      </c>
      <c r="F20" s="28">
        <v>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>
        <v>1</v>
      </c>
      <c r="V20" s="29">
        <v>1</v>
      </c>
      <c r="W20" s="24">
        <f t="shared" si="0"/>
        <v>200</v>
      </c>
      <c r="X20" s="25">
        <f t="shared" si="1"/>
        <v>335</v>
      </c>
      <c r="Y20" s="35">
        <v>7</v>
      </c>
      <c r="Z20" s="28">
        <v>16</v>
      </c>
      <c r="AA20" s="28"/>
      <c r="AB20" s="28"/>
      <c r="AC20" s="28">
        <v>15</v>
      </c>
      <c r="AD20" s="28">
        <v>47</v>
      </c>
      <c r="AE20" s="28"/>
      <c r="AF20" s="28"/>
      <c r="AG20" s="28"/>
      <c r="AH20" s="28">
        <v>2</v>
      </c>
      <c r="AI20" s="28"/>
      <c r="AJ20" s="28"/>
      <c r="AK20" s="28"/>
      <c r="AL20" s="28"/>
      <c r="AM20" s="28">
        <v>69</v>
      </c>
      <c r="AN20" s="28">
        <v>111</v>
      </c>
      <c r="AO20" s="28"/>
      <c r="AP20" s="28"/>
      <c r="AQ20" s="28">
        <v>16</v>
      </c>
      <c r="AR20" s="29">
        <v>25</v>
      </c>
      <c r="AS20" s="30">
        <f t="shared" si="2"/>
        <v>107</v>
      </c>
      <c r="AT20" s="31">
        <f t="shared" si="3"/>
        <v>201</v>
      </c>
    </row>
    <row r="21" spans="1:46" s="6" customFormat="1" ht="13.5" x14ac:dyDescent="0.2">
      <c r="A21" s="20">
        <v>15</v>
      </c>
      <c r="B21" s="14" t="s">
        <v>99</v>
      </c>
      <c r="C21" s="21">
        <v>127</v>
      </c>
      <c r="D21" s="22">
        <v>256</v>
      </c>
      <c r="E21" s="22">
        <v>1</v>
      </c>
      <c r="F21" s="22">
        <v>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4">
        <f t="shared" si="0"/>
        <v>128</v>
      </c>
      <c r="X21" s="25">
        <f t="shared" si="1"/>
        <v>258</v>
      </c>
      <c r="Y21" s="22"/>
      <c r="Z21" s="22">
        <v>1</v>
      </c>
      <c r="AA21" s="22"/>
      <c r="AB21" s="22"/>
      <c r="AC21" s="22">
        <v>15</v>
      </c>
      <c r="AD21" s="22">
        <v>31</v>
      </c>
      <c r="AE21" s="22"/>
      <c r="AF21" s="22"/>
      <c r="AG21" s="22"/>
      <c r="AH21" s="22"/>
      <c r="AI21" s="22"/>
      <c r="AJ21" s="22"/>
      <c r="AK21" s="22"/>
      <c r="AL21" s="22"/>
      <c r="AM21" s="22">
        <v>153</v>
      </c>
      <c r="AN21" s="22">
        <v>380</v>
      </c>
      <c r="AO21" s="22"/>
      <c r="AP21" s="22"/>
      <c r="AQ21" s="22">
        <v>325</v>
      </c>
      <c r="AR21" s="23">
        <v>650</v>
      </c>
      <c r="AS21" s="24">
        <f t="shared" si="2"/>
        <v>493</v>
      </c>
      <c r="AT21" s="25">
        <f t="shared" si="3"/>
        <v>1062</v>
      </c>
    </row>
    <row r="22" spans="1:46" s="6" customFormat="1" ht="13.5" customHeight="1" x14ac:dyDescent="0.2">
      <c r="A22" s="9" t="s">
        <v>16</v>
      </c>
      <c r="B22" s="3" t="s">
        <v>17</v>
      </c>
      <c r="C22" s="27">
        <v>1246</v>
      </c>
      <c r="D22" s="28">
        <v>2923</v>
      </c>
      <c r="E22" s="28"/>
      <c r="F22" s="28"/>
      <c r="G22" s="28">
        <v>215</v>
      </c>
      <c r="H22" s="28">
        <v>558</v>
      </c>
      <c r="I22" s="28"/>
      <c r="J22" s="28"/>
      <c r="K22" s="28"/>
      <c r="L22" s="28"/>
      <c r="M22" s="28">
        <v>46</v>
      </c>
      <c r="N22" s="28">
        <v>49</v>
      </c>
      <c r="O22" s="28"/>
      <c r="P22" s="28"/>
      <c r="Q22" s="28"/>
      <c r="R22" s="28"/>
      <c r="S22" s="28"/>
      <c r="T22" s="28"/>
      <c r="U22" s="28"/>
      <c r="V22" s="29"/>
      <c r="W22" s="24">
        <f t="shared" si="0"/>
        <v>1507</v>
      </c>
      <c r="X22" s="25">
        <f t="shared" si="1"/>
        <v>3530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30">
        <f t="shared" si="2"/>
        <v>0</v>
      </c>
      <c r="AT22" s="31">
        <f t="shared" si="3"/>
        <v>0</v>
      </c>
    </row>
    <row r="23" spans="1:46" s="6" customFormat="1" ht="13.5" x14ac:dyDescent="0.2">
      <c r="A23" s="20" t="s">
        <v>18</v>
      </c>
      <c r="B23" s="14" t="s">
        <v>72</v>
      </c>
      <c r="C23" s="21">
        <v>123</v>
      </c>
      <c r="D23" s="22">
        <v>185</v>
      </c>
      <c r="E23" s="22"/>
      <c r="F23" s="22"/>
      <c r="G23" s="22">
        <v>18</v>
      </c>
      <c r="H23" s="22">
        <v>56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4">
        <f t="shared" si="0"/>
        <v>141</v>
      </c>
      <c r="X23" s="25">
        <f t="shared" si="1"/>
        <v>241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3"/>
      <c r="AS23" s="24">
        <f t="shared" si="2"/>
        <v>0</v>
      </c>
      <c r="AT23" s="25">
        <f t="shared" si="3"/>
        <v>0</v>
      </c>
    </row>
    <row r="24" spans="1:46" s="6" customFormat="1" ht="13.5" x14ac:dyDescent="0.2">
      <c r="A24" s="9" t="s">
        <v>19</v>
      </c>
      <c r="B24" s="4" t="s">
        <v>73</v>
      </c>
      <c r="C24" s="27">
        <v>324</v>
      </c>
      <c r="D24" s="28">
        <v>556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  <c r="W24" s="24">
        <f t="shared" si="0"/>
        <v>324</v>
      </c>
      <c r="X24" s="25">
        <f t="shared" si="1"/>
        <v>556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>
        <v>4</v>
      </c>
      <c r="AL24" s="28">
        <v>2</v>
      </c>
      <c r="AM24" s="28"/>
      <c r="AN24" s="28"/>
      <c r="AO24" s="28"/>
      <c r="AP24" s="28"/>
      <c r="AQ24" s="28"/>
      <c r="AR24" s="29"/>
      <c r="AS24" s="30">
        <f t="shared" si="2"/>
        <v>4</v>
      </c>
      <c r="AT24" s="31">
        <f t="shared" si="3"/>
        <v>2</v>
      </c>
    </row>
    <row r="25" spans="1:46" s="6" customFormat="1" ht="13.5" x14ac:dyDescent="0.2">
      <c r="A25" s="20" t="s">
        <v>20</v>
      </c>
      <c r="B25" s="14" t="s">
        <v>100</v>
      </c>
      <c r="C25" s="21">
        <v>27</v>
      </c>
      <c r="D25" s="22">
        <v>39</v>
      </c>
      <c r="E25" s="22"/>
      <c r="F25" s="22"/>
      <c r="G25" s="22"/>
      <c r="H25" s="22">
        <v>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4">
        <f t="shared" si="0"/>
        <v>27</v>
      </c>
      <c r="X25" s="25">
        <f t="shared" si="1"/>
        <v>40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>
        <v>7</v>
      </c>
      <c r="AL25" s="22">
        <v>7</v>
      </c>
      <c r="AM25" s="22"/>
      <c r="AN25" s="22"/>
      <c r="AO25" s="22"/>
      <c r="AP25" s="22"/>
      <c r="AQ25" s="22"/>
      <c r="AR25" s="23"/>
      <c r="AS25" s="24">
        <f t="shared" si="2"/>
        <v>7</v>
      </c>
      <c r="AT25" s="25">
        <f t="shared" si="3"/>
        <v>7</v>
      </c>
    </row>
    <row r="26" spans="1:46" s="6" customFormat="1" ht="13.5" x14ac:dyDescent="0.2">
      <c r="A26" s="9" t="s">
        <v>21</v>
      </c>
      <c r="B26" s="4" t="s">
        <v>101</v>
      </c>
      <c r="C26" s="27">
        <v>1367</v>
      </c>
      <c r="D26" s="28">
        <v>4106</v>
      </c>
      <c r="E26" s="28"/>
      <c r="F26" s="28"/>
      <c r="G26" s="28">
        <v>1485</v>
      </c>
      <c r="H26" s="28">
        <v>4980</v>
      </c>
      <c r="I26" s="28"/>
      <c r="J26" s="28"/>
      <c r="K26" s="28"/>
      <c r="L26" s="28"/>
      <c r="M26" s="28">
        <v>21</v>
      </c>
      <c r="N26" s="28">
        <v>35</v>
      </c>
      <c r="O26" s="28">
        <v>5658</v>
      </c>
      <c r="P26" s="28">
        <v>26462</v>
      </c>
      <c r="Q26" s="28">
        <v>8819</v>
      </c>
      <c r="R26" s="28">
        <v>19724</v>
      </c>
      <c r="S26" s="28">
        <v>2398</v>
      </c>
      <c r="T26" s="28">
        <v>8678</v>
      </c>
      <c r="U26" s="28">
        <v>152</v>
      </c>
      <c r="V26" s="29">
        <v>756</v>
      </c>
      <c r="W26" s="24">
        <f t="shared" si="0"/>
        <v>19900</v>
      </c>
      <c r="X26" s="25">
        <f t="shared" si="1"/>
        <v>64741</v>
      </c>
      <c r="Y26" s="28"/>
      <c r="Z26" s="28"/>
      <c r="AA26" s="28"/>
      <c r="AB26" s="28"/>
      <c r="AC26" s="28">
        <v>33</v>
      </c>
      <c r="AD26" s="28">
        <v>79</v>
      </c>
      <c r="AE26" s="28">
        <v>5</v>
      </c>
      <c r="AF26" s="28">
        <v>6</v>
      </c>
      <c r="AG26" s="28">
        <v>18</v>
      </c>
      <c r="AH26" s="28">
        <v>11</v>
      </c>
      <c r="AI26" s="28">
        <v>0</v>
      </c>
      <c r="AJ26" s="28">
        <v>0</v>
      </c>
      <c r="AK26" s="28">
        <v>32</v>
      </c>
      <c r="AL26" s="28">
        <v>18</v>
      </c>
      <c r="AM26" s="28">
        <v>25</v>
      </c>
      <c r="AN26" s="28">
        <v>20</v>
      </c>
      <c r="AO26" s="28">
        <v>16</v>
      </c>
      <c r="AP26" s="28">
        <v>344</v>
      </c>
      <c r="AQ26" s="28">
        <v>447</v>
      </c>
      <c r="AR26" s="29">
        <v>1129</v>
      </c>
      <c r="AS26" s="30">
        <f t="shared" si="2"/>
        <v>576</v>
      </c>
      <c r="AT26" s="31">
        <f t="shared" si="3"/>
        <v>1607</v>
      </c>
    </row>
    <row r="27" spans="1:46" s="6" customFormat="1" ht="13.5" x14ac:dyDescent="0.2">
      <c r="A27" s="20" t="s">
        <v>22</v>
      </c>
      <c r="B27" s="14" t="s">
        <v>113</v>
      </c>
      <c r="C27" s="21">
        <v>1965</v>
      </c>
      <c r="D27" s="22">
        <v>3885</v>
      </c>
      <c r="E27" s="22"/>
      <c r="F27" s="22"/>
      <c r="G27" s="22">
        <v>107</v>
      </c>
      <c r="H27" s="22">
        <v>171</v>
      </c>
      <c r="I27" s="22"/>
      <c r="J27" s="22"/>
      <c r="K27" s="22"/>
      <c r="L27" s="22"/>
      <c r="M27" s="22">
        <v>95</v>
      </c>
      <c r="N27" s="22">
        <v>112</v>
      </c>
      <c r="O27" s="22">
        <v>2298</v>
      </c>
      <c r="P27" s="22">
        <v>2402</v>
      </c>
      <c r="Q27" s="22">
        <v>2885</v>
      </c>
      <c r="R27" s="22">
        <v>3449</v>
      </c>
      <c r="S27" s="22">
        <v>108</v>
      </c>
      <c r="T27" s="22">
        <v>161</v>
      </c>
      <c r="U27" s="22">
        <v>18</v>
      </c>
      <c r="V27" s="23">
        <v>6</v>
      </c>
      <c r="W27" s="24">
        <f t="shared" si="0"/>
        <v>7476</v>
      </c>
      <c r="X27" s="25">
        <f t="shared" si="1"/>
        <v>10186</v>
      </c>
      <c r="Y27" s="22"/>
      <c r="Z27" s="22"/>
      <c r="AA27" s="22"/>
      <c r="AB27" s="22"/>
      <c r="AC27" s="22">
        <v>123</v>
      </c>
      <c r="AD27" s="22">
        <v>168</v>
      </c>
      <c r="AE27" s="22">
        <v>135</v>
      </c>
      <c r="AF27" s="22">
        <v>324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AS27" s="24">
        <f t="shared" si="2"/>
        <v>258</v>
      </c>
      <c r="AT27" s="25">
        <f t="shared" si="3"/>
        <v>492</v>
      </c>
    </row>
    <row r="28" spans="1:46" s="6" customFormat="1" ht="13.5" x14ac:dyDescent="0.2">
      <c r="A28" s="9" t="s">
        <v>23</v>
      </c>
      <c r="B28" s="4" t="s">
        <v>102</v>
      </c>
      <c r="C28" s="27">
        <v>682</v>
      </c>
      <c r="D28" s="28">
        <v>1496</v>
      </c>
      <c r="E28" s="28"/>
      <c r="F28" s="28"/>
      <c r="G28" s="28">
        <v>363</v>
      </c>
      <c r="H28" s="28">
        <v>1359</v>
      </c>
      <c r="I28" s="28"/>
      <c r="J28" s="28"/>
      <c r="K28" s="28"/>
      <c r="L28" s="28"/>
      <c r="M28" s="28">
        <v>338</v>
      </c>
      <c r="N28" s="28">
        <v>802</v>
      </c>
      <c r="O28" s="28"/>
      <c r="P28" s="28"/>
      <c r="Q28" s="28"/>
      <c r="R28" s="28"/>
      <c r="S28" s="28"/>
      <c r="T28" s="28"/>
      <c r="U28" s="28"/>
      <c r="V28" s="29"/>
      <c r="W28" s="24">
        <f t="shared" si="0"/>
        <v>1383</v>
      </c>
      <c r="X28" s="25">
        <f t="shared" si="1"/>
        <v>3657</v>
      </c>
      <c r="Y28" s="28"/>
      <c r="Z28" s="28"/>
      <c r="AA28" s="28"/>
      <c r="AB28" s="28"/>
      <c r="AC28" s="28">
        <v>5</v>
      </c>
      <c r="AD28" s="28">
        <v>21</v>
      </c>
      <c r="AE28" s="28"/>
      <c r="AF28" s="28"/>
      <c r="AG28" s="28"/>
      <c r="AH28" s="28"/>
      <c r="AI28" s="28"/>
      <c r="AJ28" s="28"/>
      <c r="AK28" s="28">
        <v>3</v>
      </c>
      <c r="AL28" s="28">
        <v>5</v>
      </c>
      <c r="AM28" s="28"/>
      <c r="AN28" s="28"/>
      <c r="AO28" s="28"/>
      <c r="AP28" s="28"/>
      <c r="AQ28" s="28">
        <v>27</v>
      </c>
      <c r="AR28" s="29">
        <v>17</v>
      </c>
      <c r="AS28" s="30">
        <f t="shared" si="2"/>
        <v>35</v>
      </c>
      <c r="AT28" s="31">
        <f t="shared" si="3"/>
        <v>43</v>
      </c>
    </row>
    <row r="29" spans="1:46" s="6" customFormat="1" ht="13.5" customHeight="1" x14ac:dyDescent="0.2">
      <c r="A29" s="20" t="s">
        <v>24</v>
      </c>
      <c r="B29" s="14" t="s">
        <v>25</v>
      </c>
      <c r="C29" s="21">
        <v>1171</v>
      </c>
      <c r="D29" s="22">
        <v>2183</v>
      </c>
      <c r="E29" s="22"/>
      <c r="F29" s="22"/>
      <c r="G29" s="22">
        <v>180</v>
      </c>
      <c r="H29" s="22">
        <v>443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>
        <v>2</v>
      </c>
      <c r="V29" s="23"/>
      <c r="W29" s="24">
        <f t="shared" si="0"/>
        <v>1353</v>
      </c>
      <c r="X29" s="25">
        <f t="shared" si="1"/>
        <v>2626</v>
      </c>
      <c r="Y29" s="22"/>
      <c r="Z29" s="22"/>
      <c r="AA29" s="22"/>
      <c r="AB29" s="22"/>
      <c r="AC29" s="22">
        <v>27</v>
      </c>
      <c r="AD29" s="22">
        <v>62</v>
      </c>
      <c r="AE29" s="22">
        <v>39</v>
      </c>
      <c r="AF29" s="22">
        <v>116</v>
      </c>
      <c r="AG29" s="22"/>
      <c r="AH29" s="22"/>
      <c r="AI29" s="22"/>
      <c r="AJ29" s="22"/>
      <c r="AK29" s="22"/>
      <c r="AL29" s="22"/>
      <c r="AM29" s="22"/>
      <c r="AN29" s="22"/>
      <c r="AO29" s="22">
        <v>3</v>
      </c>
      <c r="AP29" s="22">
        <v>29</v>
      </c>
      <c r="AQ29" s="22">
        <v>17</v>
      </c>
      <c r="AR29" s="23">
        <v>97</v>
      </c>
      <c r="AS29" s="24">
        <f t="shared" si="2"/>
        <v>86</v>
      </c>
      <c r="AT29" s="25">
        <f t="shared" si="3"/>
        <v>304</v>
      </c>
    </row>
    <row r="30" spans="1:46" s="6" customFormat="1" ht="13.5" x14ac:dyDescent="0.2">
      <c r="A30" s="9">
        <v>29</v>
      </c>
      <c r="B30" s="4" t="s">
        <v>26</v>
      </c>
      <c r="C30" s="27">
        <v>4919</v>
      </c>
      <c r="D30" s="28">
        <v>12540</v>
      </c>
      <c r="E30" s="28"/>
      <c r="F30" s="28"/>
      <c r="G30" s="28">
        <v>240</v>
      </c>
      <c r="H30" s="28">
        <v>554</v>
      </c>
      <c r="I30" s="28"/>
      <c r="J30" s="28"/>
      <c r="K30" s="28"/>
      <c r="L30" s="28"/>
      <c r="M30" s="28">
        <v>496</v>
      </c>
      <c r="N30" s="28">
        <v>1537</v>
      </c>
      <c r="O30" s="28"/>
      <c r="P30" s="28"/>
      <c r="Q30" s="28"/>
      <c r="R30" s="28"/>
      <c r="S30" s="28"/>
      <c r="T30" s="28"/>
      <c r="U30" s="28">
        <v>921</v>
      </c>
      <c r="V30" s="29">
        <v>2344</v>
      </c>
      <c r="W30" s="24">
        <f t="shared" si="0"/>
        <v>6576</v>
      </c>
      <c r="X30" s="25">
        <f t="shared" si="1"/>
        <v>16975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>
        <v>58</v>
      </c>
      <c r="AP30" s="28">
        <v>306</v>
      </c>
      <c r="AQ30" s="28">
        <v>11</v>
      </c>
      <c r="AR30" s="29">
        <v>104</v>
      </c>
      <c r="AS30" s="30">
        <f t="shared" si="2"/>
        <v>69</v>
      </c>
      <c r="AT30" s="31">
        <f t="shared" si="3"/>
        <v>410</v>
      </c>
    </row>
    <row r="31" spans="1:46" s="6" customFormat="1" ht="13.5" x14ac:dyDescent="0.2">
      <c r="A31" s="20">
        <v>31</v>
      </c>
      <c r="B31" s="14" t="s">
        <v>155</v>
      </c>
      <c r="C31" s="21"/>
      <c r="D31" s="22"/>
      <c r="E31" s="22"/>
      <c r="F31" s="22"/>
      <c r="G31" s="22">
        <v>49</v>
      </c>
      <c r="H31" s="22">
        <v>47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>
        <v>2</v>
      </c>
      <c r="V31" s="23">
        <v>1</v>
      </c>
      <c r="W31" s="24">
        <f t="shared" si="0"/>
        <v>51</v>
      </c>
      <c r="X31" s="25">
        <f t="shared" si="1"/>
        <v>48</v>
      </c>
      <c r="Y31" s="22"/>
      <c r="Z31" s="22"/>
      <c r="AA31" s="22"/>
      <c r="AB31" s="22"/>
      <c r="AC31" s="22"/>
      <c r="AD31" s="22"/>
      <c r="AE31" s="22"/>
      <c r="AF31" s="22"/>
      <c r="AG31" s="22">
        <v>8</v>
      </c>
      <c r="AH31" s="22">
        <v>3</v>
      </c>
      <c r="AI31" s="22"/>
      <c r="AJ31" s="22"/>
      <c r="AK31" s="22">
        <v>5</v>
      </c>
      <c r="AL31" s="22">
        <v>7</v>
      </c>
      <c r="AM31" s="22"/>
      <c r="AN31" s="22"/>
      <c r="AO31" s="22"/>
      <c r="AP31" s="22"/>
      <c r="AQ31" s="22"/>
      <c r="AR31" s="23"/>
      <c r="AS31" s="24">
        <f t="shared" si="2"/>
        <v>13</v>
      </c>
      <c r="AT31" s="25">
        <f t="shared" si="3"/>
        <v>10</v>
      </c>
    </row>
    <row r="32" spans="1:46" s="6" customFormat="1" ht="13.5" x14ac:dyDescent="0.2">
      <c r="A32" s="9">
        <v>32</v>
      </c>
      <c r="B32" s="4" t="s">
        <v>156</v>
      </c>
      <c r="C32" s="27">
        <v>68</v>
      </c>
      <c r="D32" s="28">
        <v>64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>
        <v>0</v>
      </c>
      <c r="V32" s="29">
        <v>1</v>
      </c>
      <c r="W32" s="24">
        <f t="shared" ref="W32:X34" si="4">+C32+E32+G32+I32+K32+M32+O32+Q32+S32+U32</f>
        <v>68</v>
      </c>
      <c r="X32" s="25">
        <f t="shared" si="4"/>
        <v>65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>
        <v>0</v>
      </c>
      <c r="AR32" s="29">
        <v>2</v>
      </c>
      <c r="AS32" s="30">
        <f t="shared" ref="AS32:AT35" si="5">+Y32+AA32+AC32+AE32+AG32+AI32+AK32+AM32+AO32+AQ32</f>
        <v>0</v>
      </c>
      <c r="AT32" s="31">
        <f t="shared" si="5"/>
        <v>2</v>
      </c>
    </row>
    <row r="33" spans="1:46" s="6" customFormat="1" ht="13.5" x14ac:dyDescent="0.2">
      <c r="A33" s="20">
        <v>33</v>
      </c>
      <c r="B33" s="14" t="s">
        <v>157</v>
      </c>
      <c r="C33" s="21">
        <v>132</v>
      </c>
      <c r="D33" s="22">
        <v>369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>
        <v>3</v>
      </c>
      <c r="W33" s="24">
        <f t="shared" si="4"/>
        <v>132</v>
      </c>
      <c r="X33" s="25">
        <f t="shared" si="4"/>
        <v>372</v>
      </c>
      <c r="Y33" s="22"/>
      <c r="Z33" s="22"/>
      <c r="AA33" s="22"/>
      <c r="AB33" s="22"/>
      <c r="AC33" s="22"/>
      <c r="AD33" s="22"/>
      <c r="AE33" s="22"/>
      <c r="AF33" s="22"/>
      <c r="AG33" s="22">
        <v>2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3"/>
      <c r="AS33" s="24">
        <f t="shared" si="5"/>
        <v>2</v>
      </c>
      <c r="AT33" s="25">
        <f t="shared" si="5"/>
        <v>0</v>
      </c>
    </row>
    <row r="34" spans="1:46" s="6" customFormat="1" ht="13.5" x14ac:dyDescent="0.2">
      <c r="A34" s="9">
        <v>34</v>
      </c>
      <c r="B34" s="4" t="s">
        <v>158</v>
      </c>
      <c r="C34" s="27">
        <v>5</v>
      </c>
      <c r="D34" s="28">
        <v>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24">
        <f t="shared" si="4"/>
        <v>5</v>
      </c>
      <c r="X34" s="25">
        <f t="shared" si="4"/>
        <v>3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AS34" s="30">
        <f t="shared" si="5"/>
        <v>0</v>
      </c>
      <c r="AT34" s="31">
        <f t="shared" si="5"/>
        <v>0</v>
      </c>
    </row>
    <row r="35" spans="1:46" s="6" customFormat="1" ht="13.5" x14ac:dyDescent="0.2">
      <c r="A35" s="20">
        <v>50</v>
      </c>
      <c r="B35" s="14" t="s">
        <v>27</v>
      </c>
      <c r="C35" s="21">
        <v>266</v>
      </c>
      <c r="D35" s="22">
        <v>327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4">
        <f t="shared" si="0"/>
        <v>266</v>
      </c>
      <c r="X35" s="25">
        <f t="shared" si="1"/>
        <v>327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>
        <v>5</v>
      </c>
      <c r="AL35" s="22">
        <v>2</v>
      </c>
      <c r="AM35" s="22">
        <v>18</v>
      </c>
      <c r="AN35" s="22">
        <v>24</v>
      </c>
      <c r="AO35" s="22"/>
      <c r="AP35" s="22"/>
      <c r="AQ35" s="22">
        <v>2</v>
      </c>
      <c r="AR35" s="23"/>
      <c r="AS35" s="24">
        <f t="shared" si="5"/>
        <v>25</v>
      </c>
      <c r="AT35" s="25">
        <f t="shared" si="5"/>
        <v>26</v>
      </c>
    </row>
    <row r="36" spans="1:46" s="6" customFormat="1" ht="13.5" x14ac:dyDescent="0.2">
      <c r="A36" s="9" t="s">
        <v>28</v>
      </c>
      <c r="B36" s="4" t="s">
        <v>112</v>
      </c>
      <c r="C36" s="27">
        <v>2285</v>
      </c>
      <c r="D36" s="28">
        <v>1733</v>
      </c>
      <c r="E36" s="28"/>
      <c r="F36" s="28"/>
      <c r="G36" s="28">
        <v>34</v>
      </c>
      <c r="H36" s="28">
        <v>8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24">
        <f t="shared" si="0"/>
        <v>2319</v>
      </c>
      <c r="X36" s="25">
        <f t="shared" si="1"/>
        <v>1741</v>
      </c>
      <c r="Y36" s="28"/>
      <c r="Z36" s="28"/>
      <c r="AA36" s="28"/>
      <c r="AB36" s="28"/>
      <c r="AC36" s="28">
        <v>32</v>
      </c>
      <c r="AD36" s="28">
        <v>63</v>
      </c>
      <c r="AE36" s="28"/>
      <c r="AF36" s="28"/>
      <c r="AG36" s="28">
        <v>69</v>
      </c>
      <c r="AH36" s="28">
        <v>110</v>
      </c>
      <c r="AI36" s="28"/>
      <c r="AJ36" s="28"/>
      <c r="AK36" s="28">
        <v>5</v>
      </c>
      <c r="AL36" s="28"/>
      <c r="AM36" s="28"/>
      <c r="AN36" s="28"/>
      <c r="AO36" s="28"/>
      <c r="AP36" s="28"/>
      <c r="AQ36" s="28"/>
      <c r="AR36" s="29"/>
      <c r="AS36" s="30">
        <f t="shared" si="2"/>
        <v>106</v>
      </c>
      <c r="AT36" s="31">
        <f t="shared" si="3"/>
        <v>173</v>
      </c>
    </row>
    <row r="37" spans="1:46" s="6" customFormat="1" ht="13.5" x14ac:dyDescent="0.2">
      <c r="A37" s="20" t="s">
        <v>29</v>
      </c>
      <c r="B37" s="14" t="s">
        <v>30</v>
      </c>
      <c r="C37" s="21">
        <v>173</v>
      </c>
      <c r="D37" s="22">
        <v>171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4">
        <f t="shared" si="0"/>
        <v>173</v>
      </c>
      <c r="X37" s="25">
        <f t="shared" si="1"/>
        <v>171</v>
      </c>
      <c r="Y37" s="22"/>
      <c r="Z37" s="22"/>
      <c r="AA37" s="22"/>
      <c r="AB37" s="22"/>
      <c r="AC37" s="22"/>
      <c r="AD37" s="22"/>
      <c r="AE37" s="22">
        <v>10</v>
      </c>
      <c r="AF37" s="22">
        <v>31</v>
      </c>
      <c r="AG37" s="22"/>
      <c r="AH37" s="22"/>
      <c r="AI37" s="22"/>
      <c r="AJ37" s="22"/>
      <c r="AK37" s="22">
        <v>8</v>
      </c>
      <c r="AL37" s="22">
        <v>1</v>
      </c>
      <c r="AM37" s="22"/>
      <c r="AN37" s="22"/>
      <c r="AO37" s="22"/>
      <c r="AP37" s="22"/>
      <c r="AQ37" s="22">
        <v>4</v>
      </c>
      <c r="AR37" s="23">
        <v>5</v>
      </c>
      <c r="AS37" s="24">
        <f t="shared" si="2"/>
        <v>22</v>
      </c>
      <c r="AT37" s="25">
        <f t="shared" si="3"/>
        <v>37</v>
      </c>
    </row>
    <row r="38" spans="1:46" s="6" customFormat="1" ht="13.5" x14ac:dyDescent="0.2">
      <c r="A38" s="9" t="s">
        <v>31</v>
      </c>
      <c r="B38" s="4" t="s">
        <v>32</v>
      </c>
      <c r="C38" s="27">
        <v>807</v>
      </c>
      <c r="D38" s="28">
        <v>986</v>
      </c>
      <c r="E38" s="28"/>
      <c r="F38" s="28"/>
      <c r="G38" s="28">
        <v>58</v>
      </c>
      <c r="H38" s="28">
        <v>56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1</v>
      </c>
      <c r="V38" s="29"/>
      <c r="W38" s="24">
        <f t="shared" si="0"/>
        <v>866</v>
      </c>
      <c r="X38" s="25">
        <f t="shared" si="1"/>
        <v>1042</v>
      </c>
      <c r="Y38" s="28"/>
      <c r="Z38" s="28"/>
      <c r="AA38" s="28"/>
      <c r="AB38" s="28"/>
      <c r="AC38" s="28">
        <v>26</v>
      </c>
      <c r="AD38" s="28">
        <v>60</v>
      </c>
      <c r="AE38" s="28"/>
      <c r="AF38" s="28"/>
      <c r="AG38" s="28">
        <v>33</v>
      </c>
      <c r="AH38" s="28">
        <v>33</v>
      </c>
      <c r="AI38" s="28"/>
      <c r="AJ38" s="28"/>
      <c r="AK38" s="28"/>
      <c r="AL38" s="28"/>
      <c r="AM38" s="28"/>
      <c r="AN38" s="28"/>
      <c r="AO38" s="28"/>
      <c r="AP38" s="28"/>
      <c r="AQ38" s="28">
        <v>63</v>
      </c>
      <c r="AR38" s="29">
        <v>141</v>
      </c>
      <c r="AS38" s="30">
        <f t="shared" si="2"/>
        <v>122</v>
      </c>
      <c r="AT38" s="31">
        <f t="shared" si="3"/>
        <v>234</v>
      </c>
    </row>
    <row r="39" spans="1:46" s="6" customFormat="1" ht="13.5" x14ac:dyDescent="0.2">
      <c r="A39" s="20" t="s">
        <v>33</v>
      </c>
      <c r="B39" s="14" t="s">
        <v>103</v>
      </c>
      <c r="C39" s="21">
        <v>1908</v>
      </c>
      <c r="D39" s="22">
        <v>717</v>
      </c>
      <c r="E39" s="22"/>
      <c r="F39" s="22"/>
      <c r="G39" s="22">
        <v>34</v>
      </c>
      <c r="H39" s="22">
        <v>17</v>
      </c>
      <c r="I39" s="22"/>
      <c r="J39" s="22"/>
      <c r="K39" s="22"/>
      <c r="L39" s="22"/>
      <c r="M39" s="22">
        <v>37</v>
      </c>
      <c r="N39" s="22">
        <v>4</v>
      </c>
      <c r="O39" s="22"/>
      <c r="P39" s="22"/>
      <c r="Q39" s="22"/>
      <c r="R39" s="22"/>
      <c r="S39" s="22"/>
      <c r="T39" s="22"/>
      <c r="U39" s="22"/>
      <c r="V39" s="23"/>
      <c r="W39" s="24">
        <f t="shared" si="0"/>
        <v>1979</v>
      </c>
      <c r="X39" s="25">
        <f t="shared" si="1"/>
        <v>738</v>
      </c>
      <c r="Y39" s="22"/>
      <c r="Z39" s="22"/>
      <c r="AA39" s="22"/>
      <c r="AB39" s="22"/>
      <c r="AC39" s="22">
        <v>20</v>
      </c>
      <c r="AD39" s="22">
        <v>24</v>
      </c>
      <c r="AE39" s="22"/>
      <c r="AF39" s="22">
        <v>1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>
        <v>7</v>
      </c>
      <c r="AR39" s="23">
        <v>18</v>
      </c>
      <c r="AS39" s="24">
        <f t="shared" si="2"/>
        <v>27</v>
      </c>
      <c r="AT39" s="25">
        <f t="shared" si="3"/>
        <v>43</v>
      </c>
    </row>
    <row r="40" spans="1:46" s="6" customFormat="1" ht="13.5" x14ac:dyDescent="0.2">
      <c r="A40" s="9" t="s">
        <v>34</v>
      </c>
      <c r="B40" s="4" t="s">
        <v>104</v>
      </c>
      <c r="C40" s="27">
        <v>4878</v>
      </c>
      <c r="D40" s="28">
        <v>1734</v>
      </c>
      <c r="E40" s="28"/>
      <c r="F40" s="28"/>
      <c r="G40" s="28">
        <v>1</v>
      </c>
      <c r="H40" s="28">
        <v>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  <c r="W40" s="24">
        <f t="shared" si="0"/>
        <v>4879</v>
      </c>
      <c r="X40" s="25">
        <f t="shared" si="1"/>
        <v>1742</v>
      </c>
      <c r="Y40" s="28"/>
      <c r="Z40" s="28"/>
      <c r="AA40" s="28"/>
      <c r="AB40" s="28"/>
      <c r="AC40" s="28">
        <v>88</v>
      </c>
      <c r="AD40" s="28">
        <v>111</v>
      </c>
      <c r="AE40" s="28">
        <v>5</v>
      </c>
      <c r="AF40" s="28">
        <v>4</v>
      </c>
      <c r="AG40" s="28"/>
      <c r="AH40" s="28"/>
      <c r="AI40" s="28"/>
      <c r="AJ40" s="28"/>
      <c r="AK40" s="28">
        <v>3</v>
      </c>
      <c r="AL40" s="28">
        <v>2</v>
      </c>
      <c r="AM40" s="28"/>
      <c r="AN40" s="28"/>
      <c r="AO40" s="28">
        <v>2</v>
      </c>
      <c r="AP40" s="28">
        <v>4</v>
      </c>
      <c r="AQ40" s="28"/>
      <c r="AR40" s="29"/>
      <c r="AS40" s="30">
        <f t="shared" si="2"/>
        <v>98</v>
      </c>
      <c r="AT40" s="31">
        <f t="shared" si="3"/>
        <v>121</v>
      </c>
    </row>
    <row r="41" spans="1:46" s="6" customFormat="1" ht="13.5" x14ac:dyDescent="0.2">
      <c r="A41" s="20" t="s">
        <v>35</v>
      </c>
      <c r="B41" s="14" t="s">
        <v>105</v>
      </c>
      <c r="C41" s="21">
        <v>85</v>
      </c>
      <c r="D41" s="22">
        <v>3</v>
      </c>
      <c r="E41" s="22"/>
      <c r="F41" s="22"/>
      <c r="G41" s="22">
        <v>481</v>
      </c>
      <c r="H41" s="22">
        <v>32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4">
        <f t="shared" si="0"/>
        <v>566</v>
      </c>
      <c r="X41" s="25">
        <f t="shared" si="1"/>
        <v>35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>
        <v>5</v>
      </c>
      <c r="AR41" s="23">
        <v>3</v>
      </c>
      <c r="AS41" s="24">
        <f t="shared" si="2"/>
        <v>5</v>
      </c>
      <c r="AT41" s="25">
        <f t="shared" si="3"/>
        <v>3</v>
      </c>
    </row>
    <row r="42" spans="1:46" s="6" customFormat="1" ht="13.5" x14ac:dyDescent="0.2">
      <c r="A42" s="9" t="s">
        <v>36</v>
      </c>
      <c r="B42" s="4" t="s">
        <v>106</v>
      </c>
      <c r="C42" s="27">
        <v>10</v>
      </c>
      <c r="D42" s="28">
        <v>6</v>
      </c>
      <c r="E42" s="28"/>
      <c r="F42" s="28"/>
      <c r="G42" s="28">
        <v>11</v>
      </c>
      <c r="H42" s="28">
        <v>4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4">
        <f t="shared" si="0"/>
        <v>21</v>
      </c>
      <c r="X42" s="25">
        <f t="shared" si="1"/>
        <v>10</v>
      </c>
      <c r="Y42" s="28"/>
      <c r="Z42" s="28"/>
      <c r="AA42" s="28"/>
      <c r="AB42" s="28"/>
      <c r="AC42" s="28"/>
      <c r="AD42" s="28"/>
      <c r="AE42" s="28"/>
      <c r="AF42" s="28"/>
      <c r="AG42" s="28">
        <v>1</v>
      </c>
      <c r="AH42" s="28"/>
      <c r="AI42" s="28"/>
      <c r="AJ42" s="28"/>
      <c r="AK42" s="28">
        <v>1</v>
      </c>
      <c r="AL42" s="28">
        <v>1</v>
      </c>
      <c r="AM42" s="28"/>
      <c r="AN42" s="28"/>
      <c r="AO42" s="28">
        <v>13</v>
      </c>
      <c r="AP42" s="28">
        <v>1</v>
      </c>
      <c r="AQ42" s="28">
        <v>2</v>
      </c>
      <c r="AR42" s="29">
        <v>3</v>
      </c>
      <c r="AS42" s="30">
        <f t="shared" si="2"/>
        <v>17</v>
      </c>
      <c r="AT42" s="31">
        <f t="shared" si="3"/>
        <v>5</v>
      </c>
    </row>
    <row r="43" spans="1:46" s="6" customFormat="1" ht="13.5" x14ac:dyDescent="0.2">
      <c r="A43" s="20" t="s">
        <v>37</v>
      </c>
      <c r="B43" s="14" t="s">
        <v>38</v>
      </c>
      <c r="C43" s="21">
        <v>598</v>
      </c>
      <c r="D43" s="22">
        <v>221</v>
      </c>
      <c r="E43" s="22"/>
      <c r="F43" s="22"/>
      <c r="G43" s="22">
        <v>65</v>
      </c>
      <c r="H43" s="22">
        <v>43</v>
      </c>
      <c r="I43" s="22"/>
      <c r="J43" s="22"/>
      <c r="K43" s="22"/>
      <c r="L43" s="22"/>
      <c r="M43" s="22">
        <v>7</v>
      </c>
      <c r="N43" s="22"/>
      <c r="O43" s="22"/>
      <c r="P43" s="22"/>
      <c r="Q43" s="22"/>
      <c r="R43" s="22"/>
      <c r="S43" s="22"/>
      <c r="T43" s="22"/>
      <c r="U43" s="22"/>
      <c r="V43" s="23"/>
      <c r="W43" s="24">
        <f t="shared" si="0"/>
        <v>670</v>
      </c>
      <c r="X43" s="25">
        <f t="shared" si="1"/>
        <v>264</v>
      </c>
      <c r="Y43" s="22"/>
      <c r="Z43" s="22"/>
      <c r="AA43" s="22"/>
      <c r="AB43" s="22"/>
      <c r="AC43" s="22">
        <v>5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>
        <v>12</v>
      </c>
      <c r="AP43" s="22"/>
      <c r="AQ43" s="22">
        <v>6</v>
      </c>
      <c r="AR43" s="23"/>
      <c r="AS43" s="24">
        <f t="shared" si="2"/>
        <v>23</v>
      </c>
      <c r="AT43" s="25">
        <f t="shared" si="3"/>
        <v>0</v>
      </c>
    </row>
    <row r="44" spans="1:46" s="6" customFormat="1" ht="13.5" x14ac:dyDescent="0.2">
      <c r="A44" s="9" t="s">
        <v>39</v>
      </c>
      <c r="B44" s="4" t="s">
        <v>107</v>
      </c>
      <c r="C44" s="27">
        <v>1852</v>
      </c>
      <c r="D44" s="28">
        <v>1597</v>
      </c>
      <c r="E44" s="28"/>
      <c r="F44" s="28"/>
      <c r="G44" s="28">
        <v>1274</v>
      </c>
      <c r="H44" s="28">
        <v>1224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>
        <v>3</v>
      </c>
      <c r="V44" s="29">
        <v>1</v>
      </c>
      <c r="W44" s="24">
        <f t="shared" si="0"/>
        <v>3129</v>
      </c>
      <c r="X44" s="25">
        <f t="shared" si="1"/>
        <v>2822</v>
      </c>
      <c r="Y44" s="28"/>
      <c r="Z44" s="28"/>
      <c r="AA44" s="28"/>
      <c r="AB44" s="28"/>
      <c r="AC44" s="28">
        <v>53</v>
      </c>
      <c r="AD44" s="28">
        <v>59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>
        <v>467</v>
      </c>
      <c r="AP44" s="28">
        <v>298</v>
      </c>
      <c r="AQ44" s="28">
        <v>3</v>
      </c>
      <c r="AR44" s="29">
        <v>1</v>
      </c>
      <c r="AS44" s="30">
        <f t="shared" si="2"/>
        <v>523</v>
      </c>
      <c r="AT44" s="31">
        <f t="shared" si="3"/>
        <v>358</v>
      </c>
    </row>
    <row r="45" spans="1:46" s="6" customFormat="1" ht="13.5" x14ac:dyDescent="0.2">
      <c r="A45" s="20" t="s">
        <v>40</v>
      </c>
      <c r="B45" s="14" t="s">
        <v>108</v>
      </c>
      <c r="C45" s="21">
        <v>2570</v>
      </c>
      <c r="D45" s="22">
        <v>942</v>
      </c>
      <c r="E45" s="22"/>
      <c r="F45" s="22"/>
      <c r="G45" s="22">
        <v>392</v>
      </c>
      <c r="H45" s="22">
        <v>399</v>
      </c>
      <c r="I45" s="22"/>
      <c r="J45" s="22"/>
      <c r="K45" s="22"/>
      <c r="L45" s="22"/>
      <c r="M45" s="22">
        <v>91</v>
      </c>
      <c r="N45" s="22">
        <v>126</v>
      </c>
      <c r="O45" s="22"/>
      <c r="P45" s="22"/>
      <c r="Q45" s="22"/>
      <c r="R45" s="22"/>
      <c r="S45" s="22"/>
      <c r="T45" s="22"/>
      <c r="U45" s="22"/>
      <c r="V45" s="23"/>
      <c r="W45" s="24">
        <f t="shared" si="0"/>
        <v>3053</v>
      </c>
      <c r="X45" s="25">
        <f t="shared" si="1"/>
        <v>1467</v>
      </c>
      <c r="Y45" s="22"/>
      <c r="Z45" s="22"/>
      <c r="AA45" s="22"/>
      <c r="AB45" s="22"/>
      <c r="AC45" s="22">
        <v>19</v>
      </c>
      <c r="AD45" s="22">
        <v>33</v>
      </c>
      <c r="AE45" s="22">
        <v>6</v>
      </c>
      <c r="AF45" s="22">
        <v>23</v>
      </c>
      <c r="AG45" s="22"/>
      <c r="AH45" s="22"/>
      <c r="AI45" s="22"/>
      <c r="AJ45" s="22"/>
      <c r="AK45" s="22">
        <v>10</v>
      </c>
      <c r="AL45" s="22">
        <v>6</v>
      </c>
      <c r="AM45" s="22">
        <v>21</v>
      </c>
      <c r="AN45" s="22">
        <v>26</v>
      </c>
      <c r="AO45" s="22">
        <v>143</v>
      </c>
      <c r="AP45" s="22">
        <v>34</v>
      </c>
      <c r="AQ45" s="22">
        <v>7</v>
      </c>
      <c r="AR45" s="23">
        <v>0</v>
      </c>
      <c r="AS45" s="24">
        <f t="shared" si="2"/>
        <v>206</v>
      </c>
      <c r="AT45" s="25">
        <f t="shared" si="3"/>
        <v>122</v>
      </c>
    </row>
    <row r="46" spans="1:46" s="6" customFormat="1" ht="13.5" x14ac:dyDescent="0.2">
      <c r="A46" s="9">
        <v>67</v>
      </c>
      <c r="B46" s="4" t="s">
        <v>41</v>
      </c>
      <c r="C46" s="27">
        <v>900</v>
      </c>
      <c r="D46" s="28">
        <v>615</v>
      </c>
      <c r="E46" s="28"/>
      <c r="F46" s="28"/>
      <c r="G46" s="28">
        <v>231</v>
      </c>
      <c r="H46" s="28">
        <v>169</v>
      </c>
      <c r="I46" s="28"/>
      <c r="J46" s="28"/>
      <c r="K46" s="28"/>
      <c r="L46" s="28"/>
      <c r="M46" s="28">
        <v>1</v>
      </c>
      <c r="N46" s="28">
        <v>0</v>
      </c>
      <c r="O46" s="28"/>
      <c r="P46" s="28"/>
      <c r="Q46" s="28"/>
      <c r="R46" s="28"/>
      <c r="S46" s="28"/>
      <c r="T46" s="28"/>
      <c r="U46" s="28"/>
      <c r="V46" s="29"/>
      <c r="W46" s="24">
        <f t="shared" si="0"/>
        <v>1132</v>
      </c>
      <c r="X46" s="25">
        <f t="shared" si="1"/>
        <v>784</v>
      </c>
      <c r="Y46" s="28"/>
      <c r="Z46" s="28"/>
      <c r="AA46" s="28"/>
      <c r="AB46" s="28"/>
      <c r="AC46" s="28">
        <v>5</v>
      </c>
      <c r="AD46" s="28">
        <v>4</v>
      </c>
      <c r="AE46" s="28"/>
      <c r="AF46" s="28"/>
      <c r="AG46" s="28"/>
      <c r="AH46" s="28"/>
      <c r="AI46" s="28"/>
      <c r="AJ46" s="28"/>
      <c r="AK46" s="28">
        <v>8</v>
      </c>
      <c r="AL46" s="28">
        <v>9</v>
      </c>
      <c r="AM46" s="28"/>
      <c r="AN46" s="28"/>
      <c r="AO46" s="28"/>
      <c r="AP46" s="28"/>
      <c r="AQ46" s="28"/>
      <c r="AR46" s="29"/>
      <c r="AS46" s="30">
        <f t="shared" si="2"/>
        <v>13</v>
      </c>
      <c r="AT46" s="31">
        <f t="shared" si="3"/>
        <v>13</v>
      </c>
    </row>
    <row r="47" spans="1:46" s="6" customFormat="1" ht="13.5" x14ac:dyDescent="0.2">
      <c r="A47" s="20">
        <v>68</v>
      </c>
      <c r="B47" s="14" t="s">
        <v>42</v>
      </c>
      <c r="C47" s="21">
        <v>290</v>
      </c>
      <c r="D47" s="22">
        <v>196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4">
        <f t="shared" si="0"/>
        <v>290</v>
      </c>
      <c r="X47" s="25">
        <f t="shared" si="1"/>
        <v>196</v>
      </c>
      <c r="Y47" s="22"/>
      <c r="Z47" s="22"/>
      <c r="AA47" s="22"/>
      <c r="AB47" s="22"/>
      <c r="AC47" s="22">
        <v>19</v>
      </c>
      <c r="AD47" s="22">
        <v>72</v>
      </c>
      <c r="AE47" s="22"/>
      <c r="AF47" s="22"/>
      <c r="AG47" s="22"/>
      <c r="AH47" s="22"/>
      <c r="AI47" s="22"/>
      <c r="AJ47" s="22"/>
      <c r="AK47" s="22">
        <v>22</v>
      </c>
      <c r="AL47" s="22">
        <v>26</v>
      </c>
      <c r="AM47" s="22"/>
      <c r="AN47" s="22"/>
      <c r="AO47" s="22"/>
      <c r="AP47" s="22"/>
      <c r="AQ47" s="22"/>
      <c r="AR47" s="23"/>
      <c r="AS47" s="24">
        <f t="shared" si="2"/>
        <v>41</v>
      </c>
      <c r="AT47" s="25">
        <f t="shared" si="3"/>
        <v>98</v>
      </c>
    </row>
    <row r="48" spans="1:46" s="6" customFormat="1" ht="13.5" customHeight="1" x14ac:dyDescent="0.2">
      <c r="A48" s="9" t="s">
        <v>43</v>
      </c>
      <c r="B48" s="4" t="s">
        <v>44</v>
      </c>
      <c r="C48" s="27">
        <v>106</v>
      </c>
      <c r="D48" s="28">
        <v>102</v>
      </c>
      <c r="E48" s="28"/>
      <c r="F48" s="28"/>
      <c r="G48" s="28">
        <v>1</v>
      </c>
      <c r="H48" s="28">
        <v>1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9"/>
      <c r="W48" s="24">
        <f t="shared" si="0"/>
        <v>107</v>
      </c>
      <c r="X48" s="25">
        <f t="shared" si="1"/>
        <v>103</v>
      </c>
      <c r="Y48" s="28"/>
      <c r="Z48" s="28"/>
      <c r="AA48" s="28"/>
      <c r="AB48" s="28"/>
      <c r="AC48" s="28">
        <v>11</v>
      </c>
      <c r="AD48" s="28">
        <v>12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>
        <v>20</v>
      </c>
      <c r="AR48" s="29"/>
      <c r="AS48" s="30">
        <f t="shared" si="2"/>
        <v>31</v>
      </c>
      <c r="AT48" s="31">
        <f t="shared" si="3"/>
        <v>12</v>
      </c>
    </row>
    <row r="49" spans="1:48" s="6" customFormat="1" ht="13.5" x14ac:dyDescent="0.2">
      <c r="A49" s="20" t="s">
        <v>50</v>
      </c>
      <c r="B49" s="14" t="s">
        <v>132</v>
      </c>
      <c r="C49" s="21">
        <v>457</v>
      </c>
      <c r="D49" s="22">
        <v>187</v>
      </c>
      <c r="E49" s="22"/>
      <c r="F49" s="22"/>
      <c r="G49" s="22">
        <v>6</v>
      </c>
      <c r="H49" s="22">
        <v>14</v>
      </c>
      <c r="I49" s="22"/>
      <c r="J49" s="22"/>
      <c r="K49" s="22"/>
      <c r="L49" s="22"/>
      <c r="M49" s="22">
        <v>655</v>
      </c>
      <c r="N49" s="22">
        <v>278</v>
      </c>
      <c r="O49" s="22"/>
      <c r="P49" s="22"/>
      <c r="Q49" s="22"/>
      <c r="R49" s="22"/>
      <c r="S49" s="22"/>
      <c r="T49" s="22"/>
      <c r="U49" s="22"/>
      <c r="V49" s="23"/>
      <c r="W49" s="24">
        <f t="shared" si="0"/>
        <v>1118</v>
      </c>
      <c r="X49" s="25">
        <f t="shared" si="1"/>
        <v>479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>
        <v>7</v>
      </c>
      <c r="AL49" s="22"/>
      <c r="AM49" s="22"/>
      <c r="AN49" s="22"/>
      <c r="AO49" s="22"/>
      <c r="AP49" s="22"/>
      <c r="AQ49" s="22"/>
      <c r="AR49" s="23"/>
      <c r="AS49" s="24">
        <f t="shared" si="2"/>
        <v>7</v>
      </c>
      <c r="AT49" s="25">
        <f t="shared" si="3"/>
        <v>0</v>
      </c>
    </row>
    <row r="50" spans="1:48" s="6" customFormat="1" ht="13.5" x14ac:dyDescent="0.2">
      <c r="A50" s="9" t="s">
        <v>50</v>
      </c>
      <c r="B50" s="4" t="s">
        <v>74</v>
      </c>
      <c r="C50" s="27">
        <v>35</v>
      </c>
      <c r="D50" s="28">
        <v>17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24">
        <f t="shared" si="0"/>
        <v>35</v>
      </c>
      <c r="X50" s="25">
        <f t="shared" si="1"/>
        <v>17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9"/>
      <c r="AS50" s="30">
        <f t="shared" si="2"/>
        <v>0</v>
      </c>
      <c r="AT50" s="31">
        <f t="shared" si="3"/>
        <v>0</v>
      </c>
    </row>
    <row r="51" spans="1:48" s="6" customFormat="1" ht="13.5" x14ac:dyDescent="0.2">
      <c r="A51" s="20" t="s">
        <v>51</v>
      </c>
      <c r="B51" s="14" t="s">
        <v>133</v>
      </c>
      <c r="C51" s="21">
        <v>1787</v>
      </c>
      <c r="D51" s="22">
        <v>1280</v>
      </c>
      <c r="E51" s="22"/>
      <c r="F51" s="22"/>
      <c r="G51" s="22">
        <v>759</v>
      </c>
      <c r="H51" s="22">
        <v>432</v>
      </c>
      <c r="I51" s="22"/>
      <c r="J51" s="22"/>
      <c r="K51" s="22"/>
      <c r="L51" s="22"/>
      <c r="M51" s="22">
        <v>62</v>
      </c>
      <c r="N51" s="22">
        <v>36</v>
      </c>
      <c r="O51" s="22"/>
      <c r="P51" s="22"/>
      <c r="Q51" s="22"/>
      <c r="R51" s="22"/>
      <c r="S51" s="22"/>
      <c r="T51" s="22"/>
      <c r="U51" s="22"/>
      <c r="V51" s="23"/>
      <c r="W51" s="24">
        <f t="shared" si="0"/>
        <v>2608</v>
      </c>
      <c r="X51" s="25">
        <f t="shared" si="1"/>
        <v>1748</v>
      </c>
      <c r="Y51" s="22"/>
      <c r="Z51" s="22"/>
      <c r="AA51" s="22"/>
      <c r="AB51" s="22"/>
      <c r="AC51" s="22">
        <v>0</v>
      </c>
      <c r="AD51" s="22">
        <v>2</v>
      </c>
      <c r="AE51" s="22"/>
      <c r="AF51" s="22"/>
      <c r="AG51" s="22"/>
      <c r="AH51" s="22"/>
      <c r="AI51" s="22"/>
      <c r="AJ51" s="22"/>
      <c r="AK51" s="22">
        <v>1</v>
      </c>
      <c r="AL51" s="22">
        <v>2</v>
      </c>
      <c r="AM51" s="22"/>
      <c r="AN51" s="22"/>
      <c r="AO51" s="22"/>
      <c r="AP51" s="22"/>
      <c r="AQ51" s="22"/>
      <c r="AR51" s="23"/>
      <c r="AS51" s="24">
        <f t="shared" si="2"/>
        <v>1</v>
      </c>
      <c r="AT51" s="25">
        <f t="shared" si="3"/>
        <v>4</v>
      </c>
    </row>
    <row r="52" spans="1:48" s="6" customFormat="1" ht="13.5" x14ac:dyDescent="0.2">
      <c r="A52" s="9" t="s">
        <v>51</v>
      </c>
      <c r="B52" s="4" t="s">
        <v>111</v>
      </c>
      <c r="C52" s="27">
        <v>55</v>
      </c>
      <c r="D52" s="28">
        <v>53</v>
      </c>
      <c r="E52" s="28"/>
      <c r="F52" s="28"/>
      <c r="G52" s="28">
        <v>2</v>
      </c>
      <c r="H52" s="28">
        <v>2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4">
        <f t="shared" si="0"/>
        <v>57</v>
      </c>
      <c r="X52" s="25">
        <f t="shared" si="1"/>
        <v>55</v>
      </c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9"/>
      <c r="AS52" s="30">
        <f t="shared" si="2"/>
        <v>0</v>
      </c>
      <c r="AT52" s="31">
        <f t="shared" si="3"/>
        <v>0</v>
      </c>
    </row>
    <row r="53" spans="1:48" s="6" customFormat="1" ht="13.5" x14ac:dyDescent="0.2">
      <c r="A53" s="20" t="s">
        <v>52</v>
      </c>
      <c r="B53" s="14" t="s">
        <v>134</v>
      </c>
      <c r="C53" s="21">
        <v>298</v>
      </c>
      <c r="D53" s="22">
        <v>129</v>
      </c>
      <c r="E53" s="22"/>
      <c r="F53" s="22"/>
      <c r="G53" s="22">
        <v>561</v>
      </c>
      <c r="H53" s="22">
        <v>369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4">
        <f t="shared" si="0"/>
        <v>859</v>
      </c>
      <c r="X53" s="25">
        <f t="shared" si="1"/>
        <v>498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3"/>
      <c r="AS53" s="24">
        <f t="shared" si="2"/>
        <v>0</v>
      </c>
      <c r="AT53" s="25">
        <f t="shared" si="3"/>
        <v>0</v>
      </c>
    </row>
    <row r="54" spans="1:48" s="6" customFormat="1" ht="13.5" x14ac:dyDescent="0.2">
      <c r="A54" s="9" t="s">
        <v>52</v>
      </c>
      <c r="B54" s="4" t="s">
        <v>110</v>
      </c>
      <c r="C54" s="27">
        <v>32</v>
      </c>
      <c r="D54" s="28">
        <v>15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4">
        <f t="shared" si="0"/>
        <v>32</v>
      </c>
      <c r="X54" s="25">
        <f t="shared" si="1"/>
        <v>15</v>
      </c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9"/>
      <c r="AS54" s="30">
        <f t="shared" si="2"/>
        <v>0</v>
      </c>
      <c r="AT54" s="31">
        <f t="shared" si="3"/>
        <v>0</v>
      </c>
    </row>
    <row r="55" spans="1:48" s="6" customFormat="1" ht="13.5" x14ac:dyDescent="0.2">
      <c r="A55" s="20" t="s">
        <v>53</v>
      </c>
      <c r="B55" s="14" t="s">
        <v>135</v>
      </c>
      <c r="C55" s="21">
        <v>435</v>
      </c>
      <c r="D55" s="22">
        <v>260</v>
      </c>
      <c r="E55" s="22"/>
      <c r="F55" s="22"/>
      <c r="G55" s="22">
        <v>511</v>
      </c>
      <c r="H55" s="22">
        <v>299</v>
      </c>
      <c r="I55" s="22"/>
      <c r="J55" s="22"/>
      <c r="K55" s="22"/>
      <c r="L55" s="22"/>
      <c r="M55" s="22">
        <v>14</v>
      </c>
      <c r="N55" s="22"/>
      <c r="O55" s="22"/>
      <c r="P55" s="22"/>
      <c r="Q55" s="22"/>
      <c r="R55" s="22"/>
      <c r="S55" s="22"/>
      <c r="T55" s="22"/>
      <c r="U55" s="22"/>
      <c r="V55" s="23"/>
      <c r="W55" s="24">
        <f t="shared" si="0"/>
        <v>960</v>
      </c>
      <c r="X55" s="25">
        <f t="shared" si="1"/>
        <v>559</v>
      </c>
      <c r="Y55" s="22"/>
      <c r="Z55" s="22"/>
      <c r="AA55" s="22"/>
      <c r="AB55" s="22"/>
      <c r="AC55" s="22"/>
      <c r="AD55" s="22"/>
      <c r="AE55" s="22">
        <v>32</v>
      </c>
      <c r="AF55" s="22">
        <v>71</v>
      </c>
      <c r="AG55" s="22"/>
      <c r="AH55" s="22">
        <v>10</v>
      </c>
      <c r="AI55" s="22"/>
      <c r="AJ55" s="22"/>
      <c r="AK55" s="22">
        <v>13</v>
      </c>
      <c r="AL55" s="22"/>
      <c r="AM55" s="22"/>
      <c r="AN55" s="22"/>
      <c r="AO55" s="22"/>
      <c r="AP55" s="22"/>
      <c r="AQ55" s="22"/>
      <c r="AR55" s="23"/>
      <c r="AS55" s="24">
        <f t="shared" si="2"/>
        <v>45</v>
      </c>
      <c r="AT55" s="25">
        <f t="shared" si="3"/>
        <v>81</v>
      </c>
    </row>
    <row r="56" spans="1:48" s="6" customFormat="1" ht="13.5" x14ac:dyDescent="0.2">
      <c r="A56" s="9" t="s">
        <v>53</v>
      </c>
      <c r="B56" s="4" t="s">
        <v>75</v>
      </c>
      <c r="C56" s="27">
        <v>32</v>
      </c>
      <c r="D56" s="28">
        <v>14</v>
      </c>
      <c r="E56" s="28"/>
      <c r="F56" s="28"/>
      <c r="G56" s="28"/>
      <c r="H56" s="28">
        <v>1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4">
        <f t="shared" si="0"/>
        <v>32</v>
      </c>
      <c r="X56" s="25">
        <f t="shared" si="1"/>
        <v>15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9"/>
      <c r="AS56" s="30">
        <f t="shared" si="2"/>
        <v>0</v>
      </c>
      <c r="AT56" s="31">
        <f t="shared" si="3"/>
        <v>0</v>
      </c>
    </row>
    <row r="57" spans="1:48" s="6" customFormat="1" ht="13.5" x14ac:dyDescent="0.2">
      <c r="A57" s="20" t="s">
        <v>54</v>
      </c>
      <c r="B57" s="14" t="s">
        <v>136</v>
      </c>
      <c r="C57" s="21">
        <v>305</v>
      </c>
      <c r="D57" s="22">
        <v>229</v>
      </c>
      <c r="E57" s="22"/>
      <c r="F57" s="22"/>
      <c r="G57" s="22">
        <v>334</v>
      </c>
      <c r="H57" s="22">
        <v>273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>
        <v>111</v>
      </c>
      <c r="V57" s="23">
        <v>103</v>
      </c>
      <c r="W57" s="24">
        <f t="shared" si="0"/>
        <v>750</v>
      </c>
      <c r="X57" s="25">
        <f t="shared" si="1"/>
        <v>605</v>
      </c>
      <c r="Y57" s="22"/>
      <c r="Z57" s="22"/>
      <c r="AA57" s="22"/>
      <c r="AB57" s="22"/>
      <c r="AC57" s="22"/>
      <c r="AD57" s="22"/>
      <c r="AE57" s="22"/>
      <c r="AF57" s="22"/>
      <c r="AG57" s="22">
        <v>15</v>
      </c>
      <c r="AH57" s="22">
        <v>2</v>
      </c>
      <c r="AI57" s="22"/>
      <c r="AJ57" s="22"/>
      <c r="AK57" s="22">
        <v>8</v>
      </c>
      <c r="AL57" s="22">
        <v>3</v>
      </c>
      <c r="AM57" s="22"/>
      <c r="AN57" s="22"/>
      <c r="AO57" s="22"/>
      <c r="AP57" s="22"/>
      <c r="AQ57" s="22"/>
      <c r="AR57" s="23"/>
      <c r="AS57" s="24">
        <f t="shared" si="2"/>
        <v>23</v>
      </c>
      <c r="AT57" s="25">
        <f t="shared" si="3"/>
        <v>5</v>
      </c>
    </row>
    <row r="58" spans="1:48" s="6" customFormat="1" ht="13.5" x14ac:dyDescent="0.2">
      <c r="A58" s="9" t="s">
        <v>54</v>
      </c>
      <c r="B58" s="4" t="s">
        <v>114</v>
      </c>
      <c r="C58" s="27">
        <v>28</v>
      </c>
      <c r="D58" s="28">
        <v>12</v>
      </c>
      <c r="E58" s="28"/>
      <c r="F58" s="28"/>
      <c r="G58" s="28">
        <v>4</v>
      </c>
      <c r="H58" s="28">
        <v>3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>
        <v>10</v>
      </c>
      <c r="V58" s="29">
        <v>28</v>
      </c>
      <c r="W58" s="24">
        <f t="shared" si="0"/>
        <v>42</v>
      </c>
      <c r="X58" s="25">
        <f t="shared" si="1"/>
        <v>43</v>
      </c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9"/>
      <c r="AS58" s="30">
        <f t="shared" si="2"/>
        <v>0</v>
      </c>
      <c r="AT58" s="31">
        <f t="shared" si="3"/>
        <v>0</v>
      </c>
      <c r="AV58" s="26"/>
    </row>
    <row r="59" spans="1:48" s="6" customFormat="1" ht="13.5" x14ac:dyDescent="0.2">
      <c r="A59" s="20" t="s">
        <v>55</v>
      </c>
      <c r="B59" s="14" t="s">
        <v>137</v>
      </c>
      <c r="C59" s="21">
        <v>53</v>
      </c>
      <c r="D59" s="22">
        <v>23</v>
      </c>
      <c r="E59" s="22"/>
      <c r="F59" s="22"/>
      <c r="G59" s="22">
        <v>300</v>
      </c>
      <c r="H59" s="22">
        <v>141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>
        <v>86</v>
      </c>
      <c r="V59" s="23">
        <v>21</v>
      </c>
      <c r="W59" s="24">
        <f t="shared" si="0"/>
        <v>439</v>
      </c>
      <c r="X59" s="25">
        <f t="shared" si="1"/>
        <v>185</v>
      </c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>
        <v>21</v>
      </c>
      <c r="AL59" s="22">
        <v>25</v>
      </c>
      <c r="AM59" s="22"/>
      <c r="AN59" s="22"/>
      <c r="AO59" s="22"/>
      <c r="AP59" s="22"/>
      <c r="AQ59" s="22">
        <v>31</v>
      </c>
      <c r="AR59" s="23">
        <v>28</v>
      </c>
      <c r="AS59" s="24">
        <f t="shared" si="2"/>
        <v>52</v>
      </c>
      <c r="AT59" s="25">
        <f t="shared" si="3"/>
        <v>53</v>
      </c>
    </row>
    <row r="60" spans="1:48" s="6" customFormat="1" ht="13.5" x14ac:dyDescent="0.2">
      <c r="A60" s="9" t="s">
        <v>55</v>
      </c>
      <c r="B60" s="4" t="s">
        <v>76</v>
      </c>
      <c r="C60" s="27">
        <v>25</v>
      </c>
      <c r="D60" s="28">
        <v>21</v>
      </c>
      <c r="E60" s="28"/>
      <c r="F60" s="28"/>
      <c r="G60" s="28"/>
      <c r="H60" s="28"/>
      <c r="I60" s="28"/>
      <c r="J60" s="28"/>
      <c r="K60" s="28"/>
      <c r="L60" s="28"/>
      <c r="M60" s="28"/>
      <c r="N60" s="28">
        <v>1</v>
      </c>
      <c r="O60" s="28"/>
      <c r="P60" s="28"/>
      <c r="Q60" s="28"/>
      <c r="R60" s="28"/>
      <c r="S60" s="28"/>
      <c r="T60" s="28"/>
      <c r="U60" s="28"/>
      <c r="V60" s="29"/>
      <c r="W60" s="24">
        <f t="shared" si="0"/>
        <v>25</v>
      </c>
      <c r="X60" s="25">
        <f t="shared" si="1"/>
        <v>22</v>
      </c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9"/>
      <c r="AS60" s="30">
        <f t="shared" si="2"/>
        <v>0</v>
      </c>
      <c r="AT60" s="31">
        <f t="shared" si="3"/>
        <v>0</v>
      </c>
    </row>
    <row r="61" spans="1:48" s="6" customFormat="1" ht="13.5" x14ac:dyDescent="0.2">
      <c r="A61" s="20" t="s">
        <v>56</v>
      </c>
      <c r="B61" s="14" t="s">
        <v>138</v>
      </c>
      <c r="C61" s="21">
        <v>409</v>
      </c>
      <c r="D61" s="22">
        <v>190</v>
      </c>
      <c r="E61" s="22"/>
      <c r="F61" s="22"/>
      <c r="G61" s="22">
        <v>295</v>
      </c>
      <c r="H61" s="22">
        <v>109</v>
      </c>
      <c r="I61" s="22"/>
      <c r="J61" s="22"/>
      <c r="K61" s="22"/>
      <c r="L61" s="22"/>
      <c r="M61" s="22">
        <v>12</v>
      </c>
      <c r="N61" s="22">
        <v>4</v>
      </c>
      <c r="O61" s="22"/>
      <c r="P61" s="22"/>
      <c r="Q61" s="22"/>
      <c r="R61" s="22"/>
      <c r="S61" s="22"/>
      <c r="T61" s="22"/>
      <c r="U61" s="22"/>
      <c r="V61" s="23"/>
      <c r="W61" s="24">
        <f t="shared" si="0"/>
        <v>716</v>
      </c>
      <c r="X61" s="25">
        <f t="shared" si="1"/>
        <v>303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>
        <v>1</v>
      </c>
      <c r="AJ61" s="22"/>
      <c r="AK61" s="22">
        <v>7</v>
      </c>
      <c r="AL61" s="22">
        <v>5</v>
      </c>
      <c r="AM61" s="22"/>
      <c r="AN61" s="22"/>
      <c r="AO61" s="22"/>
      <c r="AP61" s="22"/>
      <c r="AQ61" s="22"/>
      <c r="AR61" s="23"/>
      <c r="AS61" s="24">
        <f t="shared" si="2"/>
        <v>8</v>
      </c>
      <c r="AT61" s="25">
        <f t="shared" si="3"/>
        <v>5</v>
      </c>
    </row>
    <row r="62" spans="1:48" s="6" customFormat="1" ht="13.5" x14ac:dyDescent="0.2">
      <c r="A62" s="9" t="s">
        <v>56</v>
      </c>
      <c r="B62" s="4" t="s">
        <v>77</v>
      </c>
      <c r="C62" s="27">
        <v>41</v>
      </c>
      <c r="D62" s="28">
        <v>25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4">
        <f t="shared" si="0"/>
        <v>41</v>
      </c>
      <c r="X62" s="25">
        <f t="shared" si="1"/>
        <v>25</v>
      </c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2</v>
      </c>
      <c r="AM62" s="28"/>
      <c r="AN62" s="28"/>
      <c r="AO62" s="28"/>
      <c r="AP62" s="28"/>
      <c r="AQ62" s="28"/>
      <c r="AR62" s="29"/>
      <c r="AS62" s="30">
        <f t="shared" si="2"/>
        <v>0</v>
      </c>
      <c r="AT62" s="31">
        <f t="shared" si="3"/>
        <v>2</v>
      </c>
    </row>
    <row r="63" spans="1:48" s="6" customFormat="1" ht="13.5" x14ac:dyDescent="0.2">
      <c r="A63" s="20" t="s">
        <v>57</v>
      </c>
      <c r="B63" s="14" t="s">
        <v>139</v>
      </c>
      <c r="C63" s="21">
        <v>418</v>
      </c>
      <c r="D63" s="22">
        <v>212</v>
      </c>
      <c r="E63" s="22"/>
      <c r="F63" s="22"/>
      <c r="G63" s="22">
        <v>221</v>
      </c>
      <c r="H63" s="22">
        <v>204</v>
      </c>
      <c r="I63" s="22"/>
      <c r="J63" s="22"/>
      <c r="K63" s="22"/>
      <c r="L63" s="22"/>
      <c r="M63" s="22">
        <v>268</v>
      </c>
      <c r="N63" s="22">
        <v>103</v>
      </c>
      <c r="O63" s="22"/>
      <c r="P63" s="22"/>
      <c r="Q63" s="22"/>
      <c r="R63" s="22"/>
      <c r="S63" s="22"/>
      <c r="T63" s="22"/>
      <c r="U63" s="22"/>
      <c r="V63" s="23"/>
      <c r="W63" s="24">
        <f t="shared" si="0"/>
        <v>907</v>
      </c>
      <c r="X63" s="25">
        <f t="shared" si="1"/>
        <v>519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3"/>
      <c r="AS63" s="24">
        <f t="shared" si="2"/>
        <v>0</v>
      </c>
      <c r="AT63" s="25">
        <f t="shared" si="3"/>
        <v>0</v>
      </c>
    </row>
    <row r="64" spans="1:48" s="6" customFormat="1" ht="13.5" x14ac:dyDescent="0.2">
      <c r="A64" s="9" t="s">
        <v>57</v>
      </c>
      <c r="B64" s="4" t="s">
        <v>78</v>
      </c>
      <c r="C64" s="27">
        <v>24</v>
      </c>
      <c r="D64" s="28">
        <v>15</v>
      </c>
      <c r="E64" s="28"/>
      <c r="F64" s="28"/>
      <c r="G64" s="28"/>
      <c r="H64" s="28">
        <v>1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/>
      <c r="W64" s="24">
        <f t="shared" si="0"/>
        <v>24</v>
      </c>
      <c r="X64" s="25">
        <f t="shared" si="1"/>
        <v>16</v>
      </c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9"/>
      <c r="AS64" s="30">
        <f t="shared" si="2"/>
        <v>0</v>
      </c>
      <c r="AT64" s="31">
        <f t="shared" si="3"/>
        <v>0</v>
      </c>
    </row>
    <row r="65" spans="1:46" s="6" customFormat="1" ht="13.5" x14ac:dyDescent="0.2">
      <c r="A65" s="20" t="s">
        <v>58</v>
      </c>
      <c r="B65" s="14" t="s">
        <v>140</v>
      </c>
      <c r="C65" s="21">
        <f>1055+89</f>
        <v>1144</v>
      </c>
      <c r="D65" s="22">
        <f>493+26+3</f>
        <v>522</v>
      </c>
      <c r="E65" s="22"/>
      <c r="F65" s="22"/>
      <c r="G65" s="22">
        <f>599+6</f>
        <v>605</v>
      </c>
      <c r="H65" s="22">
        <v>409</v>
      </c>
      <c r="I65" s="22"/>
      <c r="J65" s="22"/>
      <c r="K65" s="22"/>
      <c r="L65" s="22"/>
      <c r="M65" s="22">
        <v>208</v>
      </c>
      <c r="N65" s="22">
        <v>28</v>
      </c>
      <c r="O65" s="22"/>
      <c r="P65" s="22"/>
      <c r="Q65" s="22"/>
      <c r="R65" s="22"/>
      <c r="S65" s="22"/>
      <c r="T65" s="22"/>
      <c r="U65" s="22"/>
      <c r="V65" s="23"/>
      <c r="W65" s="24">
        <f t="shared" si="0"/>
        <v>1957</v>
      </c>
      <c r="X65" s="25">
        <f t="shared" si="1"/>
        <v>959</v>
      </c>
      <c r="Y65" s="22"/>
      <c r="Z65" s="22"/>
      <c r="AA65" s="22"/>
      <c r="AB65" s="22"/>
      <c r="AC65" s="22">
        <v>20</v>
      </c>
      <c r="AD65" s="22">
        <v>54</v>
      </c>
      <c r="AE65" s="22">
        <v>0</v>
      </c>
      <c r="AF65" s="22">
        <v>1</v>
      </c>
      <c r="AG65" s="22">
        <v>9</v>
      </c>
      <c r="AH65" s="22">
        <v>1</v>
      </c>
      <c r="AI65" s="22"/>
      <c r="AJ65" s="22"/>
      <c r="AK65" s="22">
        <v>5</v>
      </c>
      <c r="AL65" s="22">
        <v>2</v>
      </c>
      <c r="AM65" s="22"/>
      <c r="AN65" s="22"/>
      <c r="AO65" s="22"/>
      <c r="AP65" s="22"/>
      <c r="AQ65" s="22"/>
      <c r="AR65" s="23"/>
      <c r="AS65" s="24">
        <f t="shared" si="2"/>
        <v>34</v>
      </c>
      <c r="AT65" s="25">
        <f t="shared" si="3"/>
        <v>58</v>
      </c>
    </row>
    <row r="66" spans="1:46" s="6" customFormat="1" ht="13.5" x14ac:dyDescent="0.2">
      <c r="A66" s="9" t="s">
        <v>58</v>
      </c>
      <c r="B66" s="4" t="s">
        <v>79</v>
      </c>
      <c r="C66" s="27">
        <v>53</v>
      </c>
      <c r="D66" s="28">
        <v>39</v>
      </c>
      <c r="E66" s="28"/>
      <c r="F66" s="28"/>
      <c r="G66" s="28">
        <v>1</v>
      </c>
      <c r="H66" s="28">
        <v>1</v>
      </c>
      <c r="I66" s="28"/>
      <c r="J66" s="28"/>
      <c r="K66" s="28"/>
      <c r="L66" s="28"/>
      <c r="M66" s="28">
        <v>9</v>
      </c>
      <c r="N66" s="28">
        <v>7</v>
      </c>
      <c r="O66" s="28"/>
      <c r="P66" s="28"/>
      <c r="Q66" s="28"/>
      <c r="R66" s="28"/>
      <c r="S66" s="28"/>
      <c r="T66" s="28"/>
      <c r="U66" s="28"/>
      <c r="V66" s="29"/>
      <c r="W66" s="24">
        <f t="shared" si="0"/>
        <v>63</v>
      </c>
      <c r="X66" s="25">
        <f t="shared" si="1"/>
        <v>47</v>
      </c>
      <c r="Y66" s="28"/>
      <c r="Z66" s="28"/>
      <c r="AA66" s="28"/>
      <c r="AB66" s="28"/>
      <c r="AC66" s="28"/>
      <c r="AD66" s="28"/>
      <c r="AE66" s="28"/>
      <c r="AF66" s="28">
        <v>3</v>
      </c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9"/>
      <c r="AS66" s="30">
        <f t="shared" si="2"/>
        <v>0</v>
      </c>
      <c r="AT66" s="31">
        <f t="shared" si="3"/>
        <v>3</v>
      </c>
    </row>
    <row r="67" spans="1:46" s="6" customFormat="1" ht="13.5" x14ac:dyDescent="0.2">
      <c r="A67" s="20" t="s">
        <v>59</v>
      </c>
      <c r="B67" s="14" t="s">
        <v>141</v>
      </c>
      <c r="C67" s="21">
        <v>696</v>
      </c>
      <c r="D67" s="22">
        <v>411</v>
      </c>
      <c r="E67" s="22"/>
      <c r="F67" s="22"/>
      <c r="G67" s="22">
        <v>438</v>
      </c>
      <c r="H67" s="22">
        <v>377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4">
        <f t="shared" si="0"/>
        <v>1134</v>
      </c>
      <c r="X67" s="25">
        <f t="shared" si="1"/>
        <v>788</v>
      </c>
      <c r="Y67" s="22"/>
      <c r="Z67" s="22"/>
      <c r="AA67" s="22"/>
      <c r="AB67" s="22"/>
      <c r="AC67" s="22">
        <v>6</v>
      </c>
      <c r="AD67" s="22">
        <v>11</v>
      </c>
      <c r="AE67" s="22">
        <v>2</v>
      </c>
      <c r="AF67" s="22">
        <v>5</v>
      </c>
      <c r="AG67" s="22"/>
      <c r="AH67" s="22"/>
      <c r="AI67" s="22"/>
      <c r="AJ67" s="22"/>
      <c r="AK67" s="22">
        <v>21</v>
      </c>
      <c r="AL67" s="22">
        <v>39</v>
      </c>
      <c r="AM67" s="22"/>
      <c r="AN67" s="22"/>
      <c r="AO67" s="22"/>
      <c r="AP67" s="22"/>
      <c r="AQ67" s="22">
        <v>26</v>
      </c>
      <c r="AR67" s="23">
        <v>47</v>
      </c>
      <c r="AS67" s="24">
        <f t="shared" si="2"/>
        <v>55</v>
      </c>
      <c r="AT67" s="25">
        <f t="shared" si="3"/>
        <v>102</v>
      </c>
    </row>
    <row r="68" spans="1:46" s="6" customFormat="1" ht="13.5" x14ac:dyDescent="0.2">
      <c r="A68" s="9" t="s">
        <v>59</v>
      </c>
      <c r="B68" s="4" t="s">
        <v>80</v>
      </c>
      <c r="C68" s="27">
        <v>31</v>
      </c>
      <c r="D68" s="28">
        <v>22</v>
      </c>
      <c r="E68" s="28"/>
      <c r="F68" s="28"/>
      <c r="G68" s="28">
        <v>1</v>
      </c>
      <c r="H68" s="28">
        <v>4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9"/>
      <c r="W68" s="24">
        <f t="shared" si="0"/>
        <v>32</v>
      </c>
      <c r="X68" s="25">
        <f t="shared" si="1"/>
        <v>26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>
        <v>1</v>
      </c>
      <c r="AI68" s="28"/>
      <c r="AJ68" s="28"/>
      <c r="AK68" s="28"/>
      <c r="AL68" s="28">
        <v>2</v>
      </c>
      <c r="AM68" s="28"/>
      <c r="AN68" s="28"/>
      <c r="AO68" s="28"/>
      <c r="AP68" s="28"/>
      <c r="AQ68" s="28"/>
      <c r="AR68" s="29"/>
      <c r="AS68" s="30">
        <f t="shared" si="2"/>
        <v>0</v>
      </c>
      <c r="AT68" s="31">
        <f t="shared" si="3"/>
        <v>3</v>
      </c>
    </row>
    <row r="69" spans="1:46" s="6" customFormat="1" ht="13.5" x14ac:dyDescent="0.2">
      <c r="A69" s="20" t="s">
        <v>60</v>
      </c>
      <c r="B69" s="14" t="s">
        <v>142</v>
      </c>
      <c r="C69" s="21">
        <v>326</v>
      </c>
      <c r="D69" s="22">
        <v>103</v>
      </c>
      <c r="E69" s="22"/>
      <c r="F69" s="22"/>
      <c r="G69" s="22">
        <v>261</v>
      </c>
      <c r="H69" s="22">
        <v>255</v>
      </c>
      <c r="I69" s="22"/>
      <c r="J69" s="22"/>
      <c r="K69" s="22"/>
      <c r="L69" s="22"/>
      <c r="M69" s="22">
        <v>422</v>
      </c>
      <c r="N69" s="22">
        <v>274</v>
      </c>
      <c r="O69" s="22"/>
      <c r="P69" s="22"/>
      <c r="Q69" s="22"/>
      <c r="R69" s="22"/>
      <c r="S69" s="22"/>
      <c r="T69" s="22"/>
      <c r="U69" s="22"/>
      <c r="V69" s="23"/>
      <c r="W69" s="24">
        <f t="shared" si="0"/>
        <v>1009</v>
      </c>
      <c r="X69" s="25">
        <f t="shared" si="1"/>
        <v>632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>
        <v>5</v>
      </c>
      <c r="AL69" s="22">
        <v>9</v>
      </c>
      <c r="AM69" s="22"/>
      <c r="AN69" s="22"/>
      <c r="AO69" s="22"/>
      <c r="AP69" s="22"/>
      <c r="AQ69" s="22"/>
      <c r="AR69" s="23"/>
      <c r="AS69" s="24">
        <f t="shared" si="2"/>
        <v>5</v>
      </c>
      <c r="AT69" s="25">
        <f t="shared" si="3"/>
        <v>9</v>
      </c>
    </row>
    <row r="70" spans="1:46" s="6" customFormat="1" ht="13.5" x14ac:dyDescent="0.2">
      <c r="A70" s="9" t="s">
        <v>60</v>
      </c>
      <c r="B70" s="4" t="s">
        <v>61</v>
      </c>
      <c r="C70" s="27">
        <v>31</v>
      </c>
      <c r="D70" s="28">
        <v>17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9"/>
      <c r="W70" s="24">
        <f t="shared" si="0"/>
        <v>31</v>
      </c>
      <c r="X70" s="25">
        <f t="shared" si="1"/>
        <v>17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9"/>
      <c r="AS70" s="30">
        <f t="shared" si="2"/>
        <v>0</v>
      </c>
      <c r="AT70" s="31">
        <f t="shared" si="3"/>
        <v>0</v>
      </c>
    </row>
    <row r="71" spans="1:46" s="6" customFormat="1" ht="13.5" x14ac:dyDescent="0.2">
      <c r="A71" s="20" t="s">
        <v>62</v>
      </c>
      <c r="B71" s="14" t="s">
        <v>143</v>
      </c>
      <c r="C71" s="21">
        <v>481</v>
      </c>
      <c r="D71" s="22">
        <v>212</v>
      </c>
      <c r="E71" s="22"/>
      <c r="F71" s="22"/>
      <c r="G71" s="22">
        <v>178</v>
      </c>
      <c r="H71" s="22">
        <v>79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3"/>
      <c r="W71" s="24">
        <f t="shared" si="0"/>
        <v>659</v>
      </c>
      <c r="X71" s="25">
        <f t="shared" si="1"/>
        <v>291</v>
      </c>
      <c r="Y71" s="22"/>
      <c r="Z71" s="22"/>
      <c r="AA71" s="22"/>
      <c r="AB71" s="22"/>
      <c r="AC71" s="22"/>
      <c r="AD71" s="22"/>
      <c r="AE71" s="22">
        <v>29</v>
      </c>
      <c r="AF71" s="22">
        <v>17</v>
      </c>
      <c r="AG71" s="22"/>
      <c r="AH71" s="22"/>
      <c r="AI71" s="22"/>
      <c r="AJ71" s="22"/>
      <c r="AK71" s="22">
        <v>13</v>
      </c>
      <c r="AL71" s="22">
        <v>11</v>
      </c>
      <c r="AM71" s="22"/>
      <c r="AN71" s="22"/>
      <c r="AO71" s="22"/>
      <c r="AP71" s="22"/>
      <c r="AQ71" s="22"/>
      <c r="AR71" s="23"/>
      <c r="AS71" s="24">
        <f t="shared" si="2"/>
        <v>42</v>
      </c>
      <c r="AT71" s="25">
        <f t="shared" si="3"/>
        <v>28</v>
      </c>
    </row>
    <row r="72" spans="1:46" s="6" customFormat="1" ht="13.5" x14ac:dyDescent="0.2">
      <c r="A72" s="9" t="s">
        <v>62</v>
      </c>
      <c r="B72" s="4" t="s">
        <v>115</v>
      </c>
      <c r="C72" s="27">
        <v>40</v>
      </c>
      <c r="D72" s="28">
        <v>16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9"/>
      <c r="W72" s="24">
        <f t="shared" si="0"/>
        <v>40</v>
      </c>
      <c r="X72" s="25">
        <f t="shared" si="1"/>
        <v>16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9"/>
      <c r="AS72" s="30">
        <f t="shared" si="2"/>
        <v>0</v>
      </c>
      <c r="AT72" s="31">
        <f t="shared" si="3"/>
        <v>0</v>
      </c>
    </row>
    <row r="73" spans="1:46" s="6" customFormat="1" ht="13.5" x14ac:dyDescent="0.2">
      <c r="A73" s="20" t="s">
        <v>63</v>
      </c>
      <c r="B73" s="14" t="s">
        <v>144</v>
      </c>
      <c r="C73" s="21">
        <v>299</v>
      </c>
      <c r="D73" s="22">
        <v>173</v>
      </c>
      <c r="E73" s="22"/>
      <c r="F73" s="22"/>
      <c r="G73" s="22">
        <v>602</v>
      </c>
      <c r="H73" s="22">
        <v>320</v>
      </c>
      <c r="I73" s="22"/>
      <c r="J73" s="22"/>
      <c r="K73" s="22"/>
      <c r="L73" s="22"/>
      <c r="M73" s="22">
        <v>267</v>
      </c>
      <c r="N73" s="22">
        <v>91</v>
      </c>
      <c r="O73" s="22"/>
      <c r="P73" s="22"/>
      <c r="Q73" s="22"/>
      <c r="R73" s="22"/>
      <c r="S73" s="22"/>
      <c r="T73" s="22"/>
      <c r="U73" s="22"/>
      <c r="V73" s="23"/>
      <c r="W73" s="24">
        <f t="shared" si="0"/>
        <v>1168</v>
      </c>
      <c r="X73" s="25">
        <f t="shared" si="1"/>
        <v>584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>
        <v>3</v>
      </c>
      <c r="AL73" s="22">
        <v>5</v>
      </c>
      <c r="AM73" s="22"/>
      <c r="AN73" s="22"/>
      <c r="AO73" s="22"/>
      <c r="AP73" s="22"/>
      <c r="AQ73" s="22"/>
      <c r="AR73" s="23"/>
      <c r="AS73" s="24">
        <f t="shared" si="2"/>
        <v>3</v>
      </c>
      <c r="AT73" s="25">
        <f t="shared" si="3"/>
        <v>5</v>
      </c>
    </row>
    <row r="74" spans="1:46" s="6" customFormat="1" ht="13.5" x14ac:dyDescent="0.2">
      <c r="A74" s="9" t="s">
        <v>63</v>
      </c>
      <c r="B74" s="4" t="s">
        <v>109</v>
      </c>
      <c r="C74" s="27">
        <v>26</v>
      </c>
      <c r="D74" s="28">
        <v>18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W74" s="24">
        <f t="shared" si="0"/>
        <v>26</v>
      </c>
      <c r="X74" s="25">
        <f t="shared" si="1"/>
        <v>18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9"/>
      <c r="AS74" s="30">
        <f t="shared" si="2"/>
        <v>0</v>
      </c>
      <c r="AT74" s="31">
        <f t="shared" si="3"/>
        <v>0</v>
      </c>
    </row>
    <row r="75" spans="1:46" s="6" customFormat="1" ht="13.5" x14ac:dyDescent="0.2">
      <c r="A75" s="20" t="s">
        <v>64</v>
      </c>
      <c r="B75" s="14" t="s">
        <v>145</v>
      </c>
      <c r="C75" s="21">
        <v>748</v>
      </c>
      <c r="D75" s="22">
        <v>180</v>
      </c>
      <c r="E75" s="22"/>
      <c r="F75" s="22"/>
      <c r="G75" s="22">
        <v>578</v>
      </c>
      <c r="H75" s="22">
        <v>147</v>
      </c>
      <c r="I75" s="22"/>
      <c r="J75" s="22"/>
      <c r="K75" s="22"/>
      <c r="L75" s="22"/>
      <c r="M75" s="22">
        <v>55</v>
      </c>
      <c r="N75" s="22">
        <v>15</v>
      </c>
      <c r="O75" s="22"/>
      <c r="P75" s="22"/>
      <c r="Q75" s="22"/>
      <c r="R75" s="22"/>
      <c r="S75" s="22"/>
      <c r="T75" s="22"/>
      <c r="U75" s="22"/>
      <c r="V75" s="23"/>
      <c r="W75" s="24">
        <f t="shared" ref="W75:W86" si="6">+C75+E75+G75+I75+K75+M75+O75+Q75+S75+U75</f>
        <v>1381</v>
      </c>
      <c r="X75" s="25">
        <f t="shared" ref="X75:X86" si="7">+D75+F75+H75+J75+L75+N75+P75+R75+T75+V75</f>
        <v>342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3"/>
      <c r="AS75" s="24">
        <f t="shared" ref="AS75:AS87" si="8">+Y75+AA75+AC75+AE75+AG75+AI75+AK75+AM75+AO75+AQ75</f>
        <v>0</v>
      </c>
      <c r="AT75" s="25">
        <f t="shared" ref="AT75:AT87" si="9">+Z75+AB75+AD75+AF75+AH75+AJ75+AL75+AN75+AP75+AR75</f>
        <v>0</v>
      </c>
    </row>
    <row r="76" spans="1:46" s="6" customFormat="1" ht="13.5" x14ac:dyDescent="0.2">
      <c r="A76" s="9" t="s">
        <v>64</v>
      </c>
      <c r="B76" s="4" t="s">
        <v>81</v>
      </c>
      <c r="C76" s="27">
        <v>47</v>
      </c>
      <c r="D76" s="28">
        <v>35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24">
        <f t="shared" si="6"/>
        <v>47</v>
      </c>
      <c r="X76" s="25">
        <f t="shared" si="7"/>
        <v>35</v>
      </c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>
        <v>1</v>
      </c>
      <c r="AR76" s="29">
        <v>3</v>
      </c>
      <c r="AS76" s="30">
        <f t="shared" si="8"/>
        <v>1</v>
      </c>
      <c r="AT76" s="31">
        <f t="shared" si="9"/>
        <v>3</v>
      </c>
    </row>
    <row r="77" spans="1:46" s="6" customFormat="1" ht="13.5" x14ac:dyDescent="0.2">
      <c r="A77" s="20" t="s">
        <v>65</v>
      </c>
      <c r="B77" s="14" t="s">
        <v>146</v>
      </c>
      <c r="C77" s="21">
        <v>303</v>
      </c>
      <c r="D77" s="22">
        <v>150</v>
      </c>
      <c r="E77" s="22"/>
      <c r="F77" s="22"/>
      <c r="G77" s="22">
        <v>164</v>
      </c>
      <c r="H77" s="22">
        <v>121</v>
      </c>
      <c r="I77" s="22"/>
      <c r="J77" s="22"/>
      <c r="K77" s="22"/>
      <c r="L77" s="22"/>
      <c r="M77" s="22">
        <v>49</v>
      </c>
      <c r="N77" s="22">
        <v>11</v>
      </c>
      <c r="O77" s="22"/>
      <c r="P77" s="22"/>
      <c r="Q77" s="22"/>
      <c r="R77" s="22"/>
      <c r="S77" s="22"/>
      <c r="T77" s="22"/>
      <c r="U77" s="22"/>
      <c r="V77" s="23"/>
      <c r="W77" s="24">
        <f t="shared" si="6"/>
        <v>516</v>
      </c>
      <c r="X77" s="25">
        <f t="shared" si="7"/>
        <v>282</v>
      </c>
      <c r="Y77" s="22"/>
      <c r="Z77" s="22"/>
      <c r="AA77" s="22"/>
      <c r="AB77" s="22"/>
      <c r="AC77" s="22"/>
      <c r="AD77" s="22"/>
      <c r="AE77" s="22">
        <v>7</v>
      </c>
      <c r="AF77" s="22">
        <v>17</v>
      </c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1</v>
      </c>
      <c r="AR77" s="23">
        <v>1</v>
      </c>
      <c r="AS77" s="24">
        <f t="shared" si="8"/>
        <v>8</v>
      </c>
      <c r="AT77" s="25">
        <f t="shared" si="9"/>
        <v>18</v>
      </c>
    </row>
    <row r="78" spans="1:46" s="6" customFormat="1" ht="13.5" x14ac:dyDescent="0.2">
      <c r="A78" s="9" t="s">
        <v>65</v>
      </c>
      <c r="B78" s="4" t="s">
        <v>82</v>
      </c>
      <c r="C78" s="27">
        <v>29</v>
      </c>
      <c r="D78" s="28">
        <v>15</v>
      </c>
      <c r="E78" s="28"/>
      <c r="F78" s="28"/>
      <c r="G78" s="28"/>
      <c r="H78" s="28">
        <v>1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/>
      <c r="W78" s="24">
        <f t="shared" si="6"/>
        <v>29</v>
      </c>
      <c r="X78" s="25">
        <f t="shared" si="7"/>
        <v>16</v>
      </c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9"/>
      <c r="AS78" s="30">
        <f t="shared" si="8"/>
        <v>0</v>
      </c>
      <c r="AT78" s="31">
        <f t="shared" si="9"/>
        <v>0</v>
      </c>
    </row>
    <row r="79" spans="1:46" s="6" customFormat="1" ht="13.5" x14ac:dyDescent="0.2">
      <c r="A79" s="20" t="s">
        <v>66</v>
      </c>
      <c r="B79" s="14" t="s">
        <v>147</v>
      </c>
      <c r="C79" s="21">
        <v>500</v>
      </c>
      <c r="D79" s="22">
        <v>154</v>
      </c>
      <c r="E79" s="22"/>
      <c r="F79" s="22"/>
      <c r="G79" s="22">
        <v>111</v>
      </c>
      <c r="H79" s="22">
        <v>96</v>
      </c>
      <c r="I79" s="22"/>
      <c r="J79" s="22"/>
      <c r="K79" s="22"/>
      <c r="L79" s="22"/>
      <c r="M79" s="22">
        <v>125</v>
      </c>
      <c r="N79" s="22">
        <v>84</v>
      </c>
      <c r="O79" s="22"/>
      <c r="P79" s="22"/>
      <c r="Q79" s="22"/>
      <c r="R79" s="22"/>
      <c r="S79" s="22"/>
      <c r="T79" s="22"/>
      <c r="U79" s="22">
        <v>408</v>
      </c>
      <c r="V79" s="23">
        <v>185</v>
      </c>
      <c r="W79" s="24">
        <f t="shared" si="6"/>
        <v>1144</v>
      </c>
      <c r="X79" s="25">
        <f t="shared" si="7"/>
        <v>519</v>
      </c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3"/>
      <c r="AS79" s="24">
        <f t="shared" si="8"/>
        <v>0</v>
      </c>
      <c r="AT79" s="25">
        <f t="shared" si="9"/>
        <v>0</v>
      </c>
    </row>
    <row r="80" spans="1:46" s="6" customFormat="1" ht="13.5" x14ac:dyDescent="0.2">
      <c r="A80" s="9" t="s">
        <v>66</v>
      </c>
      <c r="B80" s="4" t="s">
        <v>83</v>
      </c>
      <c r="C80" s="27">
        <v>29</v>
      </c>
      <c r="D80" s="28">
        <v>17</v>
      </c>
      <c r="E80" s="28"/>
      <c r="F80" s="28"/>
      <c r="G80" s="28"/>
      <c r="H80" s="28"/>
      <c r="I80" s="28"/>
      <c r="J80" s="28"/>
      <c r="K80" s="28"/>
      <c r="L80" s="28"/>
      <c r="M80" s="28"/>
      <c r="N80" s="28">
        <v>1</v>
      </c>
      <c r="O80" s="28"/>
      <c r="P80" s="28"/>
      <c r="Q80" s="28"/>
      <c r="R80" s="28"/>
      <c r="S80" s="28"/>
      <c r="T80" s="28"/>
      <c r="U80" s="28"/>
      <c r="V80" s="29"/>
      <c r="W80" s="24">
        <f t="shared" si="6"/>
        <v>29</v>
      </c>
      <c r="X80" s="25">
        <f t="shared" si="7"/>
        <v>18</v>
      </c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9"/>
      <c r="AS80" s="30">
        <f t="shared" si="8"/>
        <v>0</v>
      </c>
      <c r="AT80" s="31">
        <f t="shared" si="9"/>
        <v>0</v>
      </c>
    </row>
    <row r="81" spans="1:46" s="6" customFormat="1" ht="13.5" x14ac:dyDescent="0.2">
      <c r="A81" s="20" t="s">
        <v>67</v>
      </c>
      <c r="B81" s="14" t="s">
        <v>148</v>
      </c>
      <c r="C81" s="21">
        <v>305</v>
      </c>
      <c r="D81" s="22">
        <v>118</v>
      </c>
      <c r="E81" s="22"/>
      <c r="F81" s="22"/>
      <c r="G81" s="22">
        <v>192</v>
      </c>
      <c r="H81" s="22">
        <v>82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>
        <v>618</v>
      </c>
      <c r="V81" s="23">
        <v>155</v>
      </c>
      <c r="W81" s="24">
        <f t="shared" si="6"/>
        <v>1115</v>
      </c>
      <c r="X81" s="25">
        <f t="shared" si="7"/>
        <v>355</v>
      </c>
      <c r="Y81" s="22"/>
      <c r="Z81" s="22"/>
      <c r="AA81" s="22"/>
      <c r="AB81" s="22"/>
      <c r="AC81" s="22"/>
      <c r="AD81" s="22"/>
      <c r="AE81" s="22">
        <v>4</v>
      </c>
      <c r="AF81" s="22">
        <v>3</v>
      </c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3"/>
      <c r="AS81" s="24">
        <f t="shared" si="8"/>
        <v>4</v>
      </c>
      <c r="AT81" s="25">
        <f t="shared" si="9"/>
        <v>3</v>
      </c>
    </row>
    <row r="82" spans="1:46" s="6" customFormat="1" ht="13.5" x14ac:dyDescent="0.2">
      <c r="A82" s="9" t="s">
        <v>67</v>
      </c>
      <c r="B82" s="4" t="s">
        <v>84</v>
      </c>
      <c r="C82" s="27">
        <v>42</v>
      </c>
      <c r="D82" s="28">
        <v>18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9"/>
      <c r="W82" s="24">
        <f t="shared" si="6"/>
        <v>42</v>
      </c>
      <c r="X82" s="25">
        <f t="shared" si="7"/>
        <v>18</v>
      </c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>
        <v>1</v>
      </c>
      <c r="AL82" s="28">
        <v>3</v>
      </c>
      <c r="AM82" s="28"/>
      <c r="AN82" s="28"/>
      <c r="AO82" s="28"/>
      <c r="AP82" s="28"/>
      <c r="AQ82" s="28"/>
      <c r="AR82" s="29"/>
      <c r="AS82" s="30">
        <f t="shared" si="8"/>
        <v>1</v>
      </c>
      <c r="AT82" s="31">
        <f t="shared" si="9"/>
        <v>3</v>
      </c>
    </row>
    <row r="83" spans="1:46" s="6" customFormat="1" ht="13.5" x14ac:dyDescent="0.2">
      <c r="A83" s="20" t="s">
        <v>68</v>
      </c>
      <c r="B83" s="14" t="s">
        <v>149</v>
      </c>
      <c r="C83" s="21">
        <v>352</v>
      </c>
      <c r="D83" s="22">
        <v>149</v>
      </c>
      <c r="E83" s="22"/>
      <c r="F83" s="22"/>
      <c r="G83" s="22">
        <v>202</v>
      </c>
      <c r="H83" s="22">
        <v>146</v>
      </c>
      <c r="I83" s="22"/>
      <c r="J83" s="22"/>
      <c r="K83" s="22"/>
      <c r="L83" s="22"/>
      <c r="M83" s="22">
        <v>148</v>
      </c>
      <c r="N83" s="22">
        <v>125</v>
      </c>
      <c r="O83" s="22"/>
      <c r="P83" s="22"/>
      <c r="Q83" s="22"/>
      <c r="R83" s="22"/>
      <c r="S83" s="22"/>
      <c r="T83" s="22"/>
      <c r="U83" s="22"/>
      <c r="V83" s="23"/>
      <c r="W83" s="24">
        <f t="shared" si="6"/>
        <v>702</v>
      </c>
      <c r="X83" s="25">
        <f t="shared" si="7"/>
        <v>420</v>
      </c>
      <c r="Y83" s="22"/>
      <c r="Z83" s="22"/>
      <c r="AA83" s="22"/>
      <c r="AB83" s="22"/>
      <c r="AC83" s="22"/>
      <c r="AD83" s="22"/>
      <c r="AE83" s="22"/>
      <c r="AF83" s="22"/>
      <c r="AG83" s="22">
        <v>16</v>
      </c>
      <c r="AH83" s="22">
        <v>22</v>
      </c>
      <c r="AI83" s="22"/>
      <c r="AJ83" s="22"/>
      <c r="AK83" s="22">
        <v>10</v>
      </c>
      <c r="AL83" s="22">
        <v>9</v>
      </c>
      <c r="AM83" s="22"/>
      <c r="AN83" s="22"/>
      <c r="AO83" s="22"/>
      <c r="AP83" s="22"/>
      <c r="AQ83" s="22"/>
      <c r="AR83" s="23"/>
      <c r="AS83" s="24">
        <f t="shared" si="8"/>
        <v>26</v>
      </c>
      <c r="AT83" s="25">
        <f t="shared" si="9"/>
        <v>31</v>
      </c>
    </row>
    <row r="84" spans="1:46" s="6" customFormat="1" ht="13.5" x14ac:dyDescent="0.2">
      <c r="A84" s="9" t="s">
        <v>68</v>
      </c>
      <c r="B84" s="4" t="s">
        <v>85</v>
      </c>
      <c r="C84" s="27">
        <v>33</v>
      </c>
      <c r="D84" s="28">
        <v>18</v>
      </c>
      <c r="E84" s="28"/>
      <c r="F84" s="28"/>
      <c r="G84" s="28"/>
      <c r="H84" s="28">
        <v>2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9"/>
      <c r="W84" s="24">
        <f t="shared" si="6"/>
        <v>33</v>
      </c>
      <c r="X84" s="25">
        <f t="shared" si="7"/>
        <v>20</v>
      </c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9"/>
      <c r="AS84" s="30">
        <f t="shared" si="8"/>
        <v>0</v>
      </c>
      <c r="AT84" s="31">
        <f t="shared" si="9"/>
        <v>0</v>
      </c>
    </row>
    <row r="85" spans="1:46" s="6" customFormat="1" ht="13.5" x14ac:dyDescent="0.2">
      <c r="A85" s="20" t="s">
        <v>69</v>
      </c>
      <c r="B85" s="14" t="s">
        <v>150</v>
      </c>
      <c r="C85" s="21">
        <v>4496</v>
      </c>
      <c r="D85" s="22">
        <v>2363</v>
      </c>
      <c r="E85" s="22"/>
      <c r="F85" s="22"/>
      <c r="G85" s="22">
        <f>+1036-8</f>
        <v>1028</v>
      </c>
      <c r="H85" s="22">
        <f>+588-4</f>
        <v>584</v>
      </c>
      <c r="I85" s="22"/>
      <c r="J85" s="22"/>
      <c r="K85" s="22"/>
      <c r="L85" s="22"/>
      <c r="M85" s="22">
        <v>33</v>
      </c>
      <c r="N85" s="22">
        <v>22</v>
      </c>
      <c r="O85" s="22"/>
      <c r="P85" s="22"/>
      <c r="Q85" s="22"/>
      <c r="R85" s="22"/>
      <c r="S85" s="22"/>
      <c r="T85" s="22"/>
      <c r="U85" s="22">
        <v>1</v>
      </c>
      <c r="V85" s="23">
        <v>14</v>
      </c>
      <c r="W85" s="24">
        <f t="shared" si="6"/>
        <v>5558</v>
      </c>
      <c r="X85" s="25">
        <f t="shared" si="7"/>
        <v>2983</v>
      </c>
      <c r="Y85" s="22"/>
      <c r="Z85" s="22"/>
      <c r="AA85" s="22"/>
      <c r="AB85" s="22"/>
      <c r="AC85" s="22"/>
      <c r="AD85" s="22"/>
      <c r="AE85" s="22">
        <v>235</v>
      </c>
      <c r="AF85" s="22">
        <v>479</v>
      </c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3"/>
      <c r="AS85" s="24">
        <f t="shared" si="8"/>
        <v>235</v>
      </c>
      <c r="AT85" s="25">
        <f t="shared" si="9"/>
        <v>479</v>
      </c>
    </row>
    <row r="86" spans="1:46" s="6" customFormat="1" ht="11.25" customHeight="1" x14ac:dyDescent="0.2">
      <c r="A86" s="9" t="s">
        <v>69</v>
      </c>
      <c r="B86" s="4" t="s">
        <v>86</v>
      </c>
      <c r="C86" s="27">
        <v>88</v>
      </c>
      <c r="D86" s="28">
        <v>103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9"/>
      <c r="W86" s="24">
        <f t="shared" si="6"/>
        <v>88</v>
      </c>
      <c r="X86" s="25">
        <f t="shared" si="7"/>
        <v>103</v>
      </c>
      <c r="Y86" s="28"/>
      <c r="Z86" s="28"/>
      <c r="AA86" s="28"/>
      <c r="AB86" s="28"/>
      <c r="AC86" s="28">
        <v>3</v>
      </c>
      <c r="AD86" s="28">
        <v>2</v>
      </c>
      <c r="AE86" s="28">
        <v>4</v>
      </c>
      <c r="AF86" s="28">
        <v>3</v>
      </c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>
        <v>6</v>
      </c>
      <c r="AR86" s="29">
        <v>2</v>
      </c>
      <c r="AS86" s="30">
        <f t="shared" si="8"/>
        <v>13</v>
      </c>
      <c r="AT86" s="31">
        <f t="shared" si="9"/>
        <v>7</v>
      </c>
    </row>
    <row r="87" spans="1:46" s="6" customFormat="1" ht="13.5" x14ac:dyDescent="0.2">
      <c r="A87" s="20"/>
      <c r="B87" s="14" t="s">
        <v>116</v>
      </c>
      <c r="C87" s="21">
        <v>1</v>
      </c>
      <c r="D87" s="22">
        <v>2</v>
      </c>
      <c r="E87" s="22"/>
      <c r="F87" s="22"/>
      <c r="G87" s="22">
        <v>7</v>
      </c>
      <c r="H87" s="22">
        <v>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24">
        <f>+C87+E87+G87+I87+K87+M87+O87+Q87+S87+U87</f>
        <v>8</v>
      </c>
      <c r="X87" s="25">
        <f>+D87+F87+H87+J87+L87+N87+P87+R87+T87+V87</f>
        <v>7</v>
      </c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3"/>
      <c r="AS87" s="24">
        <f t="shared" si="8"/>
        <v>0</v>
      </c>
      <c r="AT87" s="25">
        <f t="shared" si="9"/>
        <v>0</v>
      </c>
    </row>
    <row r="88" spans="1:46" s="5" customFormat="1" x14ac:dyDescent="0.2">
      <c r="A88" s="47" t="s">
        <v>48</v>
      </c>
      <c r="B88" s="47"/>
      <c r="C88" s="11">
        <f t="shared" ref="C88:V88" si="10">SUM(C7:C87)</f>
        <v>54248</v>
      </c>
      <c r="D88" s="11">
        <f t="shared" si="10"/>
        <v>54857</v>
      </c>
      <c r="E88" s="11">
        <f t="shared" si="10"/>
        <v>40</v>
      </c>
      <c r="F88" s="11">
        <f t="shared" si="10"/>
        <v>110</v>
      </c>
      <c r="G88" s="11">
        <f t="shared" si="10"/>
        <v>12736</v>
      </c>
      <c r="H88" s="11">
        <f t="shared" si="10"/>
        <v>14711</v>
      </c>
      <c r="I88" s="11">
        <f t="shared" si="10"/>
        <v>21635</v>
      </c>
      <c r="J88" s="11">
        <f t="shared" si="10"/>
        <v>9791</v>
      </c>
      <c r="K88" s="11">
        <f t="shared" si="10"/>
        <v>17897</v>
      </c>
      <c r="L88" s="11">
        <f t="shared" si="10"/>
        <v>6980</v>
      </c>
      <c r="M88" s="11">
        <f t="shared" si="10"/>
        <v>4358</v>
      </c>
      <c r="N88" s="11">
        <f t="shared" si="10"/>
        <v>4398</v>
      </c>
      <c r="O88" s="11">
        <f t="shared" si="10"/>
        <v>7956</v>
      </c>
      <c r="P88" s="11">
        <f t="shared" si="10"/>
        <v>28864</v>
      </c>
      <c r="Q88" s="11">
        <f t="shared" si="10"/>
        <v>11704</v>
      </c>
      <c r="R88" s="11">
        <f t="shared" si="10"/>
        <v>23173</v>
      </c>
      <c r="S88" s="11">
        <f t="shared" si="10"/>
        <v>2506</v>
      </c>
      <c r="T88" s="11">
        <f t="shared" si="10"/>
        <v>8839</v>
      </c>
      <c r="U88" s="11">
        <f t="shared" si="10"/>
        <v>2566</v>
      </c>
      <c r="V88" s="11">
        <f t="shared" si="10"/>
        <v>3957</v>
      </c>
      <c r="W88" s="11">
        <f>SUM(W7:W87)</f>
        <v>135646</v>
      </c>
      <c r="X88" s="11">
        <f>SUM(X7:X87)</f>
        <v>155680</v>
      </c>
      <c r="Y88" s="11">
        <f t="shared" ref="Y88:AT88" si="11">SUM(Y7:Y87)</f>
        <v>100</v>
      </c>
      <c r="Z88" s="11">
        <f t="shared" si="11"/>
        <v>146</v>
      </c>
      <c r="AA88" s="11">
        <f t="shared" si="11"/>
        <v>209</v>
      </c>
      <c r="AB88" s="11">
        <f t="shared" si="11"/>
        <v>195</v>
      </c>
      <c r="AC88" s="11">
        <f t="shared" si="11"/>
        <v>570</v>
      </c>
      <c r="AD88" s="11">
        <f t="shared" si="11"/>
        <v>989</v>
      </c>
      <c r="AE88" s="11">
        <f t="shared" si="11"/>
        <v>518</v>
      </c>
      <c r="AF88" s="11">
        <f t="shared" si="11"/>
        <v>1112</v>
      </c>
      <c r="AG88" s="11">
        <f t="shared" si="11"/>
        <v>178</v>
      </c>
      <c r="AH88" s="11">
        <f t="shared" si="11"/>
        <v>199</v>
      </c>
      <c r="AI88" s="11">
        <f t="shared" si="11"/>
        <v>20</v>
      </c>
      <c r="AJ88" s="11">
        <f t="shared" si="11"/>
        <v>13</v>
      </c>
      <c r="AK88" s="11">
        <f t="shared" si="11"/>
        <v>228</v>
      </c>
      <c r="AL88" s="11">
        <f t="shared" si="11"/>
        <v>203</v>
      </c>
      <c r="AM88" s="11">
        <f t="shared" si="11"/>
        <v>476</v>
      </c>
      <c r="AN88" s="11">
        <f t="shared" si="11"/>
        <v>813</v>
      </c>
      <c r="AO88" s="11">
        <f t="shared" si="11"/>
        <v>714</v>
      </c>
      <c r="AP88" s="11">
        <f t="shared" si="11"/>
        <v>1016</v>
      </c>
      <c r="AQ88" s="11">
        <f t="shared" si="11"/>
        <v>2282</v>
      </c>
      <c r="AR88" s="11">
        <f t="shared" si="11"/>
        <v>3709</v>
      </c>
      <c r="AS88" s="11">
        <f t="shared" si="11"/>
        <v>5295</v>
      </c>
      <c r="AT88" s="11">
        <f t="shared" si="11"/>
        <v>8395</v>
      </c>
    </row>
    <row r="89" spans="1:46" ht="13.5" x14ac:dyDescent="0.25">
      <c r="A89" s="37" t="s">
        <v>159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x14ac:dyDescent="0.2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ht="15" x14ac:dyDescent="0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2"/>
      <c r="U91" s="33"/>
      <c r="V91" s="32"/>
      <c r="W91" s="34"/>
      <c r="X91" s="33"/>
      <c r="Y91" s="33"/>
      <c r="Z91" s="33"/>
      <c r="AA91" s="33"/>
      <c r="AB91" s="33"/>
      <c r="AC91" s="33"/>
      <c r="AD91" s="12"/>
      <c r="AE91" s="33"/>
      <c r="AF91" s="12"/>
      <c r="AG91" s="33"/>
      <c r="AH91" s="12"/>
      <c r="AI91" s="33"/>
      <c r="AJ91" s="12"/>
      <c r="AK91" s="33"/>
      <c r="AL91" s="12"/>
      <c r="AM91" s="33"/>
      <c r="AN91" s="12"/>
      <c r="AO91" s="33"/>
      <c r="AP91" s="12"/>
      <c r="AQ91" s="33"/>
      <c r="AR91" s="12"/>
      <c r="AS91" s="34"/>
      <c r="AT91" s="12"/>
    </row>
    <row r="92" spans="1:46" s="8" customFormat="1" x14ac:dyDescent="0.2">
      <c r="A92" s="1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46" x14ac:dyDescent="0.2">
      <c r="N93" s="10"/>
      <c r="AB93" s="10"/>
    </row>
  </sheetData>
  <protectedRanges>
    <protectedRange sqref="C13:D13" name="Presupuestados_2"/>
    <protectedRange sqref="E13:F13" name="Becarios_2"/>
    <protectedRange sqref="G13:H13" name="C Permanentes_2_1"/>
    <protectedRange sqref="Y13:Z13" name="Pasantes_2_1"/>
    <protectedRange sqref="AE13:AF13" name="Pasantes_2_2"/>
    <protectedRange sqref="AG13:AH13" name="A de Obra_2_1"/>
    <protectedRange sqref="AI13:AJ13" name="C a término_2_1"/>
    <protectedRange sqref="AM13:AN13" name="C a término_2_2"/>
    <protectedRange sqref="AQ13:AR13" name="Otros_2"/>
    <protectedRange sqref="C14:D14" name="Presupuestados_2_2"/>
    <protectedRange sqref="E14:F14" name="Becarios_2_1"/>
    <protectedRange sqref="G14:H14" name="C Permanentes_2_2"/>
    <protectedRange sqref="U14:V14" name="Otros FP_2_1"/>
    <protectedRange sqref="AQ14:AR14" name="Otros_2_1"/>
    <protectedRange sqref="C16:D16" name="Presupuestados_2_1"/>
    <protectedRange sqref="E16:F16" name="Becarios_2_3"/>
    <protectedRange sqref="C17:D17" name="Presupuestados_2_2_2"/>
    <protectedRange sqref="E17:F17" name="Becarios_2_2_1"/>
    <protectedRange sqref="G17:H17" name="C Permanentes_2_2_1"/>
    <protectedRange sqref="Y17:Z17" name="Pasantes_2_2_1"/>
    <protectedRange sqref="AA17:AB17" name="Pasantes_2_2_2"/>
    <protectedRange sqref="AC17:AD17" name="Pasantes_2_2_1_2"/>
    <protectedRange sqref="AG17:AH17" name="A de Obra_2_2"/>
    <protectedRange sqref="AQ17:AR17" name="Otros_2_2_1"/>
    <protectedRange sqref="C18:D18" name="Presupuestados_2_3"/>
    <protectedRange sqref="E18:F18" name="Becarios_2_2"/>
    <protectedRange sqref="AA18:AB18" name="Pasantes_2"/>
    <protectedRange sqref="AC18:AD18" name="Pasantes_2_4"/>
    <protectedRange sqref="AE18:AF18" name="Pasantes_2_5"/>
    <protectedRange sqref="AG18:AH18" name="A de Obra_2"/>
    <protectedRange sqref="AQ18:AR18" name="Otros_2_2"/>
    <protectedRange sqref="C19:D19" name="Presupuestados_2_4"/>
    <protectedRange sqref="E19:F19" name="Becarios_2_4"/>
    <protectedRange sqref="U19:V19" name="Otros FP_2"/>
    <protectedRange sqref="AQ19:AR19" name="Otros_2_3"/>
    <protectedRange sqref="C20:D20" name="Presupuestados_2_5"/>
    <protectedRange sqref="E20:F20" name="Becarios_2_5"/>
    <protectedRange sqref="Y20:Z20" name="Pasantes_2_3"/>
    <protectedRange sqref="AC20:AD20" name="Pasantes_2_6"/>
    <protectedRange sqref="AG20:AH20" name="A de Obra_2_3"/>
    <protectedRange sqref="AM20:AN20" name="C a término_2"/>
    <protectedRange sqref="AQ20:AR20" name="Otros_2_4"/>
    <protectedRange sqref="C21:D21" name="Presupuestados_2_6"/>
    <protectedRange sqref="E21:F21" name="Becarios_2_6"/>
    <protectedRange sqref="Y21:Z21" name="Pasantes_2_7"/>
    <protectedRange sqref="AC21:AD21" name="Pasantes_2_8"/>
    <protectedRange sqref="AM21:AN21" name="C a término_2_3"/>
    <protectedRange sqref="AQ21:AR21" name="Otros_2_6"/>
    <protectedRange sqref="C23:D23" name="Presupuestados_2_7"/>
    <protectedRange sqref="G23:H23" name="C Permanentes_2"/>
    <protectedRange sqref="C24:D24" name="Presupuestados_2_8"/>
    <protectedRange sqref="AK24:AL24" name="C a término_2_5"/>
    <protectedRange sqref="C25:D25" name="Presupuestados_2_9"/>
    <protectedRange sqref="G25:H25" name="C Permanentes_2_3"/>
    <protectedRange sqref="AK25:AL25" name="C a término_2_6"/>
    <protectedRange sqref="C27:D27" name="Presupuestados_2_11"/>
    <protectedRange sqref="G27:H27" name="C Permanentes_2_5"/>
    <protectedRange sqref="M27:N27" name="C Zafrales etc_2"/>
    <protectedRange sqref="O27:P27" name="C Zafrales etc_2_1"/>
    <protectedRange sqref="Q27:R27" name="C Zafrales etc_2_2"/>
    <protectedRange sqref="S27:T27" name="C Zafrales etc_2_3"/>
    <protectedRange sqref="U27:V27" name="Otros FP_2_2"/>
    <protectedRange sqref="AC27:AD27" name="Becarios_2_7"/>
    <protectedRange sqref="AE27:AF27" name="Pasantes_2_9"/>
    <protectedRange sqref="C29:D29" name="Presupuestados_2_12"/>
    <protectedRange sqref="G29:H29" name="C Permanentes_2_6"/>
    <protectedRange sqref="U29:V29" name="Otros FP_2_3"/>
    <protectedRange sqref="AC29:AD29" name="Becarios_2_9"/>
    <protectedRange sqref="AE29:AF29" name="Pasantes_2_10"/>
    <protectedRange sqref="AO29:AP29" name="C a término_2_7"/>
    <protectedRange sqref="AQ29:AR29" name="Otros_2_5"/>
    <protectedRange sqref="G31:H34" name="C Permanentes_2_4"/>
    <protectedRange sqref="U31:V34" name="Otros FP_2_4"/>
    <protectedRange sqref="C35:D35" name="Presupuestados_2_10"/>
    <protectedRange sqref="C36:D36" name="Presupuestados_2_13"/>
    <protectedRange sqref="G36:H36" name="C Permanentes_2_7"/>
    <protectedRange sqref="AC36:AD36" name="Becarios_2_8"/>
    <protectedRange sqref="AG36:AH36" name="A de Obra_2_4"/>
    <protectedRange sqref="AK36:AL36" name="C a término_2_8"/>
    <protectedRange sqref="C37:D37" name="Presupuestados_2_14"/>
    <protectedRange sqref="AE37:AF37" name="Pasantes_2_11"/>
    <protectedRange sqref="AK37:AL37" name="C a término_2_9"/>
    <protectedRange sqref="AQ37:AR37" name="Otros_2_7"/>
    <protectedRange sqref="C38:D38" name="Presupuestados_2_16"/>
    <protectedRange sqref="G38:H38" name="C Permanentes_2_8"/>
    <protectedRange sqref="U38:V38" name="Otros FP_2_5"/>
    <protectedRange sqref="AC38:AD38" name="Becarios_2_10"/>
    <protectedRange sqref="AG38:AH38" name="A de Obra_2_5"/>
    <protectedRange sqref="AQ38:AR38" name="Otros_2_8"/>
    <protectedRange sqref="C39:D39" name="Presupuestados_2_17"/>
    <protectedRange sqref="G39:H39" name="C Permanentes_2_10"/>
    <protectedRange sqref="M39:N39" name="C Zafrales etc_2_4"/>
    <protectedRange sqref="C40:D40" name="Presupuestados_2_15"/>
    <protectedRange sqref="G40:H40" name="C Permanentes_2_11"/>
    <protectedRange sqref="AC40:AD40" name="Becarios_2_11"/>
    <protectedRange sqref="AE40:AF40" name="Pasantes_2_12"/>
    <protectedRange sqref="AK40:AL40" name="C a término_2_4"/>
    <protectedRange sqref="AO40:AP40" name="C a término_2_10"/>
    <protectedRange sqref="C41:D41" name="Presupuestados_2_19"/>
    <protectedRange sqref="G41:H41" name="C Permanentes_2_9"/>
    <protectedRange sqref="AQ41:AR41" name="Otros_2_10"/>
    <protectedRange sqref="C42:D42" name="Presupuestados_2_20"/>
    <protectedRange sqref="G42:H42" name="C Permanentes_2_13"/>
    <protectedRange sqref="AO42:AP42" name="C a término_2_12"/>
    <protectedRange sqref="C43:D43" name="Presupuestados_2_22"/>
    <protectedRange sqref="G43:H43" name="C Permanentes_2_15"/>
    <protectedRange sqref="C44:D44" name="Presupuestados_2_24"/>
    <protectedRange sqref="G44:H44" name="C Permanentes_2_16"/>
    <protectedRange sqref="U44:V44" name="Otros FP_2_7"/>
    <protectedRange sqref="AC44:AD44" name="Becarios_2_13"/>
    <protectedRange sqref="AO44:AP44" name="C a término_2_14"/>
    <protectedRange sqref="AQ44:AR44" name="Otros_2_12"/>
    <protectedRange sqref="C45:D45" name="Presupuestados_2_26"/>
    <protectedRange sqref="G45:H45" name="C Permanentes_2_17"/>
    <protectedRange sqref="M45:N45" name="C Zafrales etc_2_6"/>
    <protectedRange sqref="AC45:AD45" name="Becarios_2_14"/>
    <protectedRange sqref="AE45:AF45" name="Pasantes_2_13"/>
    <protectedRange sqref="AK45:AL45" name="C a término_2_15"/>
    <protectedRange sqref="AM45:AN45" name="C a término_2_16"/>
    <protectedRange sqref="AO45:AP45" name="C a término_2_18"/>
    <protectedRange sqref="AQ45:AR45" name="Otros_2_13"/>
    <protectedRange sqref="C46:D46" name="Presupuestados_2_27"/>
    <protectedRange sqref="G46:H46" name="C Permanentes_2_19"/>
    <protectedRange sqref="M46:N46" name="C Zafrales etc_2_7"/>
    <protectedRange sqref="AC46:AD46" name="Becarios_2_15"/>
    <protectedRange sqref="AK46:AL46" name="C a término_2_19"/>
    <protectedRange sqref="C47:D47" name="Presupuestados_2_18"/>
    <protectedRange sqref="AC47:AD47" name="Becarios_2_12"/>
    <protectedRange sqref="AK47:AL47" name="C a término_2_11"/>
    <protectedRange sqref="C49:D49" name="Presupuestados_2_21"/>
    <protectedRange sqref="G49:H49" name="C Permanentes_2_14"/>
    <protectedRange sqref="M49:N49" name="C Zafrales etc_2_5"/>
    <protectedRange sqref="C53:D53" name="Presupuestados_2_23"/>
    <protectedRange sqref="G53:H53" name="C Permanentes_2_18"/>
    <protectedRange sqref="C59:D59" name="Presupuestados_2_25"/>
    <protectedRange sqref="G59:H59" name="C Permanentes_2_20"/>
    <protectedRange sqref="U59:V59" name="Otros FP_2_6"/>
    <protectedRange sqref="AK59:AL59" name="C a término_2_17"/>
    <protectedRange sqref="AQ59:AR59" name="Otros_2_9"/>
    <protectedRange sqref="C60:D60" name="Presupuestados_2_28"/>
    <protectedRange sqref="C61:D61" name="Presupuestados_2_30"/>
    <protectedRange sqref="G61:H61" name="C Permanentes_2_21"/>
    <protectedRange sqref="M61:N61" name="C Zafrales etc_2_9"/>
    <protectedRange sqref="C63:D63" name="Presupuestados_2_29"/>
    <protectedRange sqref="G63:H63" name="C Permanentes_2_12"/>
    <protectedRange sqref="M63:N63" name="C Zafrales etc_2_10"/>
    <protectedRange sqref="C66:D66" name="Presupuestados_2_31"/>
    <protectedRange sqref="G66:H66" name="C Permanentes_2_22"/>
    <protectedRange sqref="M66:N66" name="C Zafrales etc_2_11"/>
    <protectedRange sqref="C67:D67" name="Presupuestados_2_32"/>
    <protectedRange sqref="G67:H67" name="C Permanentes_2_23"/>
    <protectedRange sqref="AC67:AD67" name="Becarios_2_16"/>
    <protectedRange sqref="AE67:AF67" name="Pasantes_2_14"/>
    <protectedRange sqref="AK67:AL67" name="C a término_2_13"/>
    <protectedRange sqref="AQ67:AR67" name="Otros_2_11"/>
    <protectedRange sqref="C68:D68" name="Presupuestados_2_33"/>
    <protectedRange sqref="G68:H68" name="C Permanentes_2_24"/>
    <protectedRange sqref="C69:D69" name="Presupuestados_2_34"/>
    <protectedRange sqref="G69:H69" name="C Permanentes_2_25"/>
    <protectedRange sqref="M69:N69" name="C Zafrales etc_2_12"/>
    <protectedRange sqref="C75:D75" name="Presupuestados_2_35"/>
    <protectedRange sqref="G75:H75" name="C Permanentes_2_26"/>
    <protectedRange sqref="M75:N75" name="C Zafrales etc_2_8"/>
    <protectedRange sqref="C83:D83" name="Presupuestados_2_36"/>
    <protectedRange sqref="G83:H83" name="C Permanentes_2_27"/>
    <protectedRange sqref="M83:N83" name="C Zafrales etc_2_13"/>
    <protectedRange sqref="AG83:AH83" name="A de Obra_2_6"/>
    <protectedRange sqref="AK83:AL83" name="C a término_2_20"/>
    <protectedRange sqref="C8:D8" name="Presupuestados_2_37"/>
    <protectedRange sqref="E8:F8" name="Becarios_2_17"/>
    <protectedRange sqref="U8:V8" name="Otros FP_2_9"/>
    <protectedRange sqref="Y8:Z8" name="Pasantes_2_16"/>
    <protectedRange sqref="AA8:AB8" name="Pasantes_2_18"/>
    <protectedRange sqref="AC8:AD8" name="Pasantes_2_19"/>
    <protectedRange sqref="AG8:AH8" name="A de Obra_2_7"/>
    <protectedRange sqref="AI8:AJ8" name="C a término_2_21"/>
    <protectedRange sqref="AM8:AN8" name="C a término_2_22"/>
    <protectedRange sqref="AQ8:AR8" name="Otros_2_14"/>
    <protectedRange sqref="C77:D77" name="Presupuestados_2_38"/>
    <protectedRange sqref="G77:H77" name="C Permanentes_2_28"/>
    <protectedRange sqref="M77:N77" name="C Zafrales etc_2_14"/>
    <protectedRange sqref="AE77:AF77" name="Pasantes_2_20"/>
    <protectedRange sqref="AQ77:AR77" name="Otros_2_16"/>
    <protectedRange sqref="C78:D78" name="Presupuestados_2_39"/>
    <protectedRange sqref="C84:D84" name="Presupuestados_2_40"/>
    <protectedRange sqref="C81:D81" name="Presupuestados_2_41"/>
    <protectedRange sqref="G81:H81" name="C Permanentes_2_29"/>
    <protectedRange sqref="U81:V81" name="Otros FP_2_8"/>
    <protectedRange sqref="AE81:AF81" name="Pasantes_2_15"/>
    <protectedRange sqref="C32:D32" name="Presupuestados_2_42"/>
    <protectedRange sqref="C28:D28" name="Presupuestados_2_43"/>
    <protectedRange sqref="G28:H28" name="C Permanentes_2_31"/>
    <protectedRange sqref="M28:N28" name="C Zafrales etc_2_15"/>
    <protectedRange sqref="AC28:AD28" name="Becarios_2_18"/>
    <protectedRange sqref="AK28:AL28" name="C a término_2_25"/>
    <protectedRange sqref="AQ28:AR28" name="Otros_2_15"/>
    <protectedRange sqref="C11:D11" name="Presupuestados_2_45"/>
    <protectedRange sqref="E11:F11" name="Becarios_2_20"/>
    <protectedRange sqref="G11:H11" name="C Permanentes_2_33"/>
    <protectedRange sqref="M11:N11" name="C Zafrales etc_2_20"/>
    <protectedRange sqref="U11:V11" name="Otros FP_2_10"/>
    <protectedRange sqref="C58:D58" name="Presupuestados_2_46"/>
    <protectedRange sqref="G58:H58" name="C Permanentes_2_34"/>
    <protectedRange sqref="U58:V58" name="Otros FP_2_12"/>
    <protectedRange sqref="C65:D65" name="Presupuestados_2_47"/>
    <protectedRange sqref="G65:H65" name="C Permanentes_2_36"/>
    <protectedRange sqref="M65:N65" name="C Zafrales etc_2_21"/>
    <protectedRange sqref="AC65:AD65" name="Becarios_2_21"/>
    <protectedRange sqref="AE65:AF65" name="Pasantes_2_22"/>
    <protectedRange sqref="AG65:AH65" name="A de Obra_2_9"/>
    <protectedRange sqref="AK65:AL65" name="C a término_2_28"/>
    <protectedRange sqref="C9:D9" name="Presupuestados_2_48"/>
    <protectedRange sqref="E9:F9" name="Becarios_2_22"/>
    <protectedRange sqref="G9:H9" name="C Permanentes_2_35"/>
    <protectedRange sqref="I9:J9" name="C Permanentes_2_38"/>
    <protectedRange sqref="K9:L9" name="C Permanentes_2_39"/>
    <protectedRange sqref="M9:N9" name="C Zafrales etc_2_22"/>
    <protectedRange sqref="U9:V9" name="Otros FP_2_13"/>
    <protectedRange sqref="Y9:Z9" name="Pasantes_2_21"/>
    <protectedRange sqref="AQ9:AR9" name="Otros_2_18"/>
    <protectedRange sqref="C26:D26" name="Presupuestados_2_50"/>
    <protectedRange sqref="G26:H26" name="C Permanentes_2_32"/>
    <protectedRange sqref="M26:N26" name="C Zafrales etc_2_23"/>
    <protectedRange sqref="O26:P26" name="C Zafrales etc_2_24"/>
    <protectedRange sqref="Q26:R26" name="C Zafrales etc_2_26"/>
    <protectedRange sqref="S26:T26" name="C Zafrales etc_2_28"/>
    <protectedRange sqref="U26:V26" name="Otros FP_2_14"/>
    <protectedRange sqref="AC26:AD26" name="Becarios_2_23"/>
    <protectedRange sqref="AE26:AF26" name="Pasantes_2_23"/>
    <protectedRange sqref="AG26:AH26" name="A de Obra_2_10"/>
    <protectedRange sqref="AI26:AJ26" name="A de Obra_2_11"/>
    <protectedRange sqref="AK26:AL26" name="C a término_2_29"/>
    <protectedRange sqref="AM26:AN26" name="C a término_2_30"/>
    <protectedRange sqref="AO26:AP26" name="C a término_2_31"/>
    <protectedRange sqref="AQ26:AR26" name="Otros_2_19"/>
  </protectedRanges>
  <mergeCells count="29">
    <mergeCell ref="C4:X4"/>
    <mergeCell ref="Y4:AT4"/>
    <mergeCell ref="AK5:AL5"/>
    <mergeCell ref="AM5:AN5"/>
    <mergeCell ref="AO5:AP5"/>
    <mergeCell ref="AQ5:AR5"/>
    <mergeCell ref="AS5:AT5"/>
    <mergeCell ref="AG5:AH5"/>
    <mergeCell ref="Q5:R5"/>
    <mergeCell ref="A88:B88"/>
    <mergeCell ref="AA5:AB5"/>
    <mergeCell ref="I5:J5"/>
    <mergeCell ref="K5:L5"/>
    <mergeCell ref="M5:N5"/>
    <mergeCell ref="Y5:Z5"/>
    <mergeCell ref="W5:X5"/>
    <mergeCell ref="B4:B6"/>
    <mergeCell ref="E5:F5"/>
    <mergeCell ref="A4:A6"/>
    <mergeCell ref="A1:B1"/>
    <mergeCell ref="A2:AJ2"/>
    <mergeCell ref="O5:P5"/>
    <mergeCell ref="S5:T5"/>
    <mergeCell ref="U5:V5"/>
    <mergeCell ref="AC5:AD5"/>
    <mergeCell ref="AE5:AF5"/>
    <mergeCell ref="G5:H5"/>
    <mergeCell ref="AI5:AJ5"/>
    <mergeCell ref="C5:D5"/>
  </mergeCells>
  <phoneticPr fontId="2" type="noConversion"/>
  <printOptions horizontalCentered="1"/>
  <pageMargins left="0.19685039370078741" right="0.19685039370078741" top="0.39370078740157483" bottom="0.39370078740157483" header="0" footer="0"/>
  <pageSetup paperSize="9" scale="28" fitToHeight="0" orientation="portrait" r:id="rId1"/>
  <headerFooter alignWithMargins="0"/>
  <rowBreaks count="1" manualBreakCount="1">
    <brk id="48" max="16383" man="1"/>
  </rowBreaks>
  <ignoredErrors>
    <ignoredError sqref="C8 D8:F8 U8:V8 Y8:AR8 C65:D65 G65 C9:V9 Y9:AR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INCISOS 2015</vt:lpstr>
      <vt:lpstr>'INCISOS 2015'!Títulos_a_imprimir</vt:lpstr>
    </vt:vector>
  </TitlesOfParts>
  <Company>onsc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jurraburu</dc:creator>
  <cp:lastModifiedBy>Carolina Bórtoli</cp:lastModifiedBy>
  <cp:lastPrinted>2015-06-08T19:39:48Z</cp:lastPrinted>
  <dcterms:created xsi:type="dcterms:W3CDTF">2009-07-23T14:46:47Z</dcterms:created>
  <dcterms:modified xsi:type="dcterms:W3CDTF">2020-02-03T18:28:49Z</dcterms:modified>
</cp:coreProperties>
</file>